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edcofire.sharepoint.com/sites/board/Shared Documents/Documents/01 - Meeting Packets/04-April/15/"/>
    </mc:Choice>
  </mc:AlternateContent>
  <xr:revisionPtr revIDLastSave="0" documentId="8_{F11EC602-7D2F-4606-90AD-3CB3F5815E14}" xr6:coauthVersionLast="47" xr6:coauthVersionMax="47" xr10:uidLastSave="{00000000-0000-0000-0000-000000000000}"/>
  <bookViews>
    <workbookView xWindow="1830" yWindow="375" windowWidth="25380" windowHeight="15585" firstSheet="1" activeTab="5" xr2:uid="{FF2F0FF5-E97C-45AB-A30C-9C6091B07F7E}"/>
  </bookViews>
  <sheets>
    <sheet name="MAR 2026 Balance Sheet" sheetId="1" r:id="rId1"/>
    <sheet name="MAR 2026 MTD I&amp;E" sheetId="2" r:id="rId2"/>
    <sheet name="MAR 2026 YTD I&amp;E" sheetId="3" r:id="rId3"/>
    <sheet name="MAR 2026 General Ledger" sheetId="4" r:id="rId4"/>
    <sheet name="Alert" sheetId="9" state="hidden" r:id="rId5"/>
    <sheet name="MAR 2026 BVA" sheetId="5" r:id="rId6"/>
  </sheets>
  <definedNames>
    <definedName name="LOCAL_MYSQL_DATE_FORMAT" localSheetId="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0">'MAR 2026 Balance Sheet'!$A:$G,'MAR 2026 Balance Sheet'!$1:$1</definedName>
    <definedName name="_xlnm.Print_Titles" localSheetId="5">'MAR 2026 BVA'!$A:$I,'MAR 2026 BVA'!$1:$2</definedName>
    <definedName name="_xlnm.Print_Titles" localSheetId="3">'MAR 2026 General Ledger'!$A:$F,'MAR 2026 General Ledger'!$1:$1</definedName>
    <definedName name="_xlnm.Print_Titles" localSheetId="1">'MAR 2026 MTD I&amp;E'!$A:$I,'MAR 2026 MTD I&amp;E'!$1:$2</definedName>
    <definedName name="_xlnm.Print_Titles" localSheetId="2">'MAR 2026 YTD I&amp;E'!$A:$I,'MAR 2026 YTD I&amp;E'!$1:$2</definedName>
    <definedName name="QB_COLUMN_1" localSheetId="3" hidden="1">'MAR 2026 General Ledger'!$G$1</definedName>
    <definedName name="QB_COLUMN_17" localSheetId="3" hidden="1">'MAR 2026 General Ledger'!$M$1</definedName>
    <definedName name="QB_COLUMN_19" localSheetId="3" hidden="1">'MAR 2026 General Ledger'!$N$1</definedName>
    <definedName name="QB_COLUMN_20" localSheetId="3" hidden="1">'MAR 2026 General Ledger'!$O$1</definedName>
    <definedName name="QB_COLUMN_29" localSheetId="0" hidden="1">'MAR 2026 Balance Sheet'!$H$1</definedName>
    <definedName name="QB_COLUMN_3" localSheetId="3" hidden="1">'MAR 2026 General Ledger'!$H$1</definedName>
    <definedName name="QB_COLUMN_30" localSheetId="3" hidden="1">'MAR 2026 General Ledger'!$P$1</definedName>
    <definedName name="QB_COLUMN_31" localSheetId="3" hidden="1">'MAR 2026 General Ledger'!$Q$1</definedName>
    <definedName name="QB_COLUMN_4" localSheetId="3" hidden="1">'MAR 2026 General Ledger'!$I$1</definedName>
    <definedName name="QB_COLUMN_5" localSheetId="3" hidden="1">'MAR 2026 General Ledger'!$J$1</definedName>
    <definedName name="QB_COLUMN_59200" localSheetId="5" hidden="1">'MAR 2026 BVA'!$J$2</definedName>
    <definedName name="QB_COLUMN_59200" localSheetId="1" hidden="1">'MAR 2026 MTD I&amp;E'!$J$2</definedName>
    <definedName name="QB_COLUMN_59200" localSheetId="2" hidden="1">'MAR 2026 YTD I&amp;E'!$J$2</definedName>
    <definedName name="QB_COLUMN_63620" localSheetId="5" hidden="1">'MAR 2026 BVA'!$L$2</definedName>
    <definedName name="QB_COLUMN_63620" localSheetId="1" hidden="1">'MAR 2026 MTD I&amp;E'!$L$2</definedName>
    <definedName name="QB_COLUMN_63620" localSheetId="2" hidden="1">'MAR 2026 YTD I&amp;E'!$L$2</definedName>
    <definedName name="QB_COLUMN_64430" localSheetId="5" hidden="1">'MAR 2026 BVA'!$M$2</definedName>
    <definedName name="QB_COLUMN_64430" localSheetId="1" hidden="1">'MAR 2026 MTD I&amp;E'!$M$2</definedName>
    <definedName name="QB_COLUMN_64430" localSheetId="2" hidden="1">'MAR 2026 YTD I&amp;E'!$M$2</definedName>
    <definedName name="QB_COLUMN_7" localSheetId="3" hidden="1">'MAR 2026 General Ledger'!$K$1</definedName>
    <definedName name="QB_COLUMN_76210" localSheetId="5" hidden="1">'MAR 2026 BVA'!$K$2</definedName>
    <definedName name="QB_COLUMN_76210" localSheetId="1" hidden="1">'MAR 2026 MTD I&amp;E'!$K$2</definedName>
    <definedName name="QB_COLUMN_76210" localSheetId="2" hidden="1">'MAR 2026 YTD I&amp;E'!$K$2</definedName>
    <definedName name="QB_COLUMN_8" localSheetId="3" hidden="1">'MAR 2026 General Ledger'!$L$1</definedName>
    <definedName name="QB_DATA_0" localSheetId="0" hidden="1">'MAR 2026 Balance Sheet'!$6:$6,'MAR 2026 Balance Sheet'!$7:$7,'MAR 2026 Balance Sheet'!$8:$8,'MAR 2026 Balance Sheet'!$9:$9,'MAR 2026 Balance Sheet'!$10:$10,'MAR 2026 Balance Sheet'!$11:$11,'MAR 2026 Balance Sheet'!$12:$12,'MAR 2026 Balance Sheet'!$13:$13,'MAR 2026 Balance Sheet'!$17:$17,'MAR 2026 Balance Sheet'!$18:$18,'MAR 2026 Balance Sheet'!$21:$21,'MAR 2026 Balance Sheet'!$22:$22,'MAR 2026 Balance Sheet'!$23:$23,'MAR 2026 Balance Sheet'!$27:$27,'MAR 2026 Balance Sheet'!$28:$28,'MAR 2026 Balance Sheet'!$29:$29</definedName>
    <definedName name="QB_DATA_0" localSheetId="5" hidden="1">'MAR 2026 BVA'!$5:$5,'MAR 2026 BVA'!$6:$6,'MAR 2026 BVA'!$7:$7,'MAR 2026 BVA'!$8:$8,'MAR 2026 BVA'!$9:$9,'MAR 2026 BVA'!$11:$11,'MAR 2026 BVA'!$12:$12,'MAR 2026 BVA'!$13:$13,'MAR 2026 BVA'!$14:$14,'MAR 2026 BVA'!$15:$15,'MAR 2026 BVA'!$16:$16,'MAR 2026 BVA'!$17:$17,'MAR 2026 BVA'!$18:$18,'MAR 2026 BVA'!$19:$19,'MAR 2026 BVA'!$20:$20,'MAR 2026 BVA'!$21:$21</definedName>
    <definedName name="QB_DATA_0" localSheetId="3" hidden="1">'MAR 2026 General Ledger'!$3:$3,'MAR 2026 General Ledger'!$6:$6,'MAR 2026 General Ledger'!$7:$7,'MAR 2026 General Ledger'!$8:$8,'MAR 2026 General Ledger'!$9:$9,'MAR 2026 General Ledger'!$10:$10,'MAR 2026 General Ledger'!$11:$11,'MAR 2026 General Ledger'!$12:$12,'MAR 2026 General Ledger'!$13:$13,'MAR 2026 General Ledger'!$17:$17,'MAR 2026 General Ledger'!$20:$20,'MAR 2026 General Ledger'!$23:$23,'MAR 2026 General Ledger'!$26:$26,'MAR 2026 General Ledger'!$29:$29,'MAR 2026 General Ledger'!$32:$32,'MAR 2026 General Ledger'!$35:$35</definedName>
    <definedName name="QB_DATA_0" localSheetId="1" hidden="1">'MAR 2026 MTD I&amp;E'!$5:$5,'MAR 2026 MTD I&amp;E'!$6:$6,'MAR 2026 MTD I&amp;E'!$7:$7,'MAR 2026 MTD I&amp;E'!$8:$8,'MAR 2026 MTD I&amp;E'!$9:$9,'MAR 2026 MTD I&amp;E'!$11:$11,'MAR 2026 MTD I&amp;E'!$12:$12,'MAR 2026 MTD I&amp;E'!$13:$13,'MAR 2026 MTD I&amp;E'!$14:$14,'MAR 2026 MTD I&amp;E'!$15:$15,'MAR 2026 MTD I&amp;E'!$16:$16,'MAR 2026 MTD I&amp;E'!$17:$17,'MAR 2026 MTD I&amp;E'!$18:$18,'MAR 2026 MTD I&amp;E'!$19:$19,'MAR 2026 MTD I&amp;E'!$20:$20,'MAR 2026 MTD I&amp;E'!$21:$21</definedName>
    <definedName name="QB_DATA_0" localSheetId="2" hidden="1">'MAR 2026 YTD I&amp;E'!$5:$5,'MAR 2026 YTD I&amp;E'!$6:$6,'MAR 2026 YTD I&amp;E'!$7:$7,'MAR 2026 YTD I&amp;E'!$8:$8,'MAR 2026 YTD I&amp;E'!$9:$9,'MAR 2026 YTD I&amp;E'!$11:$11,'MAR 2026 YTD I&amp;E'!$12:$12,'MAR 2026 YTD I&amp;E'!$13:$13,'MAR 2026 YTD I&amp;E'!$14:$14,'MAR 2026 YTD I&amp;E'!$15:$15,'MAR 2026 YTD I&amp;E'!$16:$16,'MAR 2026 YTD I&amp;E'!$17:$17,'MAR 2026 YTD I&amp;E'!$18:$18,'MAR 2026 YTD I&amp;E'!$19:$19,'MAR 2026 YTD I&amp;E'!$20:$20,'MAR 2026 YTD I&amp;E'!$21:$21</definedName>
    <definedName name="QB_DATA_1" localSheetId="0" hidden="1">'MAR 2026 Balance Sheet'!$30:$30,'MAR 2026 Balance Sheet'!$31:$31,'MAR 2026 Balance Sheet'!$32:$32,'MAR 2026 Balance Sheet'!$33:$33,'MAR 2026 Balance Sheet'!$34:$34,'MAR 2026 Balance Sheet'!$35:$35,'MAR 2026 Balance Sheet'!$42:$42,'MAR 2026 Balance Sheet'!$45:$45,'MAR 2026 Balance Sheet'!$46:$46,'MAR 2026 Balance Sheet'!$49:$49,'MAR 2026 Balance Sheet'!$50:$50,'MAR 2026 Balance Sheet'!$51:$51,'MAR 2026 Balance Sheet'!$53:$53,'MAR 2026 Balance Sheet'!$56:$56,'MAR 2026 Balance Sheet'!$57:$57,'MAR 2026 Balance Sheet'!$58:$58</definedName>
    <definedName name="QB_DATA_1" localSheetId="5" hidden="1">'MAR 2026 BVA'!$22:$22,'MAR 2026 BVA'!$23:$23,'MAR 2026 BVA'!$24:$24,'MAR 2026 BVA'!$25:$25,'MAR 2026 BVA'!$26:$26,'MAR 2026 BVA'!$27:$27,'MAR 2026 BVA'!$28:$28,'MAR 2026 BVA'!$29:$29,'MAR 2026 BVA'!$30:$30,'MAR 2026 BVA'!$36:$36,'MAR 2026 BVA'!$37:$37,'MAR 2026 BVA'!$38:$38,'MAR 2026 BVA'!$39:$39,'MAR 2026 BVA'!$40:$40,'MAR 2026 BVA'!$41:$41,'MAR 2026 BVA'!$44:$44</definedName>
    <definedName name="QB_DATA_1" localSheetId="3" hidden="1">'MAR 2026 General Ledger'!$38:$38,'MAR 2026 General Ledger'!$41:$41,'MAR 2026 General Ledger'!$46:$46,'MAR 2026 General Ledger'!$47:$47,'MAR 2026 General Ledger'!$48:$48,'MAR 2026 General Ledger'!$49:$49,'MAR 2026 General Ledger'!$50:$50,'MAR 2026 General Ledger'!$51:$51,'MAR 2026 General Ledger'!$52:$52,'MAR 2026 General Ledger'!$53:$53,'MAR 2026 General Ledger'!$54:$54,'MAR 2026 General Ledger'!$55:$55,'MAR 2026 General Ledger'!$60:$60,'MAR 2026 General Ledger'!$61:$61,'MAR 2026 General Ledger'!$62:$62,'MAR 2026 General Ledger'!$63:$63</definedName>
    <definedName name="QB_DATA_1" localSheetId="1" hidden="1">'MAR 2026 MTD I&amp;E'!$22:$22,'MAR 2026 MTD I&amp;E'!$23:$23,'MAR 2026 MTD I&amp;E'!$24:$24,'MAR 2026 MTD I&amp;E'!$25:$25,'MAR 2026 MTD I&amp;E'!$26:$26,'MAR 2026 MTD I&amp;E'!$27:$27,'MAR 2026 MTD I&amp;E'!$28:$28,'MAR 2026 MTD I&amp;E'!$29:$29,'MAR 2026 MTD I&amp;E'!$30:$30,'MAR 2026 MTD I&amp;E'!$36:$36,'MAR 2026 MTD I&amp;E'!$37:$37,'MAR 2026 MTD I&amp;E'!$38:$38,'MAR 2026 MTD I&amp;E'!$39:$39,'MAR 2026 MTD I&amp;E'!$40:$40,'MAR 2026 MTD I&amp;E'!$41:$41,'MAR 2026 MTD I&amp;E'!$44:$44</definedName>
    <definedName name="QB_DATA_1" localSheetId="2" hidden="1">'MAR 2026 YTD I&amp;E'!$22:$22,'MAR 2026 YTD I&amp;E'!$23:$23,'MAR 2026 YTD I&amp;E'!$24:$24,'MAR 2026 YTD I&amp;E'!$25:$25,'MAR 2026 YTD I&amp;E'!$26:$26,'MAR 2026 YTD I&amp;E'!$27:$27,'MAR 2026 YTD I&amp;E'!$28:$28,'MAR 2026 YTD I&amp;E'!$29:$29,'MAR 2026 YTD I&amp;E'!$30:$30,'MAR 2026 YTD I&amp;E'!$36:$36,'MAR 2026 YTD I&amp;E'!$37:$37,'MAR 2026 YTD I&amp;E'!$38:$38,'MAR 2026 YTD I&amp;E'!$39:$39,'MAR 2026 YTD I&amp;E'!$40:$40,'MAR 2026 YTD I&amp;E'!$41:$41,'MAR 2026 YTD I&amp;E'!$44:$44</definedName>
    <definedName name="QB_DATA_10" localSheetId="5" hidden="1">'MAR 2026 BVA'!$238:$238,'MAR 2026 BVA'!$239:$239,'MAR 2026 BVA'!$242:$242,'MAR 2026 BVA'!$244:$244,'MAR 2026 BVA'!$246:$246,'MAR 2026 BVA'!$247:$247,'MAR 2026 BVA'!$248:$248,'MAR 2026 BVA'!$249:$249,'MAR 2026 BVA'!$255:$255,'MAR 2026 BVA'!$256:$256,'MAR 2026 BVA'!$257:$257,'MAR 2026 BVA'!$258:$258,'MAR 2026 BVA'!$259:$259,'MAR 2026 BVA'!$261:$261,'MAR 2026 BVA'!$265:$265,'MAR 2026 BVA'!$266:$266</definedName>
    <definedName name="QB_DATA_10" localSheetId="3" hidden="1">'MAR 2026 General Ledger'!$275:$275,'MAR 2026 General Ledger'!$279:$279,'MAR 2026 General Ledger'!$282:$282,'MAR 2026 General Ledger'!$283:$283,'MAR 2026 General Ledger'!$286:$286,'MAR 2026 General Ledger'!$289:$289,'MAR 2026 General Ledger'!$295:$295,'MAR 2026 General Ledger'!$298:$298,'MAR 2026 General Ledger'!$299:$299,'MAR 2026 General Ledger'!$300:$300,'MAR 2026 General Ledger'!$301:$301,'MAR 2026 General Ledger'!$304:$304,'MAR 2026 General Ledger'!$308:$308,'MAR 2026 General Ledger'!$309:$309,'MAR 2026 General Ledger'!$313:$313,'MAR 2026 General Ledger'!$314:$314</definedName>
    <definedName name="QB_DATA_10" localSheetId="1" hidden="1">'MAR 2026 MTD I&amp;E'!$241:$241,'MAR 2026 MTD I&amp;E'!$243:$243,'MAR 2026 MTD I&amp;E'!$247:$247,'MAR 2026 MTD I&amp;E'!$248:$248</definedName>
    <definedName name="QB_DATA_10" localSheetId="2" hidden="1">'MAR 2026 YTD I&amp;E'!$238:$238,'MAR 2026 YTD I&amp;E'!$239:$239,'MAR 2026 YTD I&amp;E'!$242:$242,'MAR 2026 YTD I&amp;E'!$244:$244,'MAR 2026 YTD I&amp;E'!$246:$246,'MAR 2026 YTD I&amp;E'!$247:$247,'MAR 2026 YTD I&amp;E'!$248:$248,'MAR 2026 YTD I&amp;E'!$249:$249,'MAR 2026 YTD I&amp;E'!$255:$255,'MAR 2026 YTD I&amp;E'!$256:$256,'MAR 2026 YTD I&amp;E'!$257:$257,'MAR 2026 YTD I&amp;E'!$258:$258,'MAR 2026 YTD I&amp;E'!$259:$259,'MAR 2026 YTD I&amp;E'!$261:$261,'MAR 2026 YTD I&amp;E'!$265:$265,'MAR 2026 YTD I&amp;E'!$266:$266</definedName>
    <definedName name="QB_DATA_11" localSheetId="3" hidden="1">'MAR 2026 General Ledger'!$315:$315,'MAR 2026 General Ledger'!$321:$321,'MAR 2026 General Ledger'!$322:$322,'MAR 2026 General Ledger'!$325:$325,'MAR 2026 General Ledger'!$330:$330,'MAR 2026 General Ledger'!$333:$333,'MAR 2026 General Ledger'!$334:$334,'MAR 2026 General Ledger'!$339:$339,'MAR 2026 General Ledger'!$340:$340,'MAR 2026 General Ledger'!$344:$344,'MAR 2026 General Ledger'!$347:$347,'MAR 2026 General Ledger'!$348:$348,'MAR 2026 General Ledger'!$349:$349,'MAR 2026 General Ledger'!$354:$354,'MAR 2026 General Ledger'!$355:$355,'MAR 2026 General Ledger'!$356:$356</definedName>
    <definedName name="QB_DATA_12" localSheetId="3" hidden="1">'MAR 2026 General Ledger'!$357:$357,'MAR 2026 General Ledger'!$358:$358,'MAR 2026 General Ledger'!$359:$359,'MAR 2026 General Ledger'!$360:$360,'MAR 2026 General Ledger'!$361:$361,'MAR 2026 General Ledger'!$364:$364,'MAR 2026 General Ledger'!$365:$365,'MAR 2026 General Ledger'!$368:$368,'MAR 2026 General Ledger'!$369:$369,'MAR 2026 General Ledger'!$370:$370,'MAR 2026 General Ledger'!$371:$371,'MAR 2026 General Ledger'!$372:$372,'MAR 2026 General Ledger'!$373:$373,'MAR 2026 General Ledger'!$374:$374,'MAR 2026 General Ledger'!$375:$375,'MAR 2026 General Ledger'!$376:$376</definedName>
    <definedName name="QB_DATA_13" localSheetId="3" hidden="1">'MAR 2026 General Ledger'!$379:$379,'MAR 2026 General Ledger'!$382:$382,'MAR 2026 General Ledger'!$383:$383,'MAR 2026 General Ledger'!$386:$386,'MAR 2026 General Ledger'!$387:$387,'MAR 2026 General Ledger'!$388:$388,'MAR 2026 General Ledger'!$389:$389,'MAR 2026 General Ledger'!$390:$390,'MAR 2026 General Ledger'!$391:$391,'MAR 2026 General Ledger'!$392:$392,'MAR 2026 General Ledger'!$395:$395,'MAR 2026 General Ledger'!$396:$396,'MAR 2026 General Ledger'!$402:$402,'MAR 2026 General Ledger'!$403:$403,'MAR 2026 General Ledger'!$404:$404,'MAR 2026 General Ledger'!$405:$405</definedName>
    <definedName name="QB_DATA_14" localSheetId="3" hidden="1">'MAR 2026 General Ledger'!$411:$411,'MAR 2026 General Ledger'!$412:$412,'MAR 2026 General Ledger'!$415:$415,'MAR 2026 General Ledger'!$416:$416,'MAR 2026 General Ledger'!$417:$417,'MAR 2026 General Ledger'!$418:$418,'MAR 2026 General Ledger'!$419:$419,'MAR 2026 General Ledger'!$424:$424,'MAR 2026 General Ledger'!$430:$430,'MAR 2026 General Ledger'!$431:$431,'MAR 2026 General Ledger'!$432:$432,'MAR 2026 General Ledger'!$435:$435,'MAR 2026 General Ledger'!$436:$436,'MAR 2026 General Ledger'!$437:$437,'MAR 2026 General Ledger'!$438:$438,'MAR 2026 General Ledger'!$439:$439</definedName>
    <definedName name="QB_DATA_15" localSheetId="3" hidden="1">'MAR 2026 General Ledger'!$440:$440,'MAR 2026 General Ledger'!$441:$441,'MAR 2026 General Ledger'!$444:$444,'MAR 2026 General Ledger'!$445:$445,'MAR 2026 General Ledger'!$446:$446,'MAR 2026 General Ledger'!$447:$447,'MAR 2026 General Ledger'!$451:$451,'MAR 2026 General Ledger'!$455:$455,'MAR 2026 General Ledger'!$461:$461,'MAR 2026 General Ledger'!$467:$467,'MAR 2026 General Ledger'!$470:$470,'MAR 2026 General Ledger'!$473:$473</definedName>
    <definedName name="QB_DATA_2" localSheetId="0" hidden="1">'MAR 2026 Balance Sheet'!$60:$60,'MAR 2026 Balance Sheet'!$61:$61,'MAR 2026 Balance Sheet'!$64:$64,'MAR 2026 Balance Sheet'!$65:$65,'MAR 2026 Balance Sheet'!$67:$67,'MAR 2026 Balance Sheet'!$68:$68,'MAR 2026 Balance Sheet'!$69:$69,'MAR 2026 Balance Sheet'!$72:$72,'MAR 2026 Balance Sheet'!$73:$73,'MAR 2026 Balance Sheet'!$78:$78,'MAR 2026 Balance Sheet'!$82:$82,'MAR 2026 Balance Sheet'!$84:$84,'MAR 2026 Balance Sheet'!$85:$85,'MAR 2026 Balance Sheet'!$86:$86,'MAR 2026 Balance Sheet'!$87:$87,'MAR 2026 Balance Sheet'!$88:$88</definedName>
    <definedName name="QB_DATA_2" localSheetId="5" hidden="1">'MAR 2026 BVA'!$45:$45,'MAR 2026 BVA'!$46:$46,'MAR 2026 BVA'!$47:$47,'MAR 2026 BVA'!$48:$48,'MAR 2026 BVA'!$50:$50,'MAR 2026 BVA'!$51:$51,'MAR 2026 BVA'!$52:$52,'MAR 2026 BVA'!$55:$55,'MAR 2026 BVA'!$56:$56,'MAR 2026 BVA'!$57:$57,'MAR 2026 BVA'!$58:$58,'MAR 2026 BVA'!$59:$59,'MAR 2026 BVA'!$62:$62,'MAR 2026 BVA'!$63:$63,'MAR 2026 BVA'!$64:$64,'MAR 2026 BVA'!$65:$65</definedName>
    <definedName name="QB_DATA_2" localSheetId="3" hidden="1">'MAR 2026 General Ledger'!$64:$64,'MAR 2026 General Ledger'!$65:$65,'MAR 2026 General Ledger'!$66:$66,'MAR 2026 General Ledger'!$69:$69,'MAR 2026 General Ledger'!$70:$70,'MAR 2026 General Ledger'!$71:$71,'MAR 2026 General Ledger'!$72:$72,'MAR 2026 General Ledger'!$73:$73,'MAR 2026 General Ledger'!$74:$74,'MAR 2026 General Ledger'!$75:$75,'MAR 2026 General Ledger'!$76:$76,'MAR 2026 General Ledger'!$79:$79,'MAR 2026 General Ledger'!$80:$80,'MAR 2026 General Ledger'!$81:$81,'MAR 2026 General Ledger'!$82:$82,'MAR 2026 General Ledger'!$83:$83</definedName>
    <definedName name="QB_DATA_2" localSheetId="1" hidden="1">'MAR 2026 MTD I&amp;E'!$45:$45,'MAR 2026 MTD I&amp;E'!$46:$46,'MAR 2026 MTD I&amp;E'!$47:$47,'MAR 2026 MTD I&amp;E'!$48:$48,'MAR 2026 MTD I&amp;E'!$50:$50,'MAR 2026 MTD I&amp;E'!$51:$51,'MAR 2026 MTD I&amp;E'!$52:$52,'MAR 2026 MTD I&amp;E'!$55:$55,'MAR 2026 MTD I&amp;E'!$56:$56,'MAR 2026 MTD I&amp;E'!$57:$57,'MAR 2026 MTD I&amp;E'!$58:$58,'MAR 2026 MTD I&amp;E'!$61:$61,'MAR 2026 MTD I&amp;E'!$62:$62,'MAR 2026 MTD I&amp;E'!$63:$63,'MAR 2026 MTD I&amp;E'!$64:$64,'MAR 2026 MTD I&amp;E'!$65:$65</definedName>
    <definedName name="QB_DATA_2" localSheetId="2" hidden="1">'MAR 2026 YTD I&amp;E'!$45:$45,'MAR 2026 YTD I&amp;E'!$46:$46,'MAR 2026 YTD I&amp;E'!$47:$47,'MAR 2026 YTD I&amp;E'!$48:$48,'MAR 2026 YTD I&amp;E'!$50:$50,'MAR 2026 YTD I&amp;E'!$51:$51,'MAR 2026 YTD I&amp;E'!$52:$52,'MAR 2026 YTD I&amp;E'!$55:$55,'MAR 2026 YTD I&amp;E'!$56:$56,'MAR 2026 YTD I&amp;E'!$57:$57,'MAR 2026 YTD I&amp;E'!$58:$58,'MAR 2026 YTD I&amp;E'!$59:$59,'MAR 2026 YTD I&amp;E'!$62:$62,'MAR 2026 YTD I&amp;E'!$63:$63,'MAR 2026 YTD I&amp;E'!$64:$64,'MAR 2026 YTD I&amp;E'!$65:$65</definedName>
    <definedName name="QB_DATA_3" localSheetId="0" hidden="1">'MAR 2026 Balance Sheet'!$89:$89,'MAR 2026 Balance Sheet'!$91:$91,'MAR 2026 Balance Sheet'!$92:$92,'MAR 2026 Balance Sheet'!$93:$93</definedName>
    <definedName name="QB_DATA_3" localSheetId="5" hidden="1">'MAR 2026 BVA'!$66:$66,'MAR 2026 BVA'!$67:$67,'MAR 2026 BVA'!$71:$71,'MAR 2026 BVA'!$72:$72,'MAR 2026 BVA'!$73:$73,'MAR 2026 BVA'!$75:$75,'MAR 2026 BVA'!$76:$76,'MAR 2026 BVA'!$77:$77,'MAR 2026 BVA'!$78:$78,'MAR 2026 BVA'!$80:$80,'MAR 2026 BVA'!$81:$81,'MAR 2026 BVA'!$82:$82,'MAR 2026 BVA'!$83:$83,'MAR 2026 BVA'!$86:$86,'MAR 2026 BVA'!$87:$87,'MAR 2026 BVA'!$88:$88</definedName>
    <definedName name="QB_DATA_3" localSheetId="3" hidden="1">'MAR 2026 General Ledger'!$84:$84,'MAR 2026 General Ledger'!$87:$87,'MAR 2026 General Ledger'!$88:$88,'MAR 2026 General Ledger'!$91:$91,'MAR 2026 General Ledger'!$92:$92,'MAR 2026 General Ledger'!$95:$95,'MAR 2026 General Ledger'!$96:$96,'MAR 2026 General Ledger'!$97:$97,'MAR 2026 General Ledger'!$100:$100,'MAR 2026 General Ledger'!$105:$105,'MAR 2026 General Ledger'!$106:$106,'MAR 2026 General Ledger'!$111:$111,'MAR 2026 General Ledger'!$112:$112,'MAR 2026 General Ledger'!$115:$115,'MAR 2026 General Ledger'!$118:$118,'MAR 2026 General Ledger'!$121:$121</definedName>
    <definedName name="QB_DATA_3" localSheetId="1" hidden="1">'MAR 2026 MTD I&amp;E'!$66:$66,'MAR 2026 MTD I&amp;E'!$70:$70,'MAR 2026 MTD I&amp;E'!$71:$71,'MAR 2026 MTD I&amp;E'!$72:$72,'MAR 2026 MTD I&amp;E'!$74:$74,'MAR 2026 MTD I&amp;E'!$75:$75,'MAR 2026 MTD I&amp;E'!$76:$76,'MAR 2026 MTD I&amp;E'!$77:$77,'MAR 2026 MTD I&amp;E'!$79:$79,'MAR 2026 MTD I&amp;E'!$80:$80,'MAR 2026 MTD I&amp;E'!$81:$81,'MAR 2026 MTD I&amp;E'!$82:$82,'MAR 2026 MTD I&amp;E'!$85:$85,'MAR 2026 MTD I&amp;E'!$86:$86,'MAR 2026 MTD I&amp;E'!$87:$87,'MAR 2026 MTD I&amp;E'!$88:$88</definedName>
    <definedName name="QB_DATA_3" localSheetId="2" hidden="1">'MAR 2026 YTD I&amp;E'!$66:$66,'MAR 2026 YTD I&amp;E'!$67:$67,'MAR 2026 YTD I&amp;E'!$71:$71,'MAR 2026 YTD I&amp;E'!$72:$72,'MAR 2026 YTD I&amp;E'!$73:$73,'MAR 2026 YTD I&amp;E'!$75:$75,'MAR 2026 YTD I&amp;E'!$76:$76,'MAR 2026 YTD I&amp;E'!$77:$77,'MAR 2026 YTD I&amp;E'!$78:$78,'MAR 2026 YTD I&amp;E'!$80:$80,'MAR 2026 YTD I&amp;E'!$81:$81,'MAR 2026 YTD I&amp;E'!$82:$82,'MAR 2026 YTD I&amp;E'!$83:$83,'MAR 2026 YTD I&amp;E'!$86:$86,'MAR 2026 YTD I&amp;E'!$87:$87,'MAR 2026 YTD I&amp;E'!$88:$88</definedName>
    <definedName name="QB_DATA_4" localSheetId="5" hidden="1">'MAR 2026 BVA'!$89:$89,'MAR 2026 BVA'!$90:$90,'MAR 2026 BVA'!$91:$91,'MAR 2026 BVA'!$94:$94,'MAR 2026 BVA'!$95:$95,'MAR 2026 BVA'!$96:$96,'MAR 2026 BVA'!$97:$97,'MAR 2026 BVA'!$101:$101,'MAR 2026 BVA'!$102:$102,'MAR 2026 BVA'!$103:$103,'MAR 2026 BVA'!$104:$104,'MAR 2026 BVA'!$107:$107,'MAR 2026 BVA'!$110:$110,'MAR 2026 BVA'!$111:$111,'MAR 2026 BVA'!$114:$114,'MAR 2026 BVA'!$115:$115</definedName>
    <definedName name="QB_DATA_4" localSheetId="3" hidden="1">'MAR 2026 General Ledger'!$122:$122,'MAR 2026 General Ledger'!$123:$123,'MAR 2026 General Ledger'!$124:$124,'MAR 2026 General Ledger'!$125:$125,'MAR 2026 General Ledger'!$126:$126,'MAR 2026 General Ledger'!$132:$132,'MAR 2026 General Ledger'!$135:$135,'MAR 2026 General Ledger'!$136:$136,'MAR 2026 General Ledger'!$137:$137,'MAR 2026 General Ledger'!$138:$138,'MAR 2026 General Ledger'!$142:$142,'MAR 2026 General Ledger'!$143:$143,'MAR 2026 General Ledger'!$144:$144,'MAR 2026 General Ledger'!$145:$145,'MAR 2026 General Ledger'!$148:$148,'MAR 2026 General Ledger'!$151:$151</definedName>
    <definedName name="QB_DATA_4" localSheetId="1" hidden="1">'MAR 2026 MTD I&amp;E'!$89:$89,'MAR 2026 MTD I&amp;E'!$90:$90,'MAR 2026 MTD I&amp;E'!$93:$93,'MAR 2026 MTD I&amp;E'!$94:$94,'MAR 2026 MTD I&amp;E'!$95:$95,'MAR 2026 MTD I&amp;E'!$96:$96,'MAR 2026 MTD I&amp;E'!$100:$100,'MAR 2026 MTD I&amp;E'!$101:$101,'MAR 2026 MTD I&amp;E'!$102:$102,'MAR 2026 MTD I&amp;E'!$103:$103,'MAR 2026 MTD I&amp;E'!$106:$106,'MAR 2026 MTD I&amp;E'!$109:$109,'MAR 2026 MTD I&amp;E'!$110:$110,'MAR 2026 MTD I&amp;E'!$113:$113,'MAR 2026 MTD I&amp;E'!$114:$114,'MAR 2026 MTD I&amp;E'!$116:$116</definedName>
    <definedName name="QB_DATA_4" localSheetId="2" hidden="1">'MAR 2026 YTD I&amp;E'!$89:$89,'MAR 2026 YTD I&amp;E'!$90:$90,'MAR 2026 YTD I&amp;E'!$91:$91,'MAR 2026 YTD I&amp;E'!$94:$94,'MAR 2026 YTD I&amp;E'!$95:$95,'MAR 2026 YTD I&amp;E'!$96:$96,'MAR 2026 YTD I&amp;E'!$97:$97,'MAR 2026 YTD I&amp;E'!$101:$101,'MAR 2026 YTD I&amp;E'!$102:$102,'MAR 2026 YTD I&amp;E'!$103:$103,'MAR 2026 YTD I&amp;E'!$104:$104,'MAR 2026 YTD I&amp;E'!$107:$107,'MAR 2026 YTD I&amp;E'!$110:$110,'MAR 2026 YTD I&amp;E'!$111:$111,'MAR 2026 YTD I&amp;E'!$114:$114,'MAR 2026 YTD I&amp;E'!$115:$115</definedName>
    <definedName name="QB_DATA_5" localSheetId="5" hidden="1">'MAR 2026 BVA'!$117:$117,'MAR 2026 BVA'!$120:$120,'MAR 2026 BVA'!$121:$121,'MAR 2026 BVA'!$122:$122,'MAR 2026 BVA'!$123:$123,'MAR 2026 BVA'!$124:$124,'MAR 2026 BVA'!$125:$125,'MAR 2026 BVA'!$129:$129,'MAR 2026 BVA'!$130:$130,'MAR 2026 BVA'!$131:$131,'MAR 2026 BVA'!$133:$133,'MAR 2026 BVA'!$134:$134,'MAR 2026 BVA'!$136:$136,'MAR 2026 BVA'!$140:$140,'MAR 2026 BVA'!$141:$141,'MAR 2026 BVA'!$142:$142</definedName>
    <definedName name="QB_DATA_5" localSheetId="3" hidden="1">'MAR 2026 General Ledger'!$154:$154,'MAR 2026 General Ledger'!$158:$158,'MAR 2026 General Ledger'!$159:$159,'MAR 2026 General Ledger'!$160:$160,'MAR 2026 General Ledger'!$161:$161,'MAR 2026 General Ledger'!$162:$162,'MAR 2026 General Ledger'!$163:$163,'MAR 2026 General Ledger'!$164:$164,'MAR 2026 General Ledger'!$165:$165,'MAR 2026 General Ledger'!$166:$166,'MAR 2026 General Ledger'!$167:$167,'MAR 2026 General Ledger'!$168:$168,'MAR 2026 General Ledger'!$169:$169,'MAR 2026 General Ledger'!$170:$170,'MAR 2026 General Ledger'!$171:$171,'MAR 2026 General Ledger'!$174:$174</definedName>
    <definedName name="QB_DATA_5" localSheetId="1" hidden="1">'MAR 2026 MTD I&amp;E'!$119:$119,'MAR 2026 MTD I&amp;E'!$120:$120,'MAR 2026 MTD I&amp;E'!$121:$121,'MAR 2026 MTD I&amp;E'!$122:$122,'MAR 2026 MTD I&amp;E'!$123:$123,'MAR 2026 MTD I&amp;E'!$124:$124,'MAR 2026 MTD I&amp;E'!$128:$128,'MAR 2026 MTD I&amp;E'!$129:$129,'MAR 2026 MTD I&amp;E'!$130:$130,'MAR 2026 MTD I&amp;E'!$132:$132,'MAR 2026 MTD I&amp;E'!$133:$133,'MAR 2026 MTD I&amp;E'!$135:$135,'MAR 2026 MTD I&amp;E'!$139:$139,'MAR 2026 MTD I&amp;E'!$140:$140,'MAR 2026 MTD I&amp;E'!$141:$141,'MAR 2026 MTD I&amp;E'!$144:$144</definedName>
    <definedName name="QB_DATA_5" localSheetId="2" hidden="1">'MAR 2026 YTD I&amp;E'!$117:$117,'MAR 2026 YTD I&amp;E'!$120:$120,'MAR 2026 YTD I&amp;E'!$121:$121,'MAR 2026 YTD I&amp;E'!$122:$122,'MAR 2026 YTD I&amp;E'!$123:$123,'MAR 2026 YTD I&amp;E'!$124:$124,'MAR 2026 YTD I&amp;E'!$125:$125,'MAR 2026 YTD I&amp;E'!$129:$129,'MAR 2026 YTD I&amp;E'!$130:$130,'MAR 2026 YTD I&amp;E'!$131:$131,'MAR 2026 YTD I&amp;E'!$133:$133,'MAR 2026 YTD I&amp;E'!$134:$134,'MAR 2026 YTD I&amp;E'!$136:$136,'MAR 2026 YTD I&amp;E'!$140:$140,'MAR 2026 YTD I&amp;E'!$141:$141,'MAR 2026 YTD I&amp;E'!$142:$142</definedName>
    <definedName name="QB_DATA_6" localSheetId="5" hidden="1">'MAR 2026 BVA'!$145:$145,'MAR 2026 BVA'!$146:$146,'MAR 2026 BVA'!$147:$147,'MAR 2026 BVA'!$148:$148,'MAR 2026 BVA'!$149:$149,'MAR 2026 BVA'!$150:$150,'MAR 2026 BVA'!$153:$153,'MAR 2026 BVA'!$154:$154,'MAR 2026 BVA'!$155:$155,'MAR 2026 BVA'!$157:$157,'MAR 2026 BVA'!$158:$158,'MAR 2026 BVA'!$159:$159,'MAR 2026 BVA'!$160:$160,'MAR 2026 BVA'!$161:$161,'MAR 2026 BVA'!$162:$162,'MAR 2026 BVA'!$163:$163</definedName>
    <definedName name="QB_DATA_6" localSheetId="3" hidden="1">'MAR 2026 General Ledger'!$177:$177,'MAR 2026 General Ledger'!$178:$178,'MAR 2026 General Ledger'!$179:$179,'MAR 2026 General Ledger'!$180:$180,'MAR 2026 General Ledger'!$185:$185,'MAR 2026 General Ledger'!$186:$186,'MAR 2026 General Ledger'!$187:$187,'MAR 2026 General Ledger'!$188:$188,'MAR 2026 General Ledger'!$189:$189,'MAR 2026 General Ledger'!$190:$190,'MAR 2026 General Ledger'!$193:$193,'MAR 2026 General Ledger'!$194:$194,'MAR 2026 General Ledger'!$195:$195,'MAR 2026 General Ledger'!$196:$196,'MAR 2026 General Ledger'!$197:$197,'MAR 2026 General Ledger'!$200:$200</definedName>
    <definedName name="QB_DATA_6" localSheetId="1" hidden="1">'MAR 2026 MTD I&amp;E'!$145:$145,'MAR 2026 MTD I&amp;E'!$146:$146,'MAR 2026 MTD I&amp;E'!$147:$147,'MAR 2026 MTD I&amp;E'!$148:$148,'MAR 2026 MTD I&amp;E'!$151:$151,'MAR 2026 MTD I&amp;E'!$152:$152,'MAR 2026 MTD I&amp;E'!$153:$153,'MAR 2026 MTD I&amp;E'!$155:$155,'MAR 2026 MTD I&amp;E'!$156:$156,'MAR 2026 MTD I&amp;E'!$157:$157,'MAR 2026 MTD I&amp;E'!$158:$158,'MAR 2026 MTD I&amp;E'!$159:$159,'MAR 2026 MTD I&amp;E'!$160:$160,'MAR 2026 MTD I&amp;E'!$161:$161,'MAR 2026 MTD I&amp;E'!$162:$162,'MAR 2026 MTD I&amp;E'!$163:$163</definedName>
    <definedName name="QB_DATA_6" localSheetId="2" hidden="1">'MAR 2026 YTD I&amp;E'!$145:$145,'MAR 2026 YTD I&amp;E'!$146:$146,'MAR 2026 YTD I&amp;E'!$147:$147,'MAR 2026 YTD I&amp;E'!$148:$148,'MAR 2026 YTD I&amp;E'!$149:$149,'MAR 2026 YTD I&amp;E'!$150:$150,'MAR 2026 YTD I&amp;E'!$153:$153,'MAR 2026 YTD I&amp;E'!$154:$154,'MAR 2026 YTD I&amp;E'!$155:$155,'MAR 2026 YTD I&amp;E'!$157:$157,'MAR 2026 YTD I&amp;E'!$158:$158,'MAR 2026 YTD I&amp;E'!$159:$159,'MAR 2026 YTD I&amp;E'!$160:$160,'MAR 2026 YTD I&amp;E'!$161:$161,'MAR 2026 YTD I&amp;E'!$162:$162,'MAR 2026 YTD I&amp;E'!$163:$163</definedName>
    <definedName name="QB_DATA_7" localSheetId="5" hidden="1">'MAR 2026 BVA'!$164:$164,'MAR 2026 BVA'!$165:$165,'MAR 2026 BVA'!$166:$166,'MAR 2026 BVA'!$167:$167,'MAR 2026 BVA'!$170:$170,'MAR 2026 BVA'!$171:$171,'MAR 2026 BVA'!$172:$172,'MAR 2026 BVA'!$173:$173,'MAR 2026 BVA'!$174:$174,'MAR 2026 BVA'!$175:$175,'MAR 2026 BVA'!$176:$176,'MAR 2026 BVA'!$177:$177,'MAR 2026 BVA'!$178:$178,'MAR 2026 BVA'!$179:$179,'MAR 2026 BVA'!$180:$180,'MAR 2026 BVA'!$181:$181</definedName>
    <definedName name="QB_DATA_7" localSheetId="3" hidden="1">'MAR 2026 General Ledger'!$201:$201,'MAR 2026 General Ledger'!$202:$202,'MAR 2026 General Ledger'!$203:$203,'MAR 2026 General Ledger'!$206:$206,'MAR 2026 General Ledger'!$207:$207,'MAR 2026 General Ledger'!$208:$208,'MAR 2026 General Ledger'!$209:$209,'MAR 2026 General Ledger'!$212:$212,'MAR 2026 General Ledger'!$217:$217,'MAR 2026 General Ledger'!$218:$218,'MAR 2026 General Ledger'!$219:$219,'MAR 2026 General Ledger'!$220:$220,'MAR 2026 General Ledger'!$223:$223,'MAR 2026 General Ledger'!$224:$224,'MAR 2026 General Ledger'!$225:$225,'MAR 2026 General Ledger'!$226:$226</definedName>
    <definedName name="QB_DATA_7" localSheetId="1" hidden="1">'MAR 2026 MTD I&amp;E'!$164:$164,'MAR 2026 MTD I&amp;E'!$165:$165,'MAR 2026 MTD I&amp;E'!$168:$168,'MAR 2026 MTD I&amp;E'!$169:$169,'MAR 2026 MTD I&amp;E'!$170:$170,'MAR 2026 MTD I&amp;E'!$171:$171,'MAR 2026 MTD I&amp;E'!$172:$172,'MAR 2026 MTD I&amp;E'!$173:$173,'MAR 2026 MTD I&amp;E'!$174:$174,'MAR 2026 MTD I&amp;E'!$175:$175,'MAR 2026 MTD I&amp;E'!$176:$176,'MAR 2026 MTD I&amp;E'!$177:$177,'MAR 2026 MTD I&amp;E'!$178:$178,'MAR 2026 MTD I&amp;E'!$179:$179,'MAR 2026 MTD I&amp;E'!$180:$180,'MAR 2026 MTD I&amp;E'!$181:$181</definedName>
    <definedName name="QB_DATA_7" localSheetId="2" hidden="1">'MAR 2026 YTD I&amp;E'!$164:$164,'MAR 2026 YTD I&amp;E'!$165:$165,'MAR 2026 YTD I&amp;E'!$166:$166,'MAR 2026 YTD I&amp;E'!$167:$167,'MAR 2026 YTD I&amp;E'!$170:$170,'MAR 2026 YTD I&amp;E'!$171:$171,'MAR 2026 YTD I&amp;E'!$172:$172,'MAR 2026 YTD I&amp;E'!$173:$173,'MAR 2026 YTD I&amp;E'!$174:$174,'MAR 2026 YTD I&amp;E'!$175:$175,'MAR 2026 YTD I&amp;E'!$176:$176,'MAR 2026 YTD I&amp;E'!$177:$177,'MAR 2026 YTD I&amp;E'!$178:$178,'MAR 2026 YTD I&amp;E'!$179:$179,'MAR 2026 YTD I&amp;E'!$180:$180,'MAR 2026 YTD I&amp;E'!$181:$181</definedName>
    <definedName name="QB_DATA_8" localSheetId="5" hidden="1">'MAR 2026 BVA'!$182:$182,'MAR 2026 BVA'!$183:$183,'MAR 2026 BVA'!$184:$184,'MAR 2026 BVA'!$185:$185,'MAR 2026 BVA'!$186:$186,'MAR 2026 BVA'!$187:$187,'MAR 2026 BVA'!$188:$188,'MAR 2026 BVA'!$189:$189,'MAR 2026 BVA'!$190:$190,'MAR 2026 BVA'!$194:$194,'MAR 2026 BVA'!$195:$195,'MAR 2026 BVA'!$196:$196,'MAR 2026 BVA'!$199:$199,'MAR 2026 BVA'!$201:$201,'MAR 2026 BVA'!$202:$202,'MAR 2026 BVA'!$203:$203</definedName>
    <definedName name="QB_DATA_8" localSheetId="3" hidden="1">'MAR 2026 General Ledger'!$227:$227,'MAR 2026 General Ledger'!$228:$228,'MAR 2026 General Ledger'!$229:$229,'MAR 2026 General Ledger'!$230:$230,'MAR 2026 General Ledger'!$231:$231,'MAR 2026 General Ledger'!$232:$232,'MAR 2026 General Ledger'!$235:$235,'MAR 2026 General Ledger'!$236:$236,'MAR 2026 General Ledger'!$237:$237,'MAR 2026 General Ledger'!$238:$238,'MAR 2026 General Ledger'!$239:$239,'MAR 2026 General Ledger'!$240:$240,'MAR 2026 General Ledger'!$241:$241,'MAR 2026 General Ledger'!$242:$242,'MAR 2026 General Ledger'!$243:$243,'MAR 2026 General Ledger'!$244:$244</definedName>
    <definedName name="QB_DATA_8" localSheetId="1" hidden="1">'MAR 2026 MTD I&amp;E'!$182:$182,'MAR 2026 MTD I&amp;E'!$183:$183,'MAR 2026 MTD I&amp;E'!$184:$184,'MAR 2026 MTD I&amp;E'!$185:$185,'MAR 2026 MTD I&amp;E'!$186:$186,'MAR 2026 MTD I&amp;E'!$187:$187,'MAR 2026 MTD I&amp;E'!$188:$188,'MAR 2026 MTD I&amp;E'!$192:$192,'MAR 2026 MTD I&amp;E'!$193:$193,'MAR 2026 MTD I&amp;E'!$194:$194,'MAR 2026 MTD I&amp;E'!$197:$197,'MAR 2026 MTD I&amp;E'!$199:$199,'MAR 2026 MTD I&amp;E'!$200:$200,'MAR 2026 MTD I&amp;E'!$201:$201,'MAR 2026 MTD I&amp;E'!$202:$202,'MAR 2026 MTD I&amp;E'!$204:$204</definedName>
    <definedName name="QB_DATA_8" localSheetId="2" hidden="1">'MAR 2026 YTD I&amp;E'!$182:$182,'MAR 2026 YTD I&amp;E'!$183:$183,'MAR 2026 YTD I&amp;E'!$184:$184,'MAR 2026 YTD I&amp;E'!$185:$185,'MAR 2026 YTD I&amp;E'!$186:$186,'MAR 2026 YTD I&amp;E'!$187:$187,'MAR 2026 YTD I&amp;E'!$188:$188,'MAR 2026 YTD I&amp;E'!$189:$189,'MAR 2026 YTD I&amp;E'!$190:$190,'MAR 2026 YTD I&amp;E'!$194:$194,'MAR 2026 YTD I&amp;E'!$195:$195,'MAR 2026 YTD I&amp;E'!$196:$196,'MAR 2026 YTD I&amp;E'!$199:$199,'MAR 2026 YTD I&amp;E'!$201:$201,'MAR 2026 YTD I&amp;E'!$202:$202,'MAR 2026 YTD I&amp;E'!$203:$203</definedName>
    <definedName name="QB_DATA_9" localSheetId="5" hidden="1">'MAR 2026 BVA'!$204:$204,'MAR 2026 BVA'!$206:$206,'MAR 2026 BVA'!$208:$208,'MAR 2026 BVA'!$209:$209,'MAR 2026 BVA'!$210:$210,'MAR 2026 BVA'!$214:$214,'MAR 2026 BVA'!$215:$215,'MAR 2026 BVA'!$216:$216,'MAR 2026 BVA'!$217:$217,'MAR 2026 BVA'!$218:$218,'MAR 2026 BVA'!$219:$219,'MAR 2026 BVA'!$221:$221,'MAR 2026 BVA'!$224:$224,'MAR 2026 BVA'!$230:$230,'MAR 2026 BVA'!$233:$233,'MAR 2026 BVA'!$237:$237</definedName>
    <definedName name="QB_DATA_9" localSheetId="3" hidden="1">'MAR 2026 General Ledger'!$247:$247,'MAR 2026 General Ledger'!$255:$255,'MAR 2026 General Ledger'!$256:$256,'MAR 2026 General Ledger'!$257:$257,'MAR 2026 General Ledger'!$258:$258,'MAR 2026 General Ledger'!$259:$259,'MAR 2026 General Ledger'!$260:$260,'MAR 2026 General Ledger'!$261:$261,'MAR 2026 General Ledger'!$264:$264,'MAR 2026 General Ledger'!$265:$265,'MAR 2026 General Ledger'!$266:$266,'MAR 2026 General Ledger'!$267:$267,'MAR 2026 General Ledger'!$268:$268,'MAR 2026 General Ledger'!$269:$269,'MAR 2026 General Ledger'!$270:$270,'MAR 2026 General Ledger'!$274:$274</definedName>
    <definedName name="QB_DATA_9" localSheetId="1" hidden="1">'MAR 2026 MTD I&amp;E'!$206:$206,'MAR 2026 MTD I&amp;E'!$207:$207,'MAR 2026 MTD I&amp;E'!$208:$208,'MAR 2026 MTD I&amp;E'!$212:$212,'MAR 2026 MTD I&amp;E'!$213:$213,'MAR 2026 MTD I&amp;E'!$214:$214,'MAR 2026 MTD I&amp;E'!$215:$215,'MAR 2026 MTD I&amp;E'!$216:$216,'MAR 2026 MTD I&amp;E'!$217:$217,'MAR 2026 MTD I&amp;E'!$219:$219,'MAR 2026 MTD I&amp;E'!$222:$222,'MAR 2026 MTD I&amp;E'!$228:$228,'MAR 2026 MTD I&amp;E'!$232:$232,'MAR 2026 MTD I&amp;E'!$233:$233,'MAR 2026 MTD I&amp;E'!$239:$239,'MAR 2026 MTD I&amp;E'!$240:$240</definedName>
    <definedName name="QB_DATA_9" localSheetId="2" hidden="1">'MAR 2026 YTD I&amp;E'!$204:$204,'MAR 2026 YTD I&amp;E'!$206:$206,'MAR 2026 YTD I&amp;E'!$208:$208,'MAR 2026 YTD I&amp;E'!$209:$209,'MAR 2026 YTD I&amp;E'!$210:$210,'MAR 2026 YTD I&amp;E'!$214:$214,'MAR 2026 YTD I&amp;E'!$215:$215,'MAR 2026 YTD I&amp;E'!$216:$216,'MAR 2026 YTD I&amp;E'!$217:$217,'MAR 2026 YTD I&amp;E'!$218:$218,'MAR 2026 YTD I&amp;E'!$219:$219,'MAR 2026 YTD I&amp;E'!$221:$221,'MAR 2026 YTD I&amp;E'!$224:$224,'MAR 2026 YTD I&amp;E'!$230:$230,'MAR 2026 YTD I&amp;E'!$233:$233,'MAR 2026 YTD I&amp;E'!$237:$237</definedName>
    <definedName name="QB_FORMULA_0" localSheetId="0" hidden="1">'MAR 2026 Balance Sheet'!$H$14,'MAR 2026 Balance Sheet'!$H$15,'MAR 2026 Balance Sheet'!$H$19,'MAR 2026 Balance Sheet'!$H$24,'MAR 2026 Balance Sheet'!$H$25,'MAR 2026 Balance Sheet'!$H$36,'MAR 2026 Balance Sheet'!$H$37,'MAR 2026 Balance Sheet'!$H$43,'MAR 2026 Balance Sheet'!$H$47,'MAR 2026 Balance Sheet'!$H$54,'MAR 2026 Balance Sheet'!$H$62,'MAR 2026 Balance Sheet'!$H$66,'MAR 2026 Balance Sheet'!$H$70,'MAR 2026 Balance Sheet'!$H$74,'MAR 2026 Balance Sheet'!$H$75,'MAR 2026 Balance Sheet'!$H$76</definedName>
    <definedName name="QB_FORMULA_0" localSheetId="5" hidden="1">'MAR 2026 BVA'!$L$6,'MAR 2026 BVA'!$M$6,'MAR 2026 BVA'!$L$7,'MAR 2026 BVA'!$M$7,'MAR 2026 BVA'!$L$8,'MAR 2026 BVA'!$M$8,'MAR 2026 BVA'!$L$9,'MAR 2026 BVA'!$M$9,'MAR 2026 BVA'!$L$11,'MAR 2026 BVA'!$M$11,'MAR 2026 BVA'!$L$12,'MAR 2026 BVA'!$M$12,'MAR 2026 BVA'!$L$13,'MAR 2026 BVA'!$M$13,'MAR 2026 BVA'!$L$15,'MAR 2026 BVA'!$M$15</definedName>
    <definedName name="QB_FORMULA_0" localSheetId="3" hidden="1">'MAR 2026 General Ledger'!$Q$3,'MAR 2026 General Ledger'!$P$4,'MAR 2026 General Ledger'!$Q$4,'MAR 2026 General Ledger'!$Q$6,'MAR 2026 General Ledger'!$Q$7,'MAR 2026 General Ledger'!$Q$8,'MAR 2026 General Ledger'!$Q$9,'MAR 2026 General Ledger'!$Q$10,'MAR 2026 General Ledger'!$Q$11,'MAR 2026 General Ledger'!$Q$12,'MAR 2026 General Ledger'!$Q$13,'MAR 2026 General Ledger'!$P$14,'MAR 2026 General Ledger'!$Q$14,'MAR 2026 General Ledger'!$Q$17,'MAR 2026 General Ledger'!$P$18,'MAR 2026 General Ledger'!$Q$18</definedName>
    <definedName name="QB_FORMULA_0" localSheetId="1" hidden="1">'MAR 2026 MTD I&amp;E'!$L$6,'MAR 2026 MTD I&amp;E'!$M$6,'MAR 2026 MTD I&amp;E'!$L$7,'MAR 2026 MTD I&amp;E'!$M$7,'MAR 2026 MTD I&amp;E'!$L$8,'MAR 2026 MTD I&amp;E'!$M$8,'MAR 2026 MTD I&amp;E'!$L$9,'MAR 2026 MTD I&amp;E'!$M$9,'MAR 2026 MTD I&amp;E'!$L$11,'MAR 2026 MTD I&amp;E'!$M$11,'MAR 2026 MTD I&amp;E'!$L$12,'MAR 2026 MTD I&amp;E'!$M$12,'MAR 2026 MTD I&amp;E'!$L$13,'MAR 2026 MTD I&amp;E'!$M$13,'MAR 2026 MTD I&amp;E'!$L$15,'MAR 2026 MTD I&amp;E'!$M$15</definedName>
    <definedName name="QB_FORMULA_0" localSheetId="2" hidden="1">'MAR 2026 YTD I&amp;E'!$L$6,'MAR 2026 YTD I&amp;E'!$M$6,'MAR 2026 YTD I&amp;E'!$L$7,'MAR 2026 YTD I&amp;E'!$M$7,'MAR 2026 YTD I&amp;E'!$L$8,'MAR 2026 YTD I&amp;E'!$M$8,'MAR 2026 YTD I&amp;E'!$L$9,'MAR 2026 YTD I&amp;E'!$M$9,'MAR 2026 YTD I&amp;E'!$L$11,'MAR 2026 YTD I&amp;E'!$M$11,'MAR 2026 YTD I&amp;E'!$L$12,'MAR 2026 YTD I&amp;E'!$M$12,'MAR 2026 YTD I&amp;E'!$L$13,'MAR 2026 YTD I&amp;E'!$M$13,'MAR 2026 YTD I&amp;E'!$L$15,'MAR 2026 YTD I&amp;E'!$M$15</definedName>
    <definedName name="QB_FORMULA_1" localSheetId="0" hidden="1">'MAR 2026 Balance Sheet'!$H$79,'MAR 2026 Balance Sheet'!$H$80,'MAR 2026 Balance Sheet'!$H$90,'MAR 2026 Balance Sheet'!$H$94,'MAR 2026 Balance Sheet'!$H$95</definedName>
    <definedName name="QB_FORMULA_1" localSheetId="5" hidden="1">'MAR 2026 BVA'!$L$16,'MAR 2026 BVA'!$M$16,'MAR 2026 BVA'!$L$17,'MAR 2026 BVA'!$M$17,'MAR 2026 BVA'!$L$18,'MAR 2026 BVA'!$M$18,'MAR 2026 BVA'!$L$19,'MAR 2026 BVA'!$M$19,'MAR 2026 BVA'!$L$20,'MAR 2026 BVA'!$M$20,'MAR 2026 BVA'!$L$21,'MAR 2026 BVA'!$M$21,'MAR 2026 BVA'!$L$22,'MAR 2026 BVA'!$M$22,'MAR 2026 BVA'!$L$23,'MAR 2026 BVA'!$M$23</definedName>
    <definedName name="QB_FORMULA_1" localSheetId="3" hidden="1">'MAR 2026 General Ledger'!$Q$20,'MAR 2026 General Ledger'!$P$21,'MAR 2026 General Ledger'!$Q$21,'MAR 2026 General Ledger'!$Q$23,'MAR 2026 General Ledger'!$P$24,'MAR 2026 General Ledger'!$Q$24,'MAR 2026 General Ledger'!$Q$26,'MAR 2026 General Ledger'!$P$27,'MAR 2026 General Ledger'!$Q$27,'MAR 2026 General Ledger'!$Q$29,'MAR 2026 General Ledger'!$P$30,'MAR 2026 General Ledger'!$Q$30,'MAR 2026 General Ledger'!$Q$32,'MAR 2026 General Ledger'!$P$33,'MAR 2026 General Ledger'!$Q$33,'MAR 2026 General Ledger'!$Q$35</definedName>
    <definedName name="QB_FORMULA_1" localSheetId="1" hidden="1">'MAR 2026 MTD I&amp;E'!$L$16,'MAR 2026 MTD I&amp;E'!$M$16,'MAR 2026 MTD I&amp;E'!$L$17,'MAR 2026 MTD I&amp;E'!$M$17,'MAR 2026 MTD I&amp;E'!$L$18,'MAR 2026 MTD I&amp;E'!$M$18,'MAR 2026 MTD I&amp;E'!$L$19,'MAR 2026 MTD I&amp;E'!$M$19,'MAR 2026 MTD I&amp;E'!$L$20,'MAR 2026 MTD I&amp;E'!$M$20,'MAR 2026 MTD I&amp;E'!$L$21,'MAR 2026 MTD I&amp;E'!$M$21,'MAR 2026 MTD I&amp;E'!$L$22,'MAR 2026 MTD I&amp;E'!$M$22,'MAR 2026 MTD I&amp;E'!$L$23,'MAR 2026 MTD I&amp;E'!$M$23</definedName>
    <definedName name="QB_FORMULA_1" localSheetId="2" hidden="1">'MAR 2026 YTD I&amp;E'!$L$16,'MAR 2026 YTD I&amp;E'!$M$16,'MAR 2026 YTD I&amp;E'!$L$17,'MAR 2026 YTD I&amp;E'!$M$17,'MAR 2026 YTD I&amp;E'!$L$18,'MAR 2026 YTD I&amp;E'!$M$18,'MAR 2026 YTD I&amp;E'!$L$19,'MAR 2026 YTD I&amp;E'!$M$19,'MAR 2026 YTD I&amp;E'!$L$20,'MAR 2026 YTD I&amp;E'!$M$20,'MAR 2026 YTD I&amp;E'!$L$21,'MAR 2026 YTD I&amp;E'!$M$21,'MAR 2026 YTD I&amp;E'!$L$22,'MAR 2026 YTD I&amp;E'!$M$22,'MAR 2026 YTD I&amp;E'!$L$23,'MAR 2026 YTD I&amp;E'!$M$23</definedName>
    <definedName name="QB_FORMULA_10" localSheetId="5" hidden="1">'MAR 2026 BVA'!$L$90,'MAR 2026 BVA'!$M$90,'MAR 2026 BVA'!$L$91,'MAR 2026 BVA'!$M$91,'MAR 2026 BVA'!$J$92,'MAR 2026 BVA'!$K$92,'MAR 2026 BVA'!$L$92,'MAR 2026 BVA'!$M$92,'MAR 2026 BVA'!$L$94,'MAR 2026 BVA'!$M$94,'MAR 2026 BVA'!$L$95,'MAR 2026 BVA'!$M$95,'MAR 2026 BVA'!$L$96,'MAR 2026 BVA'!$M$96,'MAR 2026 BVA'!$J$98,'MAR 2026 BVA'!$K$98</definedName>
    <definedName name="QB_FORMULA_10" localSheetId="3" hidden="1">'MAR 2026 General Ledger'!$Q$168,'MAR 2026 General Ledger'!$Q$169,'MAR 2026 General Ledger'!$Q$170,'MAR 2026 General Ledger'!$Q$171,'MAR 2026 General Ledger'!$P$172,'MAR 2026 General Ledger'!$Q$172,'MAR 2026 General Ledger'!$Q$174,'MAR 2026 General Ledger'!$P$175,'MAR 2026 General Ledger'!$Q$175,'MAR 2026 General Ledger'!$Q$177,'MAR 2026 General Ledger'!$Q$178,'MAR 2026 General Ledger'!$Q$179,'MAR 2026 General Ledger'!$Q$180,'MAR 2026 General Ledger'!$P$181,'MAR 2026 General Ledger'!$Q$181,'MAR 2026 General Ledger'!$P$182</definedName>
    <definedName name="QB_FORMULA_10" localSheetId="1" hidden="1">'MAR 2026 MTD I&amp;E'!$L$89,'MAR 2026 MTD I&amp;E'!$M$89,'MAR 2026 MTD I&amp;E'!$L$90,'MAR 2026 MTD I&amp;E'!$M$90,'MAR 2026 MTD I&amp;E'!$J$91,'MAR 2026 MTD I&amp;E'!$K$91,'MAR 2026 MTD I&amp;E'!$L$91,'MAR 2026 MTD I&amp;E'!$M$91,'MAR 2026 MTD I&amp;E'!$L$93,'MAR 2026 MTD I&amp;E'!$M$93,'MAR 2026 MTD I&amp;E'!$L$94,'MAR 2026 MTD I&amp;E'!$M$94,'MAR 2026 MTD I&amp;E'!$L$95,'MAR 2026 MTD I&amp;E'!$M$95,'MAR 2026 MTD I&amp;E'!$J$97,'MAR 2026 MTD I&amp;E'!$K$97</definedName>
    <definedName name="QB_FORMULA_10" localSheetId="2" hidden="1">'MAR 2026 YTD I&amp;E'!$L$90,'MAR 2026 YTD I&amp;E'!$M$90,'MAR 2026 YTD I&amp;E'!$L$91,'MAR 2026 YTD I&amp;E'!$M$91,'MAR 2026 YTD I&amp;E'!$J$92,'MAR 2026 YTD I&amp;E'!$K$92,'MAR 2026 YTD I&amp;E'!$L$92,'MAR 2026 YTD I&amp;E'!$M$92,'MAR 2026 YTD I&amp;E'!$L$94,'MAR 2026 YTD I&amp;E'!$M$94,'MAR 2026 YTD I&amp;E'!$L$95,'MAR 2026 YTD I&amp;E'!$M$95,'MAR 2026 YTD I&amp;E'!$L$96,'MAR 2026 YTD I&amp;E'!$M$96,'MAR 2026 YTD I&amp;E'!$J$98,'MAR 2026 YTD I&amp;E'!$K$98</definedName>
    <definedName name="QB_FORMULA_11" localSheetId="5" hidden="1">'MAR 2026 BVA'!$L$98,'MAR 2026 BVA'!$M$98,'MAR 2026 BVA'!$J$99,'MAR 2026 BVA'!$K$99,'MAR 2026 BVA'!$L$99,'MAR 2026 BVA'!$M$99,'MAR 2026 BVA'!$L$101,'MAR 2026 BVA'!$M$101,'MAR 2026 BVA'!$L$102,'MAR 2026 BVA'!$M$102,'MAR 2026 BVA'!$L$103,'MAR 2026 BVA'!$M$103,'MAR 2026 BVA'!$L$104,'MAR 2026 BVA'!$M$104,'MAR 2026 BVA'!$J$105,'MAR 2026 BVA'!$K$105</definedName>
    <definedName name="QB_FORMULA_11" localSheetId="3" hidden="1">'MAR 2026 General Ledger'!$Q$182,'MAR 2026 General Ledger'!$Q$185,'MAR 2026 General Ledger'!$Q$186,'MAR 2026 General Ledger'!$Q$187,'MAR 2026 General Ledger'!$Q$188,'MAR 2026 General Ledger'!$Q$189,'MAR 2026 General Ledger'!$Q$190,'MAR 2026 General Ledger'!$P$191,'MAR 2026 General Ledger'!$Q$191,'MAR 2026 General Ledger'!$Q$193,'MAR 2026 General Ledger'!$Q$194,'MAR 2026 General Ledger'!$Q$195,'MAR 2026 General Ledger'!$Q$196,'MAR 2026 General Ledger'!$Q$197,'MAR 2026 General Ledger'!$P$198,'MAR 2026 General Ledger'!$Q$198</definedName>
    <definedName name="QB_FORMULA_11" localSheetId="1" hidden="1">'MAR 2026 MTD I&amp;E'!$L$97,'MAR 2026 MTD I&amp;E'!$M$97,'MAR 2026 MTD I&amp;E'!$J$98,'MAR 2026 MTD I&amp;E'!$K$98,'MAR 2026 MTD I&amp;E'!$L$98,'MAR 2026 MTD I&amp;E'!$M$98,'MAR 2026 MTD I&amp;E'!$L$100,'MAR 2026 MTD I&amp;E'!$M$100,'MAR 2026 MTD I&amp;E'!$L$101,'MAR 2026 MTD I&amp;E'!$M$101,'MAR 2026 MTD I&amp;E'!$L$102,'MAR 2026 MTD I&amp;E'!$M$102,'MAR 2026 MTD I&amp;E'!$L$103,'MAR 2026 MTD I&amp;E'!$M$103,'MAR 2026 MTD I&amp;E'!$J$104,'MAR 2026 MTD I&amp;E'!$K$104</definedName>
    <definedName name="QB_FORMULA_11" localSheetId="2" hidden="1">'MAR 2026 YTD I&amp;E'!$L$98,'MAR 2026 YTD I&amp;E'!$M$98,'MAR 2026 YTD I&amp;E'!$J$99,'MAR 2026 YTD I&amp;E'!$K$99,'MAR 2026 YTD I&amp;E'!$L$99,'MAR 2026 YTD I&amp;E'!$M$99,'MAR 2026 YTD I&amp;E'!$L$101,'MAR 2026 YTD I&amp;E'!$M$101,'MAR 2026 YTD I&amp;E'!$L$102,'MAR 2026 YTD I&amp;E'!$M$102,'MAR 2026 YTD I&amp;E'!$L$103,'MAR 2026 YTD I&amp;E'!$M$103,'MAR 2026 YTD I&amp;E'!$L$104,'MAR 2026 YTD I&amp;E'!$M$104,'MAR 2026 YTD I&amp;E'!$J$105,'MAR 2026 YTD I&amp;E'!$K$105</definedName>
    <definedName name="QB_FORMULA_12" localSheetId="5" hidden="1">'MAR 2026 BVA'!$L$105,'MAR 2026 BVA'!$M$105,'MAR 2026 BVA'!$L$107,'MAR 2026 BVA'!$M$107,'MAR 2026 BVA'!$L$110,'MAR 2026 BVA'!$M$110,'MAR 2026 BVA'!$L$111,'MAR 2026 BVA'!$M$111,'MAR 2026 BVA'!$J$112,'MAR 2026 BVA'!$K$112,'MAR 2026 BVA'!$L$112,'MAR 2026 BVA'!$M$112,'MAR 2026 BVA'!$L$114,'MAR 2026 BVA'!$M$114,'MAR 2026 BVA'!$L$115,'MAR 2026 BVA'!$M$115</definedName>
    <definedName name="QB_FORMULA_12" localSheetId="3" hidden="1">'MAR 2026 General Ledger'!$Q$200,'MAR 2026 General Ledger'!$Q$201,'MAR 2026 General Ledger'!$Q$202,'MAR 2026 General Ledger'!$Q$203,'MAR 2026 General Ledger'!$P$204,'MAR 2026 General Ledger'!$Q$204,'MAR 2026 General Ledger'!$Q$206,'MAR 2026 General Ledger'!$Q$207,'MAR 2026 General Ledger'!$Q$208,'MAR 2026 General Ledger'!$Q$209,'MAR 2026 General Ledger'!$P$210,'MAR 2026 General Ledger'!$Q$210,'MAR 2026 General Ledger'!$Q$212,'MAR 2026 General Ledger'!$P$213,'MAR 2026 General Ledger'!$Q$213,'MAR 2026 General Ledger'!$P$214</definedName>
    <definedName name="QB_FORMULA_12" localSheetId="1" hidden="1">'MAR 2026 MTD I&amp;E'!$L$104,'MAR 2026 MTD I&amp;E'!$M$104,'MAR 2026 MTD I&amp;E'!$L$106,'MAR 2026 MTD I&amp;E'!$M$106,'MAR 2026 MTD I&amp;E'!$L$109,'MAR 2026 MTD I&amp;E'!$M$109,'MAR 2026 MTD I&amp;E'!$L$110,'MAR 2026 MTD I&amp;E'!$M$110,'MAR 2026 MTD I&amp;E'!$J$111,'MAR 2026 MTD I&amp;E'!$K$111,'MAR 2026 MTD I&amp;E'!$L$111,'MAR 2026 MTD I&amp;E'!$M$111,'MAR 2026 MTD I&amp;E'!$L$113,'MAR 2026 MTD I&amp;E'!$M$113,'MAR 2026 MTD I&amp;E'!$L$114,'MAR 2026 MTD I&amp;E'!$M$114</definedName>
    <definedName name="QB_FORMULA_12" localSheetId="2" hidden="1">'MAR 2026 YTD I&amp;E'!$L$105,'MAR 2026 YTD I&amp;E'!$M$105,'MAR 2026 YTD I&amp;E'!$L$107,'MAR 2026 YTD I&amp;E'!$M$107,'MAR 2026 YTD I&amp;E'!$L$110,'MAR 2026 YTD I&amp;E'!$M$110,'MAR 2026 YTD I&amp;E'!$L$111,'MAR 2026 YTD I&amp;E'!$M$111,'MAR 2026 YTD I&amp;E'!$J$112,'MAR 2026 YTD I&amp;E'!$K$112,'MAR 2026 YTD I&amp;E'!$L$112,'MAR 2026 YTD I&amp;E'!$M$112,'MAR 2026 YTD I&amp;E'!$L$114,'MAR 2026 YTD I&amp;E'!$M$114,'MAR 2026 YTD I&amp;E'!$L$115,'MAR 2026 YTD I&amp;E'!$M$115</definedName>
    <definedName name="QB_FORMULA_13" localSheetId="5" hidden="1">'MAR 2026 BVA'!$J$116,'MAR 2026 BVA'!$K$116,'MAR 2026 BVA'!$L$116,'MAR 2026 BVA'!$M$116,'MAR 2026 BVA'!$L$117,'MAR 2026 BVA'!$M$117,'MAR 2026 BVA'!$J$118,'MAR 2026 BVA'!$K$118,'MAR 2026 BVA'!$L$118,'MAR 2026 BVA'!$M$118,'MAR 2026 BVA'!$L$120,'MAR 2026 BVA'!$M$120,'MAR 2026 BVA'!$L$121,'MAR 2026 BVA'!$M$121,'MAR 2026 BVA'!$L$122,'MAR 2026 BVA'!$M$122</definedName>
    <definedName name="QB_FORMULA_13" localSheetId="3" hidden="1">'MAR 2026 General Ledger'!$Q$214,'MAR 2026 General Ledger'!$Q$217,'MAR 2026 General Ledger'!$Q$218,'MAR 2026 General Ledger'!$Q$219,'MAR 2026 General Ledger'!$Q$220,'MAR 2026 General Ledger'!$P$221,'MAR 2026 General Ledger'!$Q$221,'MAR 2026 General Ledger'!$Q$223,'MAR 2026 General Ledger'!$Q$224,'MAR 2026 General Ledger'!$Q$225,'MAR 2026 General Ledger'!$Q$226,'MAR 2026 General Ledger'!$Q$227,'MAR 2026 General Ledger'!$Q$228,'MAR 2026 General Ledger'!$Q$229,'MAR 2026 General Ledger'!$Q$230,'MAR 2026 General Ledger'!$Q$231</definedName>
    <definedName name="QB_FORMULA_13" localSheetId="1" hidden="1">'MAR 2026 MTD I&amp;E'!$J$115,'MAR 2026 MTD I&amp;E'!$K$115,'MAR 2026 MTD I&amp;E'!$L$115,'MAR 2026 MTD I&amp;E'!$M$115,'MAR 2026 MTD I&amp;E'!$L$116,'MAR 2026 MTD I&amp;E'!$M$116,'MAR 2026 MTD I&amp;E'!$J$117,'MAR 2026 MTD I&amp;E'!$K$117,'MAR 2026 MTD I&amp;E'!$L$117,'MAR 2026 MTD I&amp;E'!$M$117,'MAR 2026 MTD I&amp;E'!$L$119,'MAR 2026 MTD I&amp;E'!$M$119,'MAR 2026 MTD I&amp;E'!$L$120,'MAR 2026 MTD I&amp;E'!$M$120,'MAR 2026 MTD I&amp;E'!$L$121,'MAR 2026 MTD I&amp;E'!$M$121</definedName>
    <definedName name="QB_FORMULA_13" localSheetId="2" hidden="1">'MAR 2026 YTD I&amp;E'!$J$116,'MAR 2026 YTD I&amp;E'!$K$116,'MAR 2026 YTD I&amp;E'!$L$116,'MAR 2026 YTD I&amp;E'!$M$116,'MAR 2026 YTD I&amp;E'!$L$117,'MAR 2026 YTD I&amp;E'!$M$117,'MAR 2026 YTD I&amp;E'!$J$118,'MAR 2026 YTD I&amp;E'!$K$118,'MAR 2026 YTD I&amp;E'!$L$118,'MAR 2026 YTD I&amp;E'!$M$118,'MAR 2026 YTD I&amp;E'!$L$120,'MAR 2026 YTD I&amp;E'!$M$120,'MAR 2026 YTD I&amp;E'!$L$121,'MAR 2026 YTD I&amp;E'!$M$121,'MAR 2026 YTD I&amp;E'!$L$122,'MAR 2026 YTD I&amp;E'!$M$122</definedName>
    <definedName name="QB_FORMULA_14" localSheetId="5" hidden="1">'MAR 2026 BVA'!$L$123,'MAR 2026 BVA'!$M$123,'MAR 2026 BVA'!$L$124,'MAR 2026 BVA'!$M$124,'MAR 2026 BVA'!$L$125,'MAR 2026 BVA'!$M$125,'MAR 2026 BVA'!$J$126,'MAR 2026 BVA'!$K$126,'MAR 2026 BVA'!$L$126,'MAR 2026 BVA'!$M$126,'MAR 2026 BVA'!$L$129,'MAR 2026 BVA'!$M$129,'MAR 2026 BVA'!$L$130,'MAR 2026 BVA'!$M$130,'MAR 2026 BVA'!$L$131,'MAR 2026 BVA'!$M$131</definedName>
    <definedName name="QB_FORMULA_14" localSheetId="3" hidden="1">'MAR 2026 General Ledger'!$Q$232,'MAR 2026 General Ledger'!$P$233,'MAR 2026 General Ledger'!$Q$233,'MAR 2026 General Ledger'!$Q$235,'MAR 2026 General Ledger'!$Q$236,'MAR 2026 General Ledger'!$Q$237,'MAR 2026 General Ledger'!$Q$238,'MAR 2026 General Ledger'!$Q$239,'MAR 2026 General Ledger'!$Q$240,'MAR 2026 General Ledger'!$Q$241,'MAR 2026 General Ledger'!$Q$242,'MAR 2026 General Ledger'!$Q$243,'MAR 2026 General Ledger'!$Q$244,'MAR 2026 General Ledger'!$P$245,'MAR 2026 General Ledger'!$Q$245,'MAR 2026 General Ledger'!$Q$247</definedName>
    <definedName name="QB_FORMULA_14" localSheetId="1" hidden="1">'MAR 2026 MTD I&amp;E'!$L$122,'MAR 2026 MTD I&amp;E'!$M$122,'MAR 2026 MTD I&amp;E'!$L$123,'MAR 2026 MTD I&amp;E'!$M$123,'MAR 2026 MTD I&amp;E'!$L$124,'MAR 2026 MTD I&amp;E'!$M$124,'MAR 2026 MTD I&amp;E'!$J$125,'MAR 2026 MTD I&amp;E'!$K$125,'MAR 2026 MTD I&amp;E'!$L$125,'MAR 2026 MTD I&amp;E'!$M$125,'MAR 2026 MTD I&amp;E'!$L$128,'MAR 2026 MTD I&amp;E'!$M$128,'MAR 2026 MTD I&amp;E'!$L$129,'MAR 2026 MTD I&amp;E'!$M$129,'MAR 2026 MTD I&amp;E'!$L$130,'MAR 2026 MTD I&amp;E'!$M$130</definedName>
    <definedName name="QB_FORMULA_14" localSheetId="2" hidden="1">'MAR 2026 YTD I&amp;E'!$L$123,'MAR 2026 YTD I&amp;E'!$M$123,'MAR 2026 YTD I&amp;E'!$L$124,'MAR 2026 YTD I&amp;E'!$M$124,'MAR 2026 YTD I&amp;E'!$L$125,'MAR 2026 YTD I&amp;E'!$M$125,'MAR 2026 YTD I&amp;E'!$J$126,'MAR 2026 YTD I&amp;E'!$K$126,'MAR 2026 YTD I&amp;E'!$L$126,'MAR 2026 YTD I&amp;E'!$M$126,'MAR 2026 YTD I&amp;E'!$L$129,'MAR 2026 YTD I&amp;E'!$M$129,'MAR 2026 YTD I&amp;E'!$L$130,'MAR 2026 YTD I&amp;E'!$M$130,'MAR 2026 YTD I&amp;E'!$L$131,'MAR 2026 YTD I&amp;E'!$M$131</definedName>
    <definedName name="QB_FORMULA_15" localSheetId="5" hidden="1">'MAR 2026 BVA'!$J$132,'MAR 2026 BVA'!$K$132,'MAR 2026 BVA'!$L$132,'MAR 2026 BVA'!$M$132,'MAR 2026 BVA'!$L$133,'MAR 2026 BVA'!$M$133,'MAR 2026 BVA'!$L$134,'MAR 2026 BVA'!$M$134,'MAR 2026 BVA'!$J$135,'MAR 2026 BVA'!$K$135,'MAR 2026 BVA'!$L$135,'MAR 2026 BVA'!$M$135,'MAR 2026 BVA'!$L$136,'MAR 2026 BVA'!$M$136,'MAR 2026 BVA'!$J$137,'MAR 2026 BVA'!$K$137</definedName>
    <definedName name="QB_FORMULA_15" localSheetId="3" hidden="1">'MAR 2026 General Ledger'!$P$248,'MAR 2026 General Ledger'!$Q$248,'MAR 2026 General Ledger'!$P$249,'MAR 2026 General Ledger'!$Q$249,'MAR 2026 General Ledger'!$P$250,'MAR 2026 General Ledger'!$Q$250,'MAR 2026 General Ledger'!$Q$255,'MAR 2026 General Ledger'!$Q$256,'MAR 2026 General Ledger'!$Q$257,'MAR 2026 General Ledger'!$Q$258,'MAR 2026 General Ledger'!$Q$259,'MAR 2026 General Ledger'!$Q$260,'MAR 2026 General Ledger'!$Q$261,'MAR 2026 General Ledger'!$P$262,'MAR 2026 General Ledger'!$Q$262,'MAR 2026 General Ledger'!$Q$264</definedName>
    <definedName name="QB_FORMULA_15" localSheetId="1" hidden="1">'MAR 2026 MTD I&amp;E'!$J$131,'MAR 2026 MTD I&amp;E'!$K$131,'MAR 2026 MTD I&amp;E'!$L$131,'MAR 2026 MTD I&amp;E'!$M$131,'MAR 2026 MTD I&amp;E'!$L$132,'MAR 2026 MTD I&amp;E'!$M$132,'MAR 2026 MTD I&amp;E'!$L$133,'MAR 2026 MTD I&amp;E'!$M$133,'MAR 2026 MTD I&amp;E'!$J$134,'MAR 2026 MTD I&amp;E'!$K$134,'MAR 2026 MTD I&amp;E'!$L$134,'MAR 2026 MTD I&amp;E'!$M$134,'MAR 2026 MTD I&amp;E'!$L$135,'MAR 2026 MTD I&amp;E'!$M$135,'MAR 2026 MTD I&amp;E'!$J$136,'MAR 2026 MTD I&amp;E'!$K$136</definedName>
    <definedName name="QB_FORMULA_15" localSheetId="2" hidden="1">'MAR 2026 YTD I&amp;E'!$J$132,'MAR 2026 YTD I&amp;E'!$K$132,'MAR 2026 YTD I&amp;E'!$L$132,'MAR 2026 YTD I&amp;E'!$M$132,'MAR 2026 YTD I&amp;E'!$L$133,'MAR 2026 YTD I&amp;E'!$M$133,'MAR 2026 YTD I&amp;E'!$L$134,'MAR 2026 YTD I&amp;E'!$M$134,'MAR 2026 YTD I&amp;E'!$J$135,'MAR 2026 YTD I&amp;E'!$K$135,'MAR 2026 YTD I&amp;E'!$L$135,'MAR 2026 YTD I&amp;E'!$M$135,'MAR 2026 YTD I&amp;E'!$L$136,'MAR 2026 YTD I&amp;E'!$M$136,'MAR 2026 YTD I&amp;E'!$J$137,'MAR 2026 YTD I&amp;E'!$K$137</definedName>
    <definedName name="QB_FORMULA_16" localSheetId="5" hidden="1">'MAR 2026 BVA'!$L$137,'MAR 2026 BVA'!$M$137,'MAR 2026 BVA'!$J$138,'MAR 2026 BVA'!$K$138,'MAR 2026 BVA'!$L$138,'MAR 2026 BVA'!$M$138,'MAR 2026 BVA'!$L$140,'MAR 2026 BVA'!$M$140,'MAR 2026 BVA'!$L$142,'MAR 2026 BVA'!$M$142,'MAR 2026 BVA'!$J$143,'MAR 2026 BVA'!$K$143,'MAR 2026 BVA'!$L$143,'MAR 2026 BVA'!$M$143,'MAR 2026 BVA'!$L$145,'MAR 2026 BVA'!$M$145</definedName>
    <definedName name="QB_FORMULA_16" localSheetId="3" hidden="1">'MAR 2026 General Ledger'!$Q$265,'MAR 2026 General Ledger'!$Q$266,'MAR 2026 General Ledger'!$Q$267,'MAR 2026 General Ledger'!$Q$268,'MAR 2026 General Ledger'!$Q$269,'MAR 2026 General Ledger'!$Q$270,'MAR 2026 General Ledger'!$P$271,'MAR 2026 General Ledger'!$Q$271,'MAR 2026 General Ledger'!$P$272,'MAR 2026 General Ledger'!$Q$272,'MAR 2026 General Ledger'!$Q$274,'MAR 2026 General Ledger'!$P$276,'MAR 2026 General Ledger'!$Q$276,'MAR 2026 General Ledger'!$Q$279,'MAR 2026 General Ledger'!$P$280,'MAR 2026 General Ledger'!$Q$280</definedName>
    <definedName name="QB_FORMULA_16" localSheetId="1" hidden="1">'MAR 2026 MTD I&amp;E'!$L$136,'MAR 2026 MTD I&amp;E'!$M$136,'MAR 2026 MTD I&amp;E'!$J$137,'MAR 2026 MTD I&amp;E'!$K$137,'MAR 2026 MTD I&amp;E'!$L$137,'MAR 2026 MTD I&amp;E'!$M$137,'MAR 2026 MTD I&amp;E'!$L$139,'MAR 2026 MTD I&amp;E'!$M$139,'MAR 2026 MTD I&amp;E'!$L$141,'MAR 2026 MTD I&amp;E'!$M$141,'MAR 2026 MTD I&amp;E'!$J$142,'MAR 2026 MTD I&amp;E'!$K$142,'MAR 2026 MTD I&amp;E'!$L$142,'MAR 2026 MTD I&amp;E'!$M$142,'MAR 2026 MTD I&amp;E'!$L$144,'MAR 2026 MTD I&amp;E'!$M$144</definedName>
    <definedName name="QB_FORMULA_16" localSheetId="2" hidden="1">'MAR 2026 YTD I&amp;E'!$L$137,'MAR 2026 YTD I&amp;E'!$M$137,'MAR 2026 YTD I&amp;E'!$J$138,'MAR 2026 YTD I&amp;E'!$K$138,'MAR 2026 YTD I&amp;E'!$L$138,'MAR 2026 YTD I&amp;E'!$M$138,'MAR 2026 YTD I&amp;E'!$L$140,'MAR 2026 YTD I&amp;E'!$M$140,'MAR 2026 YTD I&amp;E'!$L$142,'MAR 2026 YTD I&amp;E'!$M$142,'MAR 2026 YTD I&amp;E'!$J$143,'MAR 2026 YTD I&amp;E'!$K$143,'MAR 2026 YTD I&amp;E'!$L$143,'MAR 2026 YTD I&amp;E'!$M$143,'MAR 2026 YTD I&amp;E'!$L$145,'MAR 2026 YTD I&amp;E'!$M$145</definedName>
    <definedName name="QB_FORMULA_17" localSheetId="5" hidden="1">'MAR 2026 BVA'!$L$146,'MAR 2026 BVA'!$M$146,'MAR 2026 BVA'!$L$147,'MAR 2026 BVA'!$M$147,'MAR 2026 BVA'!$L$148,'MAR 2026 BVA'!$M$148,'MAR 2026 BVA'!$L$149,'MAR 2026 BVA'!$M$149,'MAR 2026 BVA'!$J$151,'MAR 2026 BVA'!$K$151,'MAR 2026 BVA'!$L$151,'MAR 2026 BVA'!$M$151,'MAR 2026 BVA'!$L$153,'MAR 2026 BVA'!$M$153,'MAR 2026 BVA'!$L$154,'MAR 2026 BVA'!$M$154</definedName>
    <definedName name="QB_FORMULA_17" localSheetId="3" hidden="1">'MAR 2026 General Ledger'!$Q$282,'MAR 2026 General Ledger'!$Q$283,'MAR 2026 General Ledger'!$P$284,'MAR 2026 General Ledger'!$Q$284,'MAR 2026 General Ledger'!$Q$286,'MAR 2026 General Ledger'!$P$287,'MAR 2026 General Ledger'!$Q$287,'MAR 2026 General Ledger'!$Q$289,'MAR 2026 General Ledger'!$P$290,'MAR 2026 General Ledger'!$Q$290,'MAR 2026 General Ledger'!$P$291,'MAR 2026 General Ledger'!$Q$291,'MAR 2026 General Ledger'!$Q$295,'MAR 2026 General Ledger'!$P$296,'MAR 2026 General Ledger'!$Q$296,'MAR 2026 General Ledger'!$Q$298</definedName>
    <definedName name="QB_FORMULA_17" localSheetId="1" hidden="1">'MAR 2026 MTD I&amp;E'!$L$145,'MAR 2026 MTD I&amp;E'!$M$145,'MAR 2026 MTD I&amp;E'!$L$146,'MAR 2026 MTD I&amp;E'!$M$146,'MAR 2026 MTD I&amp;E'!$L$147,'MAR 2026 MTD I&amp;E'!$M$147,'MAR 2026 MTD I&amp;E'!$L$148,'MAR 2026 MTD I&amp;E'!$M$148,'MAR 2026 MTD I&amp;E'!$J$149,'MAR 2026 MTD I&amp;E'!$K$149,'MAR 2026 MTD I&amp;E'!$L$149,'MAR 2026 MTD I&amp;E'!$M$149,'MAR 2026 MTD I&amp;E'!$L$151,'MAR 2026 MTD I&amp;E'!$M$151,'MAR 2026 MTD I&amp;E'!$L$152,'MAR 2026 MTD I&amp;E'!$M$152</definedName>
    <definedName name="QB_FORMULA_17" localSheetId="2" hidden="1">'MAR 2026 YTD I&amp;E'!$L$146,'MAR 2026 YTD I&amp;E'!$M$146,'MAR 2026 YTD I&amp;E'!$L$147,'MAR 2026 YTD I&amp;E'!$M$147,'MAR 2026 YTD I&amp;E'!$L$148,'MAR 2026 YTD I&amp;E'!$M$148,'MAR 2026 YTD I&amp;E'!$L$149,'MAR 2026 YTD I&amp;E'!$M$149,'MAR 2026 YTD I&amp;E'!$J$151,'MAR 2026 YTD I&amp;E'!$K$151,'MAR 2026 YTD I&amp;E'!$L$151,'MAR 2026 YTD I&amp;E'!$M$151,'MAR 2026 YTD I&amp;E'!$L$153,'MAR 2026 YTD I&amp;E'!$M$153,'MAR 2026 YTD I&amp;E'!$L$154,'MAR 2026 YTD I&amp;E'!$M$154</definedName>
    <definedName name="QB_FORMULA_18" localSheetId="5" hidden="1">'MAR 2026 BVA'!$L$155,'MAR 2026 BVA'!$M$155,'MAR 2026 BVA'!$L$157,'MAR 2026 BVA'!$M$157,'MAR 2026 BVA'!$L$158,'MAR 2026 BVA'!$M$158,'MAR 2026 BVA'!$L$159,'MAR 2026 BVA'!$M$159,'MAR 2026 BVA'!$L$160,'MAR 2026 BVA'!$M$160,'MAR 2026 BVA'!$L$161,'MAR 2026 BVA'!$M$161,'MAR 2026 BVA'!$L$162,'MAR 2026 BVA'!$M$162,'MAR 2026 BVA'!$L$163,'MAR 2026 BVA'!$M$163</definedName>
    <definedName name="QB_FORMULA_18" localSheetId="3" hidden="1">'MAR 2026 General Ledger'!$Q$299,'MAR 2026 General Ledger'!$Q$300,'MAR 2026 General Ledger'!$Q$301,'MAR 2026 General Ledger'!$P$302,'MAR 2026 General Ledger'!$Q$302,'MAR 2026 General Ledger'!$Q$304,'MAR 2026 General Ledger'!$P$305,'MAR 2026 General Ledger'!$Q$305,'MAR 2026 General Ledger'!$P$306,'MAR 2026 General Ledger'!$Q$306,'MAR 2026 General Ledger'!$Q$308,'MAR 2026 General Ledger'!$Q$309,'MAR 2026 General Ledger'!$P$310,'MAR 2026 General Ledger'!$Q$310,'MAR 2026 General Ledger'!$P$311,'MAR 2026 General Ledger'!$Q$311</definedName>
    <definedName name="QB_FORMULA_18" localSheetId="1" hidden="1">'MAR 2026 MTD I&amp;E'!$L$153,'MAR 2026 MTD I&amp;E'!$M$153,'MAR 2026 MTD I&amp;E'!$L$155,'MAR 2026 MTD I&amp;E'!$M$155,'MAR 2026 MTD I&amp;E'!$L$156,'MAR 2026 MTD I&amp;E'!$M$156,'MAR 2026 MTD I&amp;E'!$L$157,'MAR 2026 MTD I&amp;E'!$M$157,'MAR 2026 MTD I&amp;E'!$L$158,'MAR 2026 MTD I&amp;E'!$M$158,'MAR 2026 MTD I&amp;E'!$L$159,'MAR 2026 MTD I&amp;E'!$M$159,'MAR 2026 MTD I&amp;E'!$L$160,'MAR 2026 MTD I&amp;E'!$M$160,'MAR 2026 MTD I&amp;E'!$L$161,'MAR 2026 MTD I&amp;E'!$M$161</definedName>
    <definedName name="QB_FORMULA_18" localSheetId="2" hidden="1">'MAR 2026 YTD I&amp;E'!$L$155,'MAR 2026 YTD I&amp;E'!$M$155,'MAR 2026 YTD I&amp;E'!$L$157,'MAR 2026 YTD I&amp;E'!$M$157,'MAR 2026 YTD I&amp;E'!$L$158,'MAR 2026 YTD I&amp;E'!$M$158,'MAR 2026 YTD I&amp;E'!$L$159,'MAR 2026 YTD I&amp;E'!$M$159,'MAR 2026 YTD I&amp;E'!$L$160,'MAR 2026 YTD I&amp;E'!$M$160,'MAR 2026 YTD I&amp;E'!$L$161,'MAR 2026 YTD I&amp;E'!$M$161,'MAR 2026 YTD I&amp;E'!$L$162,'MAR 2026 YTD I&amp;E'!$M$162,'MAR 2026 YTD I&amp;E'!$L$163,'MAR 2026 YTD I&amp;E'!$M$163</definedName>
    <definedName name="QB_FORMULA_19" localSheetId="5" hidden="1">'MAR 2026 BVA'!$L$164,'MAR 2026 BVA'!$M$164,'MAR 2026 BVA'!$L$165,'MAR 2026 BVA'!$M$165,'MAR 2026 BVA'!$L$166,'MAR 2026 BVA'!$M$166,'MAR 2026 BVA'!$L$167,'MAR 2026 BVA'!$M$167,'MAR 2026 BVA'!$J$168,'MAR 2026 BVA'!$K$168,'MAR 2026 BVA'!$L$168,'MAR 2026 BVA'!$M$168,'MAR 2026 BVA'!$L$170,'MAR 2026 BVA'!$M$170,'MAR 2026 BVA'!$L$171,'MAR 2026 BVA'!$M$171</definedName>
    <definedName name="QB_FORMULA_19" localSheetId="3" hidden="1">'MAR 2026 General Ledger'!$Q$313,'MAR 2026 General Ledger'!$Q$314,'MAR 2026 General Ledger'!$Q$315,'MAR 2026 General Ledger'!$P$316,'MAR 2026 General Ledger'!$Q$316,'MAR 2026 General Ledger'!$P$317,'MAR 2026 General Ledger'!$Q$317,'MAR 2026 General Ledger'!$P$318,'MAR 2026 General Ledger'!$Q$318,'MAR 2026 General Ledger'!$Q$321,'MAR 2026 General Ledger'!$Q$322,'MAR 2026 General Ledger'!$P$323,'MAR 2026 General Ledger'!$Q$323,'MAR 2026 General Ledger'!$Q$325,'MAR 2026 General Ledger'!$P$326,'MAR 2026 General Ledger'!$Q$326</definedName>
    <definedName name="QB_FORMULA_19" localSheetId="1" hidden="1">'MAR 2026 MTD I&amp;E'!$L$162,'MAR 2026 MTD I&amp;E'!$M$162,'MAR 2026 MTD I&amp;E'!$L$163,'MAR 2026 MTD I&amp;E'!$M$163,'MAR 2026 MTD I&amp;E'!$L$164,'MAR 2026 MTD I&amp;E'!$M$164,'MAR 2026 MTD I&amp;E'!$L$165,'MAR 2026 MTD I&amp;E'!$M$165,'MAR 2026 MTD I&amp;E'!$J$166,'MAR 2026 MTD I&amp;E'!$K$166,'MAR 2026 MTD I&amp;E'!$L$166,'MAR 2026 MTD I&amp;E'!$M$166,'MAR 2026 MTD I&amp;E'!$L$168,'MAR 2026 MTD I&amp;E'!$M$168,'MAR 2026 MTD I&amp;E'!$L$169,'MAR 2026 MTD I&amp;E'!$M$169</definedName>
    <definedName name="QB_FORMULA_19" localSheetId="2" hidden="1">'MAR 2026 YTD I&amp;E'!$L$164,'MAR 2026 YTD I&amp;E'!$M$164,'MAR 2026 YTD I&amp;E'!$L$165,'MAR 2026 YTD I&amp;E'!$M$165,'MAR 2026 YTD I&amp;E'!$L$166,'MAR 2026 YTD I&amp;E'!$M$166,'MAR 2026 YTD I&amp;E'!$L$167,'MAR 2026 YTD I&amp;E'!$M$167,'MAR 2026 YTD I&amp;E'!$J$168,'MAR 2026 YTD I&amp;E'!$K$168,'MAR 2026 YTD I&amp;E'!$L$168,'MAR 2026 YTD I&amp;E'!$M$168,'MAR 2026 YTD I&amp;E'!$L$170,'MAR 2026 YTD I&amp;E'!$M$170,'MAR 2026 YTD I&amp;E'!$L$171,'MAR 2026 YTD I&amp;E'!$M$171</definedName>
    <definedName name="QB_FORMULA_2" localSheetId="5" hidden="1">'MAR 2026 BVA'!$L$24,'MAR 2026 BVA'!$M$24,'MAR 2026 BVA'!$L$25,'MAR 2026 BVA'!$M$25,'MAR 2026 BVA'!$L$26,'MAR 2026 BVA'!$M$26,'MAR 2026 BVA'!$L$27,'MAR 2026 BVA'!$M$27,'MAR 2026 BVA'!$L$28,'MAR 2026 BVA'!$M$28,'MAR 2026 BVA'!$L$29,'MAR 2026 BVA'!$M$29,'MAR 2026 BVA'!$L$30,'MAR 2026 BVA'!$M$30,'MAR 2026 BVA'!$J$31,'MAR 2026 BVA'!$K$31</definedName>
    <definedName name="QB_FORMULA_2" localSheetId="3" hidden="1">'MAR 2026 General Ledger'!$P$36,'MAR 2026 General Ledger'!$Q$36,'MAR 2026 General Ledger'!$Q$38,'MAR 2026 General Ledger'!$P$39,'MAR 2026 General Ledger'!$Q$39,'MAR 2026 General Ledger'!$Q$41,'MAR 2026 General Ledger'!$P$42,'MAR 2026 General Ledger'!$Q$42,'MAR 2026 General Ledger'!$P$43,'MAR 2026 General Ledger'!$Q$43,'MAR 2026 General Ledger'!$Q$46,'MAR 2026 General Ledger'!$Q$47,'MAR 2026 General Ledger'!$Q$48,'MAR 2026 General Ledger'!$Q$49,'MAR 2026 General Ledger'!$Q$50,'MAR 2026 General Ledger'!$Q$51</definedName>
    <definedName name="QB_FORMULA_2" localSheetId="1" hidden="1">'MAR 2026 MTD I&amp;E'!$L$24,'MAR 2026 MTD I&amp;E'!$M$24,'MAR 2026 MTD I&amp;E'!$L$25,'MAR 2026 MTD I&amp;E'!$M$25,'MAR 2026 MTD I&amp;E'!$L$26,'MAR 2026 MTD I&amp;E'!$M$26,'MAR 2026 MTD I&amp;E'!$L$27,'MAR 2026 MTD I&amp;E'!$M$27,'MAR 2026 MTD I&amp;E'!$L$28,'MAR 2026 MTD I&amp;E'!$M$28,'MAR 2026 MTD I&amp;E'!$L$29,'MAR 2026 MTD I&amp;E'!$M$29,'MAR 2026 MTD I&amp;E'!$L$30,'MAR 2026 MTD I&amp;E'!$M$30,'MAR 2026 MTD I&amp;E'!$J$31,'MAR 2026 MTD I&amp;E'!$K$31</definedName>
    <definedName name="QB_FORMULA_2" localSheetId="2" hidden="1">'MAR 2026 YTD I&amp;E'!$L$24,'MAR 2026 YTD I&amp;E'!$M$24,'MAR 2026 YTD I&amp;E'!$L$25,'MAR 2026 YTD I&amp;E'!$M$25,'MAR 2026 YTD I&amp;E'!$L$26,'MAR 2026 YTD I&amp;E'!$M$26,'MAR 2026 YTD I&amp;E'!$L$27,'MAR 2026 YTD I&amp;E'!$M$27,'MAR 2026 YTD I&amp;E'!$L$28,'MAR 2026 YTD I&amp;E'!$M$28,'MAR 2026 YTD I&amp;E'!$L$29,'MAR 2026 YTD I&amp;E'!$M$29,'MAR 2026 YTD I&amp;E'!$L$30,'MAR 2026 YTD I&amp;E'!$M$30,'MAR 2026 YTD I&amp;E'!$J$31,'MAR 2026 YTD I&amp;E'!$K$31</definedName>
    <definedName name="QB_FORMULA_20" localSheetId="5" hidden="1">'MAR 2026 BVA'!$L$172,'MAR 2026 BVA'!$M$172,'MAR 2026 BVA'!$L$173,'MAR 2026 BVA'!$M$173,'MAR 2026 BVA'!$L$174,'MAR 2026 BVA'!$M$174,'MAR 2026 BVA'!$L$175,'MAR 2026 BVA'!$M$175,'MAR 2026 BVA'!$L$176,'MAR 2026 BVA'!$M$176,'MAR 2026 BVA'!$L$177,'MAR 2026 BVA'!$M$177,'MAR 2026 BVA'!$L$178,'MAR 2026 BVA'!$M$178,'MAR 2026 BVA'!$L$179,'MAR 2026 BVA'!$M$179</definedName>
    <definedName name="QB_FORMULA_20" localSheetId="3" hidden="1">'MAR 2026 General Ledger'!$P$327,'MAR 2026 General Ledger'!$Q$327,'MAR 2026 General Ledger'!$Q$330,'MAR 2026 General Ledger'!$P$331,'MAR 2026 General Ledger'!$Q$331,'MAR 2026 General Ledger'!$Q$333,'MAR 2026 General Ledger'!$Q$334,'MAR 2026 General Ledger'!$P$335,'MAR 2026 General Ledger'!$Q$335,'MAR 2026 General Ledger'!$P$336,'MAR 2026 General Ledger'!$Q$336,'MAR 2026 General Ledger'!$Q$339,'MAR 2026 General Ledger'!$Q$340,'MAR 2026 General Ledger'!$P$341,'MAR 2026 General Ledger'!$Q$341,'MAR 2026 General Ledger'!$Q$344</definedName>
    <definedName name="QB_FORMULA_20" localSheetId="1" hidden="1">'MAR 2026 MTD I&amp;E'!$L$170,'MAR 2026 MTD I&amp;E'!$M$170,'MAR 2026 MTD I&amp;E'!$L$171,'MAR 2026 MTD I&amp;E'!$M$171,'MAR 2026 MTD I&amp;E'!$L$172,'MAR 2026 MTD I&amp;E'!$M$172,'MAR 2026 MTD I&amp;E'!$L$173,'MAR 2026 MTD I&amp;E'!$M$173,'MAR 2026 MTD I&amp;E'!$L$174,'MAR 2026 MTD I&amp;E'!$M$174,'MAR 2026 MTD I&amp;E'!$L$175,'MAR 2026 MTD I&amp;E'!$M$175,'MAR 2026 MTD I&amp;E'!$L$176,'MAR 2026 MTD I&amp;E'!$M$176,'MAR 2026 MTD I&amp;E'!$L$177,'MAR 2026 MTD I&amp;E'!$M$177</definedName>
    <definedName name="QB_FORMULA_20" localSheetId="2" hidden="1">'MAR 2026 YTD I&amp;E'!$L$172,'MAR 2026 YTD I&amp;E'!$M$172,'MAR 2026 YTD I&amp;E'!$L$173,'MAR 2026 YTD I&amp;E'!$M$173,'MAR 2026 YTD I&amp;E'!$L$174,'MAR 2026 YTD I&amp;E'!$M$174,'MAR 2026 YTD I&amp;E'!$L$175,'MAR 2026 YTD I&amp;E'!$M$175,'MAR 2026 YTD I&amp;E'!$L$176,'MAR 2026 YTD I&amp;E'!$M$176,'MAR 2026 YTD I&amp;E'!$L$177,'MAR 2026 YTD I&amp;E'!$M$177,'MAR 2026 YTD I&amp;E'!$L$178,'MAR 2026 YTD I&amp;E'!$M$178,'MAR 2026 YTD I&amp;E'!$L$179,'MAR 2026 YTD I&amp;E'!$M$179</definedName>
    <definedName name="QB_FORMULA_21" localSheetId="5" hidden="1">'MAR 2026 BVA'!$L$180,'MAR 2026 BVA'!$M$180,'MAR 2026 BVA'!$L$181,'MAR 2026 BVA'!$M$181,'MAR 2026 BVA'!$L$182,'MAR 2026 BVA'!$M$182,'MAR 2026 BVA'!$L$183,'MAR 2026 BVA'!$M$183,'MAR 2026 BVA'!$L$184,'MAR 2026 BVA'!$M$184,'MAR 2026 BVA'!$L$185,'MAR 2026 BVA'!$M$185,'MAR 2026 BVA'!$L$186,'MAR 2026 BVA'!$M$186,'MAR 2026 BVA'!$L$187,'MAR 2026 BVA'!$M$187</definedName>
    <definedName name="QB_FORMULA_21" localSheetId="3" hidden="1">'MAR 2026 General Ledger'!$P$345,'MAR 2026 General Ledger'!$Q$345,'MAR 2026 General Ledger'!$Q$347,'MAR 2026 General Ledger'!$Q$348,'MAR 2026 General Ledger'!$Q$349,'MAR 2026 General Ledger'!$P$350,'MAR 2026 General Ledger'!$Q$350,'MAR 2026 General Ledger'!$P$351,'MAR 2026 General Ledger'!$Q$351,'MAR 2026 General Ledger'!$Q$354,'MAR 2026 General Ledger'!$Q$355,'MAR 2026 General Ledger'!$Q$356,'MAR 2026 General Ledger'!$Q$357,'MAR 2026 General Ledger'!$Q$358,'MAR 2026 General Ledger'!$Q$359,'MAR 2026 General Ledger'!$Q$360</definedName>
    <definedName name="QB_FORMULA_21" localSheetId="1" hidden="1">'MAR 2026 MTD I&amp;E'!$L$178,'MAR 2026 MTD I&amp;E'!$M$178,'MAR 2026 MTD I&amp;E'!$L$179,'MAR 2026 MTD I&amp;E'!$M$179,'MAR 2026 MTD I&amp;E'!$L$180,'MAR 2026 MTD I&amp;E'!$M$180,'MAR 2026 MTD I&amp;E'!$L$181,'MAR 2026 MTD I&amp;E'!$M$181,'MAR 2026 MTD I&amp;E'!$L$182,'MAR 2026 MTD I&amp;E'!$M$182,'MAR 2026 MTD I&amp;E'!$L$183,'MAR 2026 MTD I&amp;E'!$M$183,'MAR 2026 MTD I&amp;E'!$L$184,'MAR 2026 MTD I&amp;E'!$M$184,'MAR 2026 MTD I&amp;E'!$L$185,'MAR 2026 MTD I&amp;E'!$M$185</definedName>
    <definedName name="QB_FORMULA_21" localSheetId="2" hidden="1">'MAR 2026 YTD I&amp;E'!$L$180,'MAR 2026 YTD I&amp;E'!$M$180,'MAR 2026 YTD I&amp;E'!$L$181,'MAR 2026 YTD I&amp;E'!$M$181,'MAR 2026 YTD I&amp;E'!$L$182,'MAR 2026 YTD I&amp;E'!$M$182,'MAR 2026 YTD I&amp;E'!$L$183,'MAR 2026 YTD I&amp;E'!$M$183,'MAR 2026 YTD I&amp;E'!$L$184,'MAR 2026 YTD I&amp;E'!$M$184,'MAR 2026 YTD I&amp;E'!$L$185,'MAR 2026 YTD I&amp;E'!$M$185,'MAR 2026 YTD I&amp;E'!$L$186,'MAR 2026 YTD I&amp;E'!$M$186,'MAR 2026 YTD I&amp;E'!$L$187,'MAR 2026 YTD I&amp;E'!$M$187</definedName>
    <definedName name="QB_FORMULA_22" localSheetId="5" hidden="1">'MAR 2026 BVA'!$L$188,'MAR 2026 BVA'!$M$188,'MAR 2026 BVA'!$L$189,'MAR 2026 BVA'!$M$189,'MAR 2026 BVA'!$L$190,'MAR 2026 BVA'!$M$190,'MAR 2026 BVA'!$J$191,'MAR 2026 BVA'!$K$191,'MAR 2026 BVA'!$L$191,'MAR 2026 BVA'!$M$191,'MAR 2026 BVA'!$J$192,'MAR 2026 BVA'!$K$192,'MAR 2026 BVA'!$L$192,'MAR 2026 BVA'!$M$192,'MAR 2026 BVA'!$L$194,'MAR 2026 BVA'!$M$194</definedName>
    <definedName name="QB_FORMULA_22" localSheetId="3" hidden="1">'MAR 2026 General Ledger'!$Q$361,'MAR 2026 General Ledger'!$P$362,'MAR 2026 General Ledger'!$Q$362,'MAR 2026 General Ledger'!$Q$364,'MAR 2026 General Ledger'!$Q$365,'MAR 2026 General Ledger'!$P$366,'MAR 2026 General Ledger'!$Q$366,'MAR 2026 General Ledger'!$Q$368,'MAR 2026 General Ledger'!$Q$369,'MAR 2026 General Ledger'!$Q$370,'MAR 2026 General Ledger'!$Q$371,'MAR 2026 General Ledger'!$Q$372,'MAR 2026 General Ledger'!$Q$373,'MAR 2026 General Ledger'!$Q$374,'MAR 2026 General Ledger'!$Q$375,'MAR 2026 General Ledger'!$Q$376</definedName>
    <definedName name="QB_FORMULA_22" localSheetId="1" hidden="1">'MAR 2026 MTD I&amp;E'!$L$186,'MAR 2026 MTD I&amp;E'!$M$186,'MAR 2026 MTD I&amp;E'!$L$187,'MAR 2026 MTD I&amp;E'!$M$187,'MAR 2026 MTD I&amp;E'!$L$188,'MAR 2026 MTD I&amp;E'!$M$188,'MAR 2026 MTD I&amp;E'!$J$189,'MAR 2026 MTD I&amp;E'!$K$189,'MAR 2026 MTD I&amp;E'!$L$189,'MAR 2026 MTD I&amp;E'!$M$189,'MAR 2026 MTD I&amp;E'!$J$190,'MAR 2026 MTD I&amp;E'!$K$190,'MAR 2026 MTD I&amp;E'!$L$190,'MAR 2026 MTD I&amp;E'!$M$190,'MAR 2026 MTD I&amp;E'!$L$192,'MAR 2026 MTD I&amp;E'!$M$192</definedName>
    <definedName name="QB_FORMULA_22" localSheetId="2" hidden="1">'MAR 2026 YTD I&amp;E'!$L$188,'MAR 2026 YTD I&amp;E'!$M$188,'MAR 2026 YTD I&amp;E'!$L$189,'MAR 2026 YTD I&amp;E'!$M$189,'MAR 2026 YTD I&amp;E'!$L$190,'MAR 2026 YTD I&amp;E'!$M$190,'MAR 2026 YTD I&amp;E'!$J$191,'MAR 2026 YTD I&amp;E'!$K$191,'MAR 2026 YTD I&amp;E'!$L$191,'MAR 2026 YTD I&amp;E'!$M$191,'MAR 2026 YTD I&amp;E'!$J$192,'MAR 2026 YTD I&amp;E'!$K$192,'MAR 2026 YTD I&amp;E'!$L$192,'MAR 2026 YTD I&amp;E'!$M$192,'MAR 2026 YTD I&amp;E'!$L$194,'MAR 2026 YTD I&amp;E'!$M$194</definedName>
    <definedName name="QB_FORMULA_23" localSheetId="5" hidden="1">'MAR 2026 BVA'!$L$195,'MAR 2026 BVA'!$M$195,'MAR 2026 BVA'!$L$196,'MAR 2026 BVA'!$M$196,'MAR 2026 BVA'!$J$197,'MAR 2026 BVA'!$K$197,'MAR 2026 BVA'!$L$197,'MAR 2026 BVA'!$M$197,'MAR 2026 BVA'!$L$199,'MAR 2026 BVA'!$M$199,'MAR 2026 BVA'!$L$201,'MAR 2026 BVA'!$M$201,'MAR 2026 BVA'!$L$202,'MAR 2026 BVA'!$M$202,'MAR 2026 BVA'!$L$203,'MAR 2026 BVA'!$M$203</definedName>
    <definedName name="QB_FORMULA_23" localSheetId="3" hidden="1">'MAR 2026 General Ledger'!$P$377,'MAR 2026 General Ledger'!$Q$377,'MAR 2026 General Ledger'!$Q$379,'MAR 2026 General Ledger'!$P$380,'MAR 2026 General Ledger'!$Q$380,'MAR 2026 General Ledger'!$Q$382,'MAR 2026 General Ledger'!$Q$383,'MAR 2026 General Ledger'!$P$384,'MAR 2026 General Ledger'!$Q$384,'MAR 2026 General Ledger'!$Q$386,'MAR 2026 General Ledger'!$Q$387,'MAR 2026 General Ledger'!$Q$388,'MAR 2026 General Ledger'!$Q$389,'MAR 2026 General Ledger'!$Q$390,'MAR 2026 General Ledger'!$Q$391,'MAR 2026 General Ledger'!$Q$392</definedName>
    <definedName name="QB_FORMULA_23" localSheetId="1" hidden="1">'MAR 2026 MTD I&amp;E'!$L$193,'MAR 2026 MTD I&amp;E'!$M$193,'MAR 2026 MTD I&amp;E'!$L$194,'MAR 2026 MTD I&amp;E'!$M$194,'MAR 2026 MTD I&amp;E'!$J$195,'MAR 2026 MTD I&amp;E'!$K$195,'MAR 2026 MTD I&amp;E'!$L$195,'MAR 2026 MTD I&amp;E'!$M$195,'MAR 2026 MTD I&amp;E'!$L$197,'MAR 2026 MTD I&amp;E'!$M$197,'MAR 2026 MTD I&amp;E'!$L$199,'MAR 2026 MTD I&amp;E'!$M$199,'MAR 2026 MTD I&amp;E'!$L$200,'MAR 2026 MTD I&amp;E'!$M$200,'MAR 2026 MTD I&amp;E'!$L$201,'MAR 2026 MTD I&amp;E'!$M$201</definedName>
    <definedName name="QB_FORMULA_23" localSheetId="2" hidden="1">'MAR 2026 YTD I&amp;E'!$L$195,'MAR 2026 YTD I&amp;E'!$M$195,'MAR 2026 YTD I&amp;E'!$L$196,'MAR 2026 YTD I&amp;E'!$M$196,'MAR 2026 YTD I&amp;E'!$J$197,'MAR 2026 YTD I&amp;E'!$K$197,'MAR 2026 YTD I&amp;E'!$L$197,'MAR 2026 YTD I&amp;E'!$M$197,'MAR 2026 YTD I&amp;E'!$L$199,'MAR 2026 YTD I&amp;E'!$M$199,'MAR 2026 YTD I&amp;E'!$L$201,'MAR 2026 YTD I&amp;E'!$M$201,'MAR 2026 YTD I&amp;E'!$L$202,'MAR 2026 YTD I&amp;E'!$M$202,'MAR 2026 YTD I&amp;E'!$L$203,'MAR 2026 YTD I&amp;E'!$M$203</definedName>
    <definedName name="QB_FORMULA_24" localSheetId="5" hidden="1">'MAR 2026 BVA'!$L$204,'MAR 2026 BVA'!$M$204,'MAR 2026 BVA'!$J$205,'MAR 2026 BVA'!$K$205,'MAR 2026 BVA'!$L$205,'MAR 2026 BVA'!$M$205,'MAR 2026 BVA'!$L$206,'MAR 2026 BVA'!$M$206,'MAR 2026 BVA'!$L$208,'MAR 2026 BVA'!$M$208,'MAR 2026 BVA'!$L$209,'MAR 2026 BVA'!$M$209,'MAR 2026 BVA'!$L$210,'MAR 2026 BVA'!$M$210,'MAR 2026 BVA'!$J$211,'MAR 2026 BVA'!$K$211</definedName>
    <definedName name="QB_FORMULA_24" localSheetId="3" hidden="1">'MAR 2026 General Ledger'!$P$393,'MAR 2026 General Ledger'!$Q$393,'MAR 2026 General Ledger'!$Q$395,'MAR 2026 General Ledger'!$Q$396,'MAR 2026 General Ledger'!$P$397,'MAR 2026 General Ledger'!$Q$397,'MAR 2026 General Ledger'!$P$398,'MAR 2026 General Ledger'!$Q$398,'MAR 2026 General Ledger'!$P$399,'MAR 2026 General Ledger'!$Q$399,'MAR 2026 General Ledger'!$Q$402,'MAR 2026 General Ledger'!$Q$403,'MAR 2026 General Ledger'!$Q$404,'MAR 2026 General Ledger'!$Q$405,'MAR 2026 General Ledger'!$P$406,'MAR 2026 General Ledger'!$Q$406</definedName>
    <definedName name="QB_FORMULA_24" localSheetId="1" hidden="1">'MAR 2026 MTD I&amp;E'!$L$202,'MAR 2026 MTD I&amp;E'!$M$202,'MAR 2026 MTD I&amp;E'!$J$203,'MAR 2026 MTD I&amp;E'!$K$203,'MAR 2026 MTD I&amp;E'!$L$203,'MAR 2026 MTD I&amp;E'!$M$203,'MAR 2026 MTD I&amp;E'!$L$204,'MAR 2026 MTD I&amp;E'!$M$204,'MAR 2026 MTD I&amp;E'!$L$206,'MAR 2026 MTD I&amp;E'!$M$206,'MAR 2026 MTD I&amp;E'!$L$207,'MAR 2026 MTD I&amp;E'!$M$207,'MAR 2026 MTD I&amp;E'!$L$208,'MAR 2026 MTD I&amp;E'!$M$208,'MAR 2026 MTD I&amp;E'!$J$209,'MAR 2026 MTD I&amp;E'!$K$209</definedName>
    <definedName name="QB_FORMULA_24" localSheetId="2" hidden="1">'MAR 2026 YTD I&amp;E'!$L$204,'MAR 2026 YTD I&amp;E'!$M$204,'MAR 2026 YTD I&amp;E'!$J$205,'MAR 2026 YTD I&amp;E'!$K$205,'MAR 2026 YTD I&amp;E'!$L$205,'MAR 2026 YTD I&amp;E'!$M$205,'MAR 2026 YTD I&amp;E'!$L$206,'MAR 2026 YTD I&amp;E'!$M$206,'MAR 2026 YTD I&amp;E'!$L$208,'MAR 2026 YTD I&amp;E'!$M$208,'MAR 2026 YTD I&amp;E'!$L$209,'MAR 2026 YTD I&amp;E'!$M$209,'MAR 2026 YTD I&amp;E'!$L$210,'MAR 2026 YTD I&amp;E'!$M$210,'MAR 2026 YTD I&amp;E'!$J$211,'MAR 2026 YTD I&amp;E'!$K$211</definedName>
    <definedName name="QB_FORMULA_25" localSheetId="5" hidden="1">'MAR 2026 BVA'!$L$211,'MAR 2026 BVA'!$M$211,'MAR 2026 BVA'!$J$212,'MAR 2026 BVA'!$K$212,'MAR 2026 BVA'!$L$212,'MAR 2026 BVA'!$M$212,'MAR 2026 BVA'!$L$214,'MAR 2026 BVA'!$M$214,'MAR 2026 BVA'!$L$215,'MAR 2026 BVA'!$M$215,'MAR 2026 BVA'!$L$216,'MAR 2026 BVA'!$M$216,'MAR 2026 BVA'!$L$217,'MAR 2026 BVA'!$M$217,'MAR 2026 BVA'!$L$218,'MAR 2026 BVA'!$M$218</definedName>
    <definedName name="QB_FORMULA_25" localSheetId="3" hidden="1">'MAR 2026 General Ledger'!$P$407,'MAR 2026 General Ledger'!$Q$407,'MAR 2026 General Ledger'!$Q$411,'MAR 2026 General Ledger'!$Q$412,'MAR 2026 General Ledger'!$P$413,'MAR 2026 General Ledger'!$Q$413,'MAR 2026 General Ledger'!$Q$415,'MAR 2026 General Ledger'!$Q$416,'MAR 2026 General Ledger'!$Q$417,'MAR 2026 General Ledger'!$Q$418,'MAR 2026 General Ledger'!$Q$419,'MAR 2026 General Ledger'!$P$420,'MAR 2026 General Ledger'!$Q$420,'MAR 2026 General Ledger'!$P$421,'MAR 2026 General Ledger'!$Q$421,'MAR 2026 General Ledger'!$Q$424</definedName>
    <definedName name="QB_FORMULA_25" localSheetId="1" hidden="1">'MAR 2026 MTD I&amp;E'!$L$209,'MAR 2026 MTD I&amp;E'!$M$209,'MAR 2026 MTD I&amp;E'!$J$210,'MAR 2026 MTD I&amp;E'!$K$210,'MAR 2026 MTD I&amp;E'!$L$210,'MAR 2026 MTD I&amp;E'!$M$210,'MAR 2026 MTD I&amp;E'!$L$212,'MAR 2026 MTD I&amp;E'!$M$212,'MAR 2026 MTD I&amp;E'!$L$213,'MAR 2026 MTD I&amp;E'!$M$213,'MAR 2026 MTD I&amp;E'!$L$214,'MAR 2026 MTD I&amp;E'!$M$214,'MAR 2026 MTD I&amp;E'!$L$215,'MAR 2026 MTD I&amp;E'!$M$215,'MAR 2026 MTD I&amp;E'!$L$216,'MAR 2026 MTD I&amp;E'!$M$216</definedName>
    <definedName name="QB_FORMULA_25" localSheetId="2" hidden="1">'MAR 2026 YTD I&amp;E'!$L$211,'MAR 2026 YTD I&amp;E'!$M$211,'MAR 2026 YTD I&amp;E'!$J$212,'MAR 2026 YTD I&amp;E'!$K$212,'MAR 2026 YTD I&amp;E'!$L$212,'MAR 2026 YTD I&amp;E'!$M$212,'MAR 2026 YTD I&amp;E'!$L$214,'MAR 2026 YTD I&amp;E'!$M$214,'MAR 2026 YTD I&amp;E'!$L$215,'MAR 2026 YTD I&amp;E'!$M$215,'MAR 2026 YTD I&amp;E'!$L$216,'MAR 2026 YTD I&amp;E'!$M$216,'MAR 2026 YTD I&amp;E'!$L$217,'MAR 2026 YTD I&amp;E'!$M$217,'MAR 2026 YTD I&amp;E'!$L$218,'MAR 2026 YTD I&amp;E'!$M$218</definedName>
    <definedName name="QB_FORMULA_26" localSheetId="5" hidden="1">'MAR 2026 BVA'!$L$219,'MAR 2026 BVA'!$M$219,'MAR 2026 BVA'!$L$221,'MAR 2026 BVA'!$M$221,'MAR 2026 BVA'!$J$222,'MAR 2026 BVA'!$K$222,'MAR 2026 BVA'!$L$222,'MAR 2026 BVA'!$M$222,'MAR 2026 BVA'!$J$223,'MAR 2026 BVA'!$K$223,'MAR 2026 BVA'!$L$223,'MAR 2026 BVA'!$M$223,'MAR 2026 BVA'!$L$224,'MAR 2026 BVA'!$M$224,'MAR 2026 BVA'!$J$225,'MAR 2026 BVA'!$K$225</definedName>
    <definedName name="QB_FORMULA_26" localSheetId="3" hidden="1">'MAR 2026 General Ledger'!$P$425,'MAR 2026 General Ledger'!$Q$425,'MAR 2026 General Ledger'!$P$426,'MAR 2026 General Ledger'!$Q$426,'MAR 2026 General Ledger'!$P$427,'MAR 2026 General Ledger'!$Q$427,'MAR 2026 General Ledger'!$Q$430,'MAR 2026 General Ledger'!$Q$431,'MAR 2026 General Ledger'!$Q$432,'MAR 2026 General Ledger'!$P$433,'MAR 2026 General Ledger'!$Q$433,'MAR 2026 General Ledger'!$Q$435,'MAR 2026 General Ledger'!$Q$436,'MAR 2026 General Ledger'!$Q$437,'MAR 2026 General Ledger'!$Q$438,'MAR 2026 General Ledger'!$Q$439</definedName>
    <definedName name="QB_FORMULA_26" localSheetId="1" hidden="1">'MAR 2026 MTD I&amp;E'!$L$217,'MAR 2026 MTD I&amp;E'!$M$217,'MAR 2026 MTD I&amp;E'!$L$219,'MAR 2026 MTD I&amp;E'!$M$219,'MAR 2026 MTD I&amp;E'!$J$220,'MAR 2026 MTD I&amp;E'!$K$220,'MAR 2026 MTD I&amp;E'!$L$220,'MAR 2026 MTD I&amp;E'!$M$220,'MAR 2026 MTD I&amp;E'!$J$221,'MAR 2026 MTD I&amp;E'!$K$221,'MAR 2026 MTD I&amp;E'!$L$221,'MAR 2026 MTD I&amp;E'!$M$221,'MAR 2026 MTD I&amp;E'!$L$222,'MAR 2026 MTD I&amp;E'!$M$222,'MAR 2026 MTD I&amp;E'!$J$223,'MAR 2026 MTD I&amp;E'!$K$223</definedName>
    <definedName name="QB_FORMULA_26" localSheetId="2" hidden="1">'MAR 2026 YTD I&amp;E'!$L$219,'MAR 2026 YTD I&amp;E'!$M$219,'MAR 2026 YTD I&amp;E'!$L$221,'MAR 2026 YTD I&amp;E'!$M$221,'MAR 2026 YTD I&amp;E'!$J$222,'MAR 2026 YTD I&amp;E'!$K$222,'MAR 2026 YTD I&amp;E'!$L$222,'MAR 2026 YTD I&amp;E'!$M$222,'MAR 2026 YTD I&amp;E'!$J$223,'MAR 2026 YTD I&amp;E'!$K$223,'MAR 2026 YTD I&amp;E'!$L$223,'MAR 2026 YTD I&amp;E'!$M$223,'MAR 2026 YTD I&amp;E'!$L$224,'MAR 2026 YTD I&amp;E'!$M$224,'MAR 2026 YTD I&amp;E'!$J$225,'MAR 2026 YTD I&amp;E'!$K$225</definedName>
    <definedName name="QB_FORMULA_27" localSheetId="5" hidden="1">'MAR 2026 BVA'!$L$225,'MAR 2026 BVA'!$M$225,'MAR 2026 BVA'!$J$226,'MAR 2026 BVA'!$K$226,'MAR 2026 BVA'!$L$226,'MAR 2026 BVA'!$M$226,'MAR 2026 BVA'!$J$231,'MAR 2026 BVA'!$J$234,'MAR 2026 BVA'!$L$237,'MAR 2026 BVA'!$M$237,'MAR 2026 BVA'!$L$238,'MAR 2026 BVA'!$M$238,'MAR 2026 BVA'!$J$240,'MAR 2026 BVA'!$K$240,'MAR 2026 BVA'!$L$240,'MAR 2026 BVA'!$M$240</definedName>
    <definedName name="QB_FORMULA_27" localSheetId="3" hidden="1">'MAR 2026 General Ledger'!$Q$440,'MAR 2026 General Ledger'!$Q$441,'MAR 2026 General Ledger'!$P$442,'MAR 2026 General Ledger'!$Q$442,'MAR 2026 General Ledger'!$Q$444,'MAR 2026 General Ledger'!$Q$445,'MAR 2026 General Ledger'!$Q$446,'MAR 2026 General Ledger'!$Q$447,'MAR 2026 General Ledger'!$P$448,'MAR 2026 General Ledger'!$Q$448,'MAR 2026 General Ledger'!$P$449,'MAR 2026 General Ledger'!$Q$449,'MAR 2026 General Ledger'!$Q$451,'MAR 2026 General Ledger'!$P$452,'MAR 2026 General Ledger'!$Q$452,'MAR 2026 General Ledger'!$Q$455</definedName>
    <definedName name="QB_FORMULA_27" localSheetId="1" hidden="1">'MAR 2026 MTD I&amp;E'!$L$223,'MAR 2026 MTD I&amp;E'!$M$223,'MAR 2026 MTD I&amp;E'!$J$224,'MAR 2026 MTD I&amp;E'!$K$224,'MAR 2026 MTD I&amp;E'!$L$224,'MAR 2026 MTD I&amp;E'!$M$224,'MAR 2026 MTD I&amp;E'!$J$229,'MAR 2026 MTD I&amp;E'!$L$232,'MAR 2026 MTD I&amp;E'!$M$232,'MAR 2026 MTD I&amp;E'!$L$233,'MAR 2026 MTD I&amp;E'!$M$233,'MAR 2026 MTD I&amp;E'!$J$234,'MAR 2026 MTD I&amp;E'!$K$234,'MAR 2026 MTD I&amp;E'!$L$234,'MAR 2026 MTD I&amp;E'!$M$234,'MAR 2026 MTD I&amp;E'!$J$235</definedName>
    <definedName name="QB_FORMULA_27" localSheetId="2" hidden="1">'MAR 2026 YTD I&amp;E'!$L$225,'MAR 2026 YTD I&amp;E'!$M$225,'MAR 2026 YTD I&amp;E'!$J$226,'MAR 2026 YTD I&amp;E'!$K$226,'MAR 2026 YTD I&amp;E'!$L$226,'MAR 2026 YTD I&amp;E'!$M$226,'MAR 2026 YTD I&amp;E'!$J$231,'MAR 2026 YTD I&amp;E'!$J$234,'MAR 2026 YTD I&amp;E'!$L$237,'MAR 2026 YTD I&amp;E'!$M$237,'MAR 2026 YTD I&amp;E'!$L$238,'MAR 2026 YTD I&amp;E'!$M$238,'MAR 2026 YTD I&amp;E'!$J$240,'MAR 2026 YTD I&amp;E'!$K$240,'MAR 2026 YTD I&amp;E'!$L$240,'MAR 2026 YTD I&amp;E'!$M$240</definedName>
    <definedName name="QB_FORMULA_28" localSheetId="5" hidden="1">'MAR 2026 BVA'!$J$243,'MAR 2026 BVA'!$J$250,'MAR 2026 BVA'!$J$251,'MAR 2026 BVA'!$K$251,'MAR 2026 BVA'!$L$251,'MAR 2026 BVA'!$M$251,'MAR 2026 BVA'!$J$252,'MAR 2026 BVA'!$K$252,'MAR 2026 BVA'!$L$252,'MAR 2026 BVA'!$M$252,'MAR 2026 BVA'!$L$261,'MAR 2026 BVA'!$M$261,'MAR 2026 BVA'!$J$262,'MAR 2026 BVA'!$K$262,'MAR 2026 BVA'!$L$262,'MAR 2026 BVA'!$M$262</definedName>
    <definedName name="QB_FORMULA_28" localSheetId="3" hidden="1">'MAR 2026 General Ledger'!$P$456,'MAR 2026 General Ledger'!$Q$456,'MAR 2026 General Ledger'!$P$457,'MAR 2026 General Ledger'!$Q$457,'MAR 2026 General Ledger'!$Q$461,'MAR 2026 General Ledger'!$P$462,'MAR 2026 General Ledger'!$Q$462,'MAR 2026 General Ledger'!$P$463,'MAR 2026 General Ledger'!$Q$463,'MAR 2026 General Ledger'!$P$464,'MAR 2026 General Ledger'!$Q$464,'MAR 2026 General Ledger'!$Q$467,'MAR 2026 General Ledger'!$P$468,'MAR 2026 General Ledger'!$Q$468,'MAR 2026 General Ledger'!$Q$470,'MAR 2026 General Ledger'!$P$471</definedName>
    <definedName name="QB_FORMULA_28" localSheetId="1" hidden="1">'MAR 2026 MTD I&amp;E'!$K$235,'MAR 2026 MTD I&amp;E'!$L$235,'MAR 2026 MTD I&amp;E'!$M$235,'MAR 2026 MTD I&amp;E'!$J$236,'MAR 2026 MTD I&amp;E'!$K$236,'MAR 2026 MTD I&amp;E'!$L$236,'MAR 2026 MTD I&amp;E'!$M$236,'MAR 2026 MTD I&amp;E'!$L$243,'MAR 2026 MTD I&amp;E'!$M$243,'MAR 2026 MTD I&amp;E'!$J$244,'MAR 2026 MTD I&amp;E'!$K$244,'MAR 2026 MTD I&amp;E'!$L$244,'MAR 2026 MTD I&amp;E'!$M$244,'MAR 2026 MTD I&amp;E'!$J$245,'MAR 2026 MTD I&amp;E'!$K$245,'MAR 2026 MTD I&amp;E'!$L$245</definedName>
    <definedName name="QB_FORMULA_28" localSheetId="2" hidden="1">'MAR 2026 YTD I&amp;E'!$J$243,'MAR 2026 YTD I&amp;E'!$J$250,'MAR 2026 YTD I&amp;E'!$J$251,'MAR 2026 YTD I&amp;E'!$K$251,'MAR 2026 YTD I&amp;E'!$L$251,'MAR 2026 YTD I&amp;E'!$M$251,'MAR 2026 YTD I&amp;E'!$J$252,'MAR 2026 YTD I&amp;E'!$K$252,'MAR 2026 YTD I&amp;E'!$L$252,'MAR 2026 YTD I&amp;E'!$M$252,'MAR 2026 YTD I&amp;E'!$L$261,'MAR 2026 YTD I&amp;E'!$M$261,'MAR 2026 YTD I&amp;E'!$J$262,'MAR 2026 YTD I&amp;E'!$K$262,'MAR 2026 YTD I&amp;E'!$L$262,'MAR 2026 YTD I&amp;E'!$M$262</definedName>
    <definedName name="QB_FORMULA_29" localSheetId="5" hidden="1">'MAR 2026 BVA'!$J$263,'MAR 2026 BVA'!$K$263,'MAR 2026 BVA'!$L$263,'MAR 2026 BVA'!$M$263,'MAR 2026 BVA'!$L$265,'MAR 2026 BVA'!$M$265,'MAR 2026 BVA'!$L$266,'MAR 2026 BVA'!$M$266,'MAR 2026 BVA'!$J$267,'MAR 2026 BVA'!$K$267,'MAR 2026 BVA'!$L$267,'MAR 2026 BVA'!$M$267,'MAR 2026 BVA'!$J$268,'MAR 2026 BVA'!$K$268,'MAR 2026 BVA'!$L$268,'MAR 2026 BVA'!$M$268</definedName>
    <definedName name="QB_FORMULA_29" localSheetId="3" hidden="1">'MAR 2026 General Ledger'!$Q$471,'MAR 2026 General Ledger'!$Q$473,'MAR 2026 General Ledger'!$P$474,'MAR 2026 General Ledger'!$Q$474,'MAR 2026 General Ledger'!$P$475,'MAR 2026 General Ledger'!$Q$475,'MAR 2026 General Ledger'!$P$476,'MAR 2026 General Ledger'!$Q$476</definedName>
    <definedName name="QB_FORMULA_29" localSheetId="1" hidden="1">'MAR 2026 MTD I&amp;E'!$M$245,'MAR 2026 MTD I&amp;E'!$L$247,'MAR 2026 MTD I&amp;E'!$M$247,'MAR 2026 MTD I&amp;E'!$L$248,'MAR 2026 MTD I&amp;E'!$M$248,'MAR 2026 MTD I&amp;E'!$J$249,'MAR 2026 MTD I&amp;E'!$K$249,'MAR 2026 MTD I&amp;E'!$L$249,'MAR 2026 MTD I&amp;E'!$M$249,'MAR 2026 MTD I&amp;E'!$J$250,'MAR 2026 MTD I&amp;E'!$K$250,'MAR 2026 MTD I&amp;E'!$L$250,'MAR 2026 MTD I&amp;E'!$M$250,'MAR 2026 MTD I&amp;E'!$J$251,'MAR 2026 MTD I&amp;E'!$K$251,'MAR 2026 MTD I&amp;E'!$L$251</definedName>
    <definedName name="QB_FORMULA_29" localSheetId="2" hidden="1">'MAR 2026 YTD I&amp;E'!$J$263,'MAR 2026 YTD I&amp;E'!$K$263,'MAR 2026 YTD I&amp;E'!$L$263,'MAR 2026 YTD I&amp;E'!$M$263,'MAR 2026 YTD I&amp;E'!$L$265,'MAR 2026 YTD I&amp;E'!$M$265,'MAR 2026 YTD I&amp;E'!$L$266,'MAR 2026 YTD I&amp;E'!$M$266,'MAR 2026 YTD I&amp;E'!$J$267,'MAR 2026 YTD I&amp;E'!$K$267,'MAR 2026 YTD I&amp;E'!$L$267,'MAR 2026 YTD I&amp;E'!$M$267,'MAR 2026 YTD I&amp;E'!$J$268,'MAR 2026 YTD I&amp;E'!$K$268,'MAR 2026 YTD I&amp;E'!$L$268,'MAR 2026 YTD I&amp;E'!$M$268</definedName>
    <definedName name="QB_FORMULA_3" localSheetId="5" hidden="1">'MAR 2026 BVA'!$L$31,'MAR 2026 BVA'!$M$31,'MAR 2026 BVA'!$J$32,'MAR 2026 BVA'!$K$32,'MAR 2026 BVA'!$L$32,'MAR 2026 BVA'!$M$32,'MAR 2026 BVA'!$J$33,'MAR 2026 BVA'!$K$33,'MAR 2026 BVA'!$L$33,'MAR 2026 BVA'!$M$33,'MAR 2026 BVA'!$L$36,'MAR 2026 BVA'!$M$36,'MAR 2026 BVA'!$L$37,'MAR 2026 BVA'!$M$37,'MAR 2026 BVA'!$L$38,'MAR 2026 BVA'!$M$38</definedName>
    <definedName name="QB_FORMULA_3" localSheetId="3" hidden="1">'MAR 2026 General Ledger'!$Q$52,'MAR 2026 General Ledger'!$Q$53,'MAR 2026 General Ledger'!$Q$54,'MAR 2026 General Ledger'!$Q$55,'MAR 2026 General Ledger'!$P$56,'MAR 2026 General Ledger'!$Q$56,'MAR 2026 General Ledger'!$P$57,'MAR 2026 General Ledger'!$Q$57,'MAR 2026 General Ledger'!$Q$60,'MAR 2026 General Ledger'!$Q$61,'MAR 2026 General Ledger'!$Q$62,'MAR 2026 General Ledger'!$Q$63,'MAR 2026 General Ledger'!$Q$64,'MAR 2026 General Ledger'!$Q$65,'MAR 2026 General Ledger'!$Q$66,'MAR 2026 General Ledger'!$P$67</definedName>
    <definedName name="QB_FORMULA_3" localSheetId="1" hidden="1">'MAR 2026 MTD I&amp;E'!$L$31,'MAR 2026 MTD I&amp;E'!$M$31,'MAR 2026 MTD I&amp;E'!$J$32,'MAR 2026 MTD I&amp;E'!$K$32,'MAR 2026 MTD I&amp;E'!$L$32,'MAR 2026 MTD I&amp;E'!$M$32,'MAR 2026 MTD I&amp;E'!$J$33,'MAR 2026 MTD I&amp;E'!$K$33,'MAR 2026 MTD I&amp;E'!$L$33,'MAR 2026 MTD I&amp;E'!$M$33,'MAR 2026 MTD I&amp;E'!$L$36,'MAR 2026 MTD I&amp;E'!$M$36,'MAR 2026 MTD I&amp;E'!$L$37,'MAR 2026 MTD I&amp;E'!$M$37,'MAR 2026 MTD I&amp;E'!$L$38,'MAR 2026 MTD I&amp;E'!$M$38</definedName>
    <definedName name="QB_FORMULA_3" localSheetId="2" hidden="1">'MAR 2026 YTD I&amp;E'!$L$31,'MAR 2026 YTD I&amp;E'!$M$31,'MAR 2026 YTD I&amp;E'!$J$32,'MAR 2026 YTD I&amp;E'!$K$32,'MAR 2026 YTD I&amp;E'!$L$32,'MAR 2026 YTD I&amp;E'!$M$32,'MAR 2026 YTD I&amp;E'!$J$33,'MAR 2026 YTD I&amp;E'!$K$33,'MAR 2026 YTD I&amp;E'!$L$33,'MAR 2026 YTD I&amp;E'!$M$33,'MAR 2026 YTD I&amp;E'!$L$36,'MAR 2026 YTD I&amp;E'!$M$36,'MAR 2026 YTD I&amp;E'!$L$37,'MAR 2026 YTD I&amp;E'!$M$37,'MAR 2026 YTD I&amp;E'!$L$38,'MAR 2026 YTD I&amp;E'!$M$38</definedName>
    <definedName name="QB_FORMULA_30" localSheetId="5" hidden="1">'MAR 2026 BVA'!$J$269,'MAR 2026 BVA'!$K$269,'MAR 2026 BVA'!$L$269,'MAR 2026 BVA'!$M$269,'MAR 2026 BVA'!$J$270,'MAR 2026 BVA'!$K$270,'MAR 2026 BVA'!$L$270,'MAR 2026 BVA'!$M$270</definedName>
    <definedName name="QB_FORMULA_30" localSheetId="1" hidden="1">'MAR 2026 MTD I&amp;E'!$M$251,'MAR 2026 MTD I&amp;E'!$J$252,'MAR 2026 MTD I&amp;E'!$K$252,'MAR 2026 MTD I&amp;E'!$L$252,'MAR 2026 MTD I&amp;E'!$M$252</definedName>
    <definedName name="QB_FORMULA_30" localSheetId="2" hidden="1">'MAR 2026 YTD I&amp;E'!$J$269,'MAR 2026 YTD I&amp;E'!$K$269,'MAR 2026 YTD I&amp;E'!$L$269,'MAR 2026 YTD I&amp;E'!$M$269,'MAR 2026 YTD I&amp;E'!$J$270,'MAR 2026 YTD I&amp;E'!$K$270,'MAR 2026 YTD I&amp;E'!$L$270,'MAR 2026 YTD I&amp;E'!$M$270</definedName>
    <definedName name="QB_FORMULA_4" localSheetId="5" hidden="1">'MAR 2026 BVA'!$L$39,'MAR 2026 BVA'!$M$39,'MAR 2026 BVA'!$L$40,'MAR 2026 BVA'!$M$40,'MAR 2026 BVA'!$L$41,'MAR 2026 BVA'!$M$41,'MAR 2026 BVA'!$J$42,'MAR 2026 BVA'!$K$42,'MAR 2026 BVA'!$L$42,'MAR 2026 BVA'!$M$42,'MAR 2026 BVA'!$L$44,'MAR 2026 BVA'!$M$44,'MAR 2026 BVA'!$L$45,'MAR 2026 BVA'!$M$45,'MAR 2026 BVA'!$L$46,'MAR 2026 BVA'!$M$46</definedName>
    <definedName name="QB_FORMULA_4" localSheetId="3" hidden="1">'MAR 2026 General Ledger'!$Q$67,'MAR 2026 General Ledger'!$Q$69,'MAR 2026 General Ledger'!$Q$70,'MAR 2026 General Ledger'!$Q$71,'MAR 2026 General Ledger'!$Q$72,'MAR 2026 General Ledger'!$Q$73,'MAR 2026 General Ledger'!$Q$74,'MAR 2026 General Ledger'!$Q$75,'MAR 2026 General Ledger'!$Q$76,'MAR 2026 General Ledger'!$P$77,'MAR 2026 General Ledger'!$Q$77,'MAR 2026 General Ledger'!$Q$79,'MAR 2026 General Ledger'!$Q$80,'MAR 2026 General Ledger'!$Q$81,'MAR 2026 General Ledger'!$Q$82,'MAR 2026 General Ledger'!$Q$83</definedName>
    <definedName name="QB_FORMULA_4" localSheetId="1" hidden="1">'MAR 2026 MTD I&amp;E'!$L$39,'MAR 2026 MTD I&amp;E'!$M$39,'MAR 2026 MTD I&amp;E'!$L$40,'MAR 2026 MTD I&amp;E'!$M$40,'MAR 2026 MTD I&amp;E'!$L$41,'MAR 2026 MTD I&amp;E'!$M$41,'MAR 2026 MTD I&amp;E'!$J$42,'MAR 2026 MTD I&amp;E'!$K$42,'MAR 2026 MTD I&amp;E'!$L$42,'MAR 2026 MTD I&amp;E'!$M$42,'MAR 2026 MTD I&amp;E'!$L$44,'MAR 2026 MTD I&amp;E'!$M$44,'MAR 2026 MTD I&amp;E'!$L$45,'MAR 2026 MTD I&amp;E'!$M$45,'MAR 2026 MTD I&amp;E'!$L$46,'MAR 2026 MTD I&amp;E'!$M$46</definedName>
    <definedName name="QB_FORMULA_4" localSheetId="2" hidden="1">'MAR 2026 YTD I&amp;E'!$L$39,'MAR 2026 YTD I&amp;E'!$M$39,'MAR 2026 YTD I&amp;E'!$L$40,'MAR 2026 YTD I&amp;E'!$M$40,'MAR 2026 YTD I&amp;E'!$L$41,'MAR 2026 YTD I&amp;E'!$M$41,'MAR 2026 YTD I&amp;E'!$J$42,'MAR 2026 YTD I&amp;E'!$K$42,'MAR 2026 YTD I&amp;E'!$L$42,'MAR 2026 YTD I&amp;E'!$M$42,'MAR 2026 YTD I&amp;E'!$L$44,'MAR 2026 YTD I&amp;E'!$M$44,'MAR 2026 YTD I&amp;E'!$L$45,'MAR 2026 YTD I&amp;E'!$M$45,'MAR 2026 YTD I&amp;E'!$L$46,'MAR 2026 YTD I&amp;E'!$M$46</definedName>
    <definedName name="QB_FORMULA_5" localSheetId="5" hidden="1">'MAR 2026 BVA'!$L$47,'MAR 2026 BVA'!$M$47,'MAR 2026 BVA'!$L$48,'MAR 2026 BVA'!$M$48,'MAR 2026 BVA'!$L$50,'MAR 2026 BVA'!$M$50,'MAR 2026 BVA'!$L$51,'MAR 2026 BVA'!$M$51,'MAR 2026 BVA'!$L$52,'MAR 2026 BVA'!$M$52,'MAR 2026 BVA'!$J$53,'MAR 2026 BVA'!$K$53,'MAR 2026 BVA'!$L$53,'MAR 2026 BVA'!$M$53,'MAR 2026 BVA'!$L$55,'MAR 2026 BVA'!$M$55</definedName>
    <definedName name="QB_FORMULA_5" localSheetId="3" hidden="1">'MAR 2026 General Ledger'!$Q$84,'MAR 2026 General Ledger'!$P$85,'MAR 2026 General Ledger'!$Q$85,'MAR 2026 General Ledger'!$Q$87,'MAR 2026 General Ledger'!$Q$88,'MAR 2026 General Ledger'!$P$89,'MAR 2026 General Ledger'!$Q$89,'MAR 2026 General Ledger'!$Q$91,'MAR 2026 General Ledger'!$Q$95,'MAR 2026 General Ledger'!$Q$96,'MAR 2026 General Ledger'!$Q$97,'MAR 2026 General Ledger'!$P$98,'MAR 2026 General Ledger'!$Q$98,'MAR 2026 General Ledger'!$Q$100,'MAR 2026 General Ledger'!$P$101,'MAR 2026 General Ledger'!$Q$101</definedName>
    <definedName name="QB_FORMULA_5" localSheetId="1" hidden="1">'MAR 2026 MTD I&amp;E'!$L$47,'MAR 2026 MTD I&amp;E'!$M$47,'MAR 2026 MTD I&amp;E'!$L$48,'MAR 2026 MTD I&amp;E'!$M$48,'MAR 2026 MTD I&amp;E'!$L$50,'MAR 2026 MTD I&amp;E'!$M$50,'MAR 2026 MTD I&amp;E'!$L$51,'MAR 2026 MTD I&amp;E'!$M$51,'MAR 2026 MTD I&amp;E'!$L$52,'MAR 2026 MTD I&amp;E'!$M$52,'MAR 2026 MTD I&amp;E'!$J$53,'MAR 2026 MTD I&amp;E'!$K$53,'MAR 2026 MTD I&amp;E'!$L$53,'MAR 2026 MTD I&amp;E'!$M$53,'MAR 2026 MTD I&amp;E'!$L$55,'MAR 2026 MTD I&amp;E'!$M$55</definedName>
    <definedName name="QB_FORMULA_5" localSheetId="2" hidden="1">'MAR 2026 YTD I&amp;E'!$L$47,'MAR 2026 YTD I&amp;E'!$M$47,'MAR 2026 YTD I&amp;E'!$L$48,'MAR 2026 YTD I&amp;E'!$M$48,'MAR 2026 YTD I&amp;E'!$L$50,'MAR 2026 YTD I&amp;E'!$M$50,'MAR 2026 YTD I&amp;E'!$L$51,'MAR 2026 YTD I&amp;E'!$M$51,'MAR 2026 YTD I&amp;E'!$L$52,'MAR 2026 YTD I&amp;E'!$M$52,'MAR 2026 YTD I&amp;E'!$J$53,'MAR 2026 YTD I&amp;E'!$K$53,'MAR 2026 YTD I&amp;E'!$L$53,'MAR 2026 YTD I&amp;E'!$M$53,'MAR 2026 YTD I&amp;E'!$L$55,'MAR 2026 YTD I&amp;E'!$M$55</definedName>
    <definedName name="QB_FORMULA_6" localSheetId="5" hidden="1">'MAR 2026 BVA'!$L$56,'MAR 2026 BVA'!$M$56,'MAR 2026 BVA'!$L$57,'MAR 2026 BVA'!$M$57,'MAR 2026 BVA'!$L$58,'MAR 2026 BVA'!$M$58,'MAR 2026 BVA'!$J$60,'MAR 2026 BVA'!$K$60,'MAR 2026 BVA'!$L$60,'MAR 2026 BVA'!$M$60,'MAR 2026 BVA'!$L$62,'MAR 2026 BVA'!$M$62,'MAR 2026 BVA'!$L$63,'MAR 2026 BVA'!$M$63,'MAR 2026 BVA'!$L$64,'MAR 2026 BVA'!$M$64</definedName>
    <definedName name="QB_FORMULA_6" localSheetId="3" hidden="1">'MAR 2026 General Ledger'!$P$102,'MAR 2026 General Ledger'!$Q$102,'MAR 2026 General Ledger'!$Q$105,'MAR 2026 General Ledger'!$Q$106,'MAR 2026 General Ledger'!$P$107,'MAR 2026 General Ledger'!$Q$107,'MAR 2026 General Ledger'!$P$108,'MAR 2026 General Ledger'!$Q$108,'MAR 2026 General Ledger'!$Q$111,'MAR 2026 General Ledger'!$Q$112,'MAR 2026 General Ledger'!$P$113,'MAR 2026 General Ledger'!$Q$113,'MAR 2026 General Ledger'!$Q$115,'MAR 2026 General Ledger'!$P$116,'MAR 2026 General Ledger'!$Q$116,'MAR 2026 General Ledger'!$Q$118</definedName>
    <definedName name="QB_FORMULA_6" localSheetId="1" hidden="1">'MAR 2026 MTD I&amp;E'!$L$56,'MAR 2026 MTD I&amp;E'!$M$56,'MAR 2026 MTD I&amp;E'!$L$57,'MAR 2026 MTD I&amp;E'!$M$57,'MAR 2026 MTD I&amp;E'!$L$58,'MAR 2026 MTD I&amp;E'!$M$58,'MAR 2026 MTD I&amp;E'!$J$59,'MAR 2026 MTD I&amp;E'!$K$59,'MAR 2026 MTD I&amp;E'!$L$59,'MAR 2026 MTD I&amp;E'!$M$59,'MAR 2026 MTD I&amp;E'!$L$61,'MAR 2026 MTD I&amp;E'!$M$61,'MAR 2026 MTD I&amp;E'!$L$62,'MAR 2026 MTD I&amp;E'!$M$62,'MAR 2026 MTD I&amp;E'!$L$63,'MAR 2026 MTD I&amp;E'!$M$63</definedName>
    <definedName name="QB_FORMULA_6" localSheetId="2" hidden="1">'MAR 2026 YTD I&amp;E'!$L$56,'MAR 2026 YTD I&amp;E'!$M$56,'MAR 2026 YTD I&amp;E'!$L$57,'MAR 2026 YTD I&amp;E'!$M$57,'MAR 2026 YTD I&amp;E'!$L$58,'MAR 2026 YTD I&amp;E'!$M$58,'MAR 2026 YTD I&amp;E'!$J$60,'MAR 2026 YTD I&amp;E'!$K$60,'MAR 2026 YTD I&amp;E'!$L$60,'MAR 2026 YTD I&amp;E'!$M$60,'MAR 2026 YTD I&amp;E'!$L$62,'MAR 2026 YTD I&amp;E'!$M$62,'MAR 2026 YTD I&amp;E'!$L$63,'MAR 2026 YTD I&amp;E'!$M$63,'MAR 2026 YTD I&amp;E'!$L$64,'MAR 2026 YTD I&amp;E'!$M$64</definedName>
    <definedName name="QB_FORMULA_7" localSheetId="5" hidden="1">'MAR 2026 BVA'!$L$65,'MAR 2026 BVA'!$M$65,'MAR 2026 BVA'!$L$66,'MAR 2026 BVA'!$M$66,'MAR 2026 BVA'!$L$67,'MAR 2026 BVA'!$M$67,'MAR 2026 BVA'!$J$68,'MAR 2026 BVA'!$K$68,'MAR 2026 BVA'!$L$68,'MAR 2026 BVA'!$M$68,'MAR 2026 BVA'!$L$71,'MAR 2026 BVA'!$M$71,'MAR 2026 BVA'!$L$72,'MAR 2026 BVA'!$M$72,'MAR 2026 BVA'!$L$73,'MAR 2026 BVA'!$M$73</definedName>
    <definedName name="QB_FORMULA_7" localSheetId="3" hidden="1">'MAR 2026 General Ledger'!$P$119,'MAR 2026 General Ledger'!$Q$119,'MAR 2026 General Ledger'!$Q$121,'MAR 2026 General Ledger'!$Q$122,'MAR 2026 General Ledger'!$Q$123,'MAR 2026 General Ledger'!$Q$124,'MAR 2026 General Ledger'!$Q$125,'MAR 2026 General Ledger'!$Q$126,'MAR 2026 General Ledger'!$P$127,'MAR 2026 General Ledger'!$Q$127,'MAR 2026 General Ledger'!$P$128,'MAR 2026 General Ledger'!$Q$128,'MAR 2026 General Ledger'!$Q$132,'MAR 2026 General Ledger'!$P$133,'MAR 2026 General Ledger'!$Q$133,'MAR 2026 General Ledger'!$Q$135</definedName>
    <definedName name="QB_FORMULA_7" localSheetId="1" hidden="1">'MAR 2026 MTD I&amp;E'!$L$64,'MAR 2026 MTD I&amp;E'!$M$64,'MAR 2026 MTD I&amp;E'!$L$65,'MAR 2026 MTD I&amp;E'!$M$65,'MAR 2026 MTD I&amp;E'!$L$66,'MAR 2026 MTD I&amp;E'!$M$66,'MAR 2026 MTD I&amp;E'!$J$67,'MAR 2026 MTD I&amp;E'!$K$67,'MAR 2026 MTD I&amp;E'!$L$67,'MAR 2026 MTD I&amp;E'!$M$67,'MAR 2026 MTD I&amp;E'!$L$70,'MAR 2026 MTD I&amp;E'!$M$70,'MAR 2026 MTD I&amp;E'!$L$71,'MAR 2026 MTD I&amp;E'!$M$71,'MAR 2026 MTD I&amp;E'!$L$72,'MAR 2026 MTD I&amp;E'!$M$72</definedName>
    <definedName name="QB_FORMULA_7" localSheetId="2" hidden="1">'MAR 2026 YTD I&amp;E'!$L$65,'MAR 2026 YTD I&amp;E'!$M$65,'MAR 2026 YTD I&amp;E'!$L$66,'MAR 2026 YTD I&amp;E'!$M$66,'MAR 2026 YTD I&amp;E'!$L$67,'MAR 2026 YTD I&amp;E'!$M$67,'MAR 2026 YTD I&amp;E'!$J$68,'MAR 2026 YTD I&amp;E'!$K$68,'MAR 2026 YTD I&amp;E'!$L$68,'MAR 2026 YTD I&amp;E'!$M$68,'MAR 2026 YTD I&amp;E'!$L$71,'MAR 2026 YTD I&amp;E'!$M$71,'MAR 2026 YTD I&amp;E'!$L$72,'MAR 2026 YTD I&amp;E'!$M$72,'MAR 2026 YTD I&amp;E'!$L$73,'MAR 2026 YTD I&amp;E'!$M$73</definedName>
    <definedName name="QB_FORMULA_8" localSheetId="5" hidden="1">'MAR 2026 BVA'!$L$75,'MAR 2026 BVA'!$M$75,'MAR 2026 BVA'!$L$76,'MAR 2026 BVA'!$M$76,'MAR 2026 BVA'!$L$77,'MAR 2026 BVA'!$M$77,'MAR 2026 BVA'!$L$78,'MAR 2026 BVA'!$M$78,'MAR 2026 BVA'!$J$79,'MAR 2026 BVA'!$K$79,'MAR 2026 BVA'!$L$79,'MAR 2026 BVA'!$M$79,'MAR 2026 BVA'!$L$80,'MAR 2026 BVA'!$M$80,'MAR 2026 BVA'!$L$81,'MAR 2026 BVA'!$M$81</definedName>
    <definedName name="QB_FORMULA_8" localSheetId="3" hidden="1">'MAR 2026 General Ledger'!$Q$136,'MAR 2026 General Ledger'!$Q$137,'MAR 2026 General Ledger'!$Q$138,'MAR 2026 General Ledger'!$P$139,'MAR 2026 General Ledger'!$Q$139,'MAR 2026 General Ledger'!$Q$142,'MAR 2026 General Ledger'!$Q$143,'MAR 2026 General Ledger'!$Q$144,'MAR 2026 General Ledger'!$Q$145,'MAR 2026 General Ledger'!$P$146,'MAR 2026 General Ledger'!$Q$146,'MAR 2026 General Ledger'!$Q$148,'MAR 2026 General Ledger'!$P$149,'MAR 2026 General Ledger'!$Q$149,'MAR 2026 General Ledger'!$Q$151,'MAR 2026 General Ledger'!$P$152</definedName>
    <definedName name="QB_FORMULA_8" localSheetId="1" hidden="1">'MAR 2026 MTD I&amp;E'!$L$74,'MAR 2026 MTD I&amp;E'!$M$74,'MAR 2026 MTD I&amp;E'!$L$75,'MAR 2026 MTD I&amp;E'!$M$75,'MAR 2026 MTD I&amp;E'!$L$76,'MAR 2026 MTD I&amp;E'!$M$76,'MAR 2026 MTD I&amp;E'!$L$77,'MAR 2026 MTD I&amp;E'!$M$77,'MAR 2026 MTD I&amp;E'!$J$78,'MAR 2026 MTD I&amp;E'!$K$78,'MAR 2026 MTD I&amp;E'!$L$78,'MAR 2026 MTD I&amp;E'!$M$78,'MAR 2026 MTD I&amp;E'!$L$79,'MAR 2026 MTD I&amp;E'!$M$79,'MAR 2026 MTD I&amp;E'!$L$80,'MAR 2026 MTD I&amp;E'!$M$80</definedName>
    <definedName name="QB_FORMULA_8" localSheetId="2" hidden="1">'MAR 2026 YTD I&amp;E'!$L$75,'MAR 2026 YTD I&amp;E'!$M$75,'MAR 2026 YTD I&amp;E'!$L$76,'MAR 2026 YTD I&amp;E'!$M$76,'MAR 2026 YTD I&amp;E'!$L$77,'MAR 2026 YTD I&amp;E'!$M$77,'MAR 2026 YTD I&amp;E'!$L$78,'MAR 2026 YTD I&amp;E'!$M$78,'MAR 2026 YTD I&amp;E'!$J$79,'MAR 2026 YTD I&amp;E'!$K$79,'MAR 2026 YTD I&amp;E'!$L$79,'MAR 2026 YTD I&amp;E'!$M$79,'MAR 2026 YTD I&amp;E'!$L$80,'MAR 2026 YTD I&amp;E'!$M$80,'MAR 2026 YTD I&amp;E'!$L$81,'MAR 2026 YTD I&amp;E'!$M$81</definedName>
    <definedName name="QB_FORMULA_9" localSheetId="5" hidden="1">'MAR 2026 BVA'!$L$82,'MAR 2026 BVA'!$M$82,'MAR 2026 BVA'!$L$83,'MAR 2026 BVA'!$M$83,'MAR 2026 BVA'!$J$84,'MAR 2026 BVA'!$K$84,'MAR 2026 BVA'!$L$84,'MAR 2026 BVA'!$M$84,'MAR 2026 BVA'!$L$86,'MAR 2026 BVA'!$M$86,'MAR 2026 BVA'!$L$87,'MAR 2026 BVA'!$M$87,'MAR 2026 BVA'!$L$88,'MAR 2026 BVA'!$M$88,'MAR 2026 BVA'!$L$89,'MAR 2026 BVA'!$M$89</definedName>
    <definedName name="QB_FORMULA_9" localSheetId="3" hidden="1">'MAR 2026 General Ledger'!$Q$152,'MAR 2026 General Ledger'!$Q$154,'MAR 2026 General Ledger'!$P$155,'MAR 2026 General Ledger'!$Q$155,'MAR 2026 General Ledger'!$P$156,'MAR 2026 General Ledger'!$Q$156,'MAR 2026 General Ledger'!$Q$158,'MAR 2026 General Ledger'!$Q$159,'MAR 2026 General Ledger'!$Q$160,'MAR 2026 General Ledger'!$Q$161,'MAR 2026 General Ledger'!$Q$162,'MAR 2026 General Ledger'!$Q$163,'MAR 2026 General Ledger'!$Q$164,'MAR 2026 General Ledger'!$Q$165,'MAR 2026 General Ledger'!$Q$166,'MAR 2026 General Ledger'!$Q$167</definedName>
    <definedName name="QB_FORMULA_9" localSheetId="1" hidden="1">'MAR 2026 MTD I&amp;E'!$L$81,'MAR 2026 MTD I&amp;E'!$M$81,'MAR 2026 MTD I&amp;E'!$L$82,'MAR 2026 MTD I&amp;E'!$M$82,'MAR 2026 MTD I&amp;E'!$J$83,'MAR 2026 MTD I&amp;E'!$K$83,'MAR 2026 MTD I&amp;E'!$L$83,'MAR 2026 MTD I&amp;E'!$M$83,'MAR 2026 MTD I&amp;E'!$L$85,'MAR 2026 MTD I&amp;E'!$M$85,'MAR 2026 MTD I&amp;E'!$L$86,'MAR 2026 MTD I&amp;E'!$M$86,'MAR 2026 MTD I&amp;E'!$L$87,'MAR 2026 MTD I&amp;E'!$M$87,'MAR 2026 MTD I&amp;E'!$L$88,'MAR 2026 MTD I&amp;E'!$M$88</definedName>
    <definedName name="QB_FORMULA_9" localSheetId="2" hidden="1">'MAR 2026 YTD I&amp;E'!$L$82,'MAR 2026 YTD I&amp;E'!$M$82,'MAR 2026 YTD I&amp;E'!$L$83,'MAR 2026 YTD I&amp;E'!$M$83,'MAR 2026 YTD I&amp;E'!$J$84,'MAR 2026 YTD I&amp;E'!$K$84,'MAR 2026 YTD I&amp;E'!$L$84,'MAR 2026 YTD I&amp;E'!$M$84,'MAR 2026 YTD I&amp;E'!$L$86,'MAR 2026 YTD I&amp;E'!$M$86,'MAR 2026 YTD I&amp;E'!$L$87,'MAR 2026 YTD I&amp;E'!$M$87,'MAR 2026 YTD I&amp;E'!$L$88,'MAR 2026 YTD I&amp;E'!$M$88,'MAR 2026 YTD I&amp;E'!$L$89,'MAR 2026 YTD I&amp;E'!$M$89</definedName>
    <definedName name="QB_ROW_1" localSheetId="0" hidden="1">'MAR 2026 Balance Sheet'!$A$2</definedName>
    <definedName name="QB_ROW_10031" localSheetId="0" hidden="1">'MAR 2026 Balance Sheet'!$D$41</definedName>
    <definedName name="QB_ROW_1011" localSheetId="0" hidden="1">'MAR 2026 Balance Sheet'!$B$3</definedName>
    <definedName name="QB_ROW_10331" localSheetId="0" hidden="1">'MAR 2026 Balance Sheet'!$D$43</definedName>
    <definedName name="QB_ROW_105020" localSheetId="3" hidden="1">'MAR 2026 General Ledger'!$C$401</definedName>
    <definedName name="QB_ROW_105250" localSheetId="5" hidden="1">'MAR 2026 BVA'!$F$194</definedName>
    <definedName name="QB_ROW_105250" localSheetId="1" hidden="1">'MAR 2026 MTD I&amp;E'!$F$192</definedName>
    <definedName name="QB_ROW_105250" localSheetId="2" hidden="1">'MAR 2026 YTD I&amp;E'!$F$194</definedName>
    <definedName name="QB_ROW_105320" localSheetId="3" hidden="1">'MAR 2026 General Ledger'!$C$406</definedName>
    <definedName name="QB_ROW_106020" localSheetId="3" hidden="1">'MAR 2026 General Ledger'!$C$443</definedName>
    <definedName name="QB_ROW_106250" localSheetId="5" hidden="1">'MAR 2026 BVA'!$F$219</definedName>
    <definedName name="QB_ROW_106250" localSheetId="1" hidden="1">'MAR 2026 MTD I&amp;E'!$F$217</definedName>
    <definedName name="QB_ROW_106250" localSheetId="2" hidden="1">'MAR 2026 YTD I&amp;E'!$F$219</definedName>
    <definedName name="QB_ROW_106320" localSheetId="3" hidden="1">'MAR 2026 General Ledger'!$C$448</definedName>
    <definedName name="QB_ROW_107050" localSheetId="5" hidden="1">'MAR 2026 BVA'!$F$220</definedName>
    <definedName name="QB_ROW_107050" localSheetId="1" hidden="1">'MAR 2026 MTD I&amp;E'!$F$218</definedName>
    <definedName name="QB_ROW_107050" localSheetId="2" hidden="1">'MAR 2026 YTD I&amp;E'!$F$220</definedName>
    <definedName name="QB_ROW_107350" localSheetId="5" hidden="1">'MAR 2026 BVA'!$F$222</definedName>
    <definedName name="QB_ROW_107350" localSheetId="1" hidden="1">'MAR 2026 MTD I&amp;E'!$F$220</definedName>
    <definedName name="QB_ROW_107350" localSheetId="2" hidden="1">'MAR 2026 YTD I&amp;E'!$F$222</definedName>
    <definedName name="QB_ROW_108260" localSheetId="5" hidden="1">'MAR 2026 BVA'!$G$162</definedName>
    <definedName name="QB_ROW_108260" localSheetId="1" hidden="1">'MAR 2026 MTD I&amp;E'!$G$160</definedName>
    <definedName name="QB_ROW_108260" localSheetId="2" hidden="1">'MAR 2026 YTD I&amp;E'!$G$162</definedName>
    <definedName name="QB_ROW_11031" localSheetId="0" hidden="1">'MAR 2026 Balance Sheet'!$D$44</definedName>
    <definedName name="QB_ROW_11050" localSheetId="0" hidden="1">'MAR 2026 Balance Sheet'!$F$63</definedName>
    <definedName name="QB_ROW_112250" localSheetId="5" hidden="1">'MAR 2026 BVA'!$F$146</definedName>
    <definedName name="QB_ROW_112250" localSheetId="1" hidden="1">'MAR 2026 MTD I&amp;E'!$F$145</definedName>
    <definedName name="QB_ROW_112250" localSheetId="2" hidden="1">'MAR 2026 YTD I&amp;E'!$F$146</definedName>
    <definedName name="QB_ROW_113240" localSheetId="5" hidden="1">'MAR 2026 BVA'!$E$8</definedName>
    <definedName name="QB_ROW_113240" localSheetId="1" hidden="1">'MAR 2026 MTD I&amp;E'!$E$8</definedName>
    <definedName name="QB_ROW_113240" localSheetId="2" hidden="1">'MAR 2026 YTD I&amp;E'!$E$8</definedName>
    <definedName name="QB_ROW_11331" localSheetId="0" hidden="1">'MAR 2026 Balance Sheet'!$D$47</definedName>
    <definedName name="QB_ROW_11350" localSheetId="0" hidden="1">'MAR 2026 Balance Sheet'!$F$66</definedName>
    <definedName name="QB_ROW_114010" localSheetId="3" hidden="1">'MAR 2026 General Ledger'!$B$453</definedName>
    <definedName name="QB_ROW_114030" localSheetId="5" hidden="1">'MAR 2026 BVA'!$D$232</definedName>
    <definedName name="QB_ROW_114030" localSheetId="1" hidden="1">'MAR 2026 MTD I&amp;E'!$D$227</definedName>
    <definedName name="QB_ROW_114030" localSheetId="2" hidden="1">'MAR 2026 YTD I&amp;E'!$D$232</definedName>
    <definedName name="QB_ROW_114310" localSheetId="3" hidden="1">'MAR 2026 General Ledger'!$B$457</definedName>
    <definedName name="QB_ROW_114330" localSheetId="5" hidden="1">'MAR 2026 BVA'!$D$234</definedName>
    <definedName name="QB_ROW_114330" localSheetId="1" hidden="1">'MAR 2026 MTD I&amp;E'!$D$229</definedName>
    <definedName name="QB_ROW_114330" localSheetId="2" hidden="1">'MAR 2026 YTD I&amp;E'!$D$234</definedName>
    <definedName name="QB_ROW_117220" localSheetId="0" hidden="1">'MAR 2026 Balance Sheet'!$C$27</definedName>
    <definedName name="QB_ROW_118220" localSheetId="0" hidden="1">'MAR 2026 Balance Sheet'!$C$33</definedName>
    <definedName name="QB_ROW_12031" localSheetId="0" hidden="1">'MAR 2026 Balance Sheet'!$D$48</definedName>
    <definedName name="QB_ROW_1220" localSheetId="0" hidden="1">'MAR 2026 Balance Sheet'!$C$91</definedName>
    <definedName name="QB_ROW_12260" localSheetId="0" hidden="1">'MAR 2026 Balance Sheet'!$G$64</definedName>
    <definedName name="QB_ROW_12331" localSheetId="0" hidden="1">'MAR 2026 Balance Sheet'!$D$75</definedName>
    <definedName name="QB_ROW_125030" localSheetId="3" hidden="1">'MAR 2026 General Ledger'!$D$367</definedName>
    <definedName name="QB_ROW_125260" localSheetId="5" hidden="1">'MAR 2026 BVA'!$G$178</definedName>
    <definedName name="QB_ROW_125260" localSheetId="1" hidden="1">'MAR 2026 MTD I&amp;E'!$G$176</definedName>
    <definedName name="QB_ROW_125260" localSheetId="2" hidden="1">'MAR 2026 YTD I&amp;E'!$G$178</definedName>
    <definedName name="QB_ROW_125330" localSheetId="3" hidden="1">'MAR 2026 General Ledger'!$D$377</definedName>
    <definedName name="QB_ROW_127220" localSheetId="0" hidden="1">'MAR 2026 Balance Sheet'!$C$35</definedName>
    <definedName name="QB_ROW_128030" localSheetId="3" hidden="1">'MAR 2026 General Ledger'!$D$381</definedName>
    <definedName name="QB_ROW_128260" localSheetId="5" hidden="1">'MAR 2026 BVA'!$G$186</definedName>
    <definedName name="QB_ROW_128260" localSheetId="1" hidden="1">'MAR 2026 MTD I&amp;E'!$G$184</definedName>
    <definedName name="QB_ROW_128260" localSheetId="2" hidden="1">'MAR 2026 YTD I&amp;E'!$G$186</definedName>
    <definedName name="QB_ROW_128330" localSheetId="3" hidden="1">'MAR 2026 General Ledger'!$D$384</definedName>
    <definedName name="QB_ROW_129220" localSheetId="0" hidden="1">'MAR 2026 Balance Sheet'!$C$92</definedName>
    <definedName name="QB_ROW_130010" localSheetId="3" hidden="1">'MAR 2026 General Ledger'!$B$58</definedName>
    <definedName name="QB_ROW_130040" localSheetId="5" hidden="1">'MAR 2026 BVA'!$E$43</definedName>
    <definedName name="QB_ROW_130040" localSheetId="1" hidden="1">'MAR 2026 MTD I&amp;E'!$E$43</definedName>
    <definedName name="QB_ROW_130040" localSheetId="2" hidden="1">'MAR 2026 YTD I&amp;E'!$E$43</definedName>
    <definedName name="QB_ROW_13021" localSheetId="0" hidden="1">'MAR 2026 Balance Sheet'!$C$77</definedName>
    <definedName name="QB_ROW_130310" localSheetId="3" hidden="1">'MAR 2026 General Ledger'!$B$318</definedName>
    <definedName name="QB_ROW_130340" localSheetId="5" hidden="1">'MAR 2026 BVA'!$E$138</definedName>
    <definedName name="QB_ROW_130340" localSheetId="1" hidden="1">'MAR 2026 MTD I&amp;E'!$E$137</definedName>
    <definedName name="QB_ROW_130340" localSheetId="2" hidden="1">'MAR 2026 YTD I&amp;E'!$E$138</definedName>
    <definedName name="QB_ROW_131020" localSheetId="3" hidden="1">'MAR 2026 General Ledger'!$C$251</definedName>
    <definedName name="QB_ROW_131050" localSheetId="5" hidden="1">'MAR 2026 BVA'!$F$106</definedName>
    <definedName name="QB_ROW_131050" localSheetId="1" hidden="1">'MAR 2026 MTD I&amp;E'!$F$105</definedName>
    <definedName name="QB_ROW_131050" localSheetId="2" hidden="1">'MAR 2026 YTD I&amp;E'!$F$106</definedName>
    <definedName name="QB_ROW_1311" localSheetId="0" hidden="1">'MAR 2026 Balance Sheet'!$B$25</definedName>
    <definedName name="QB_ROW_131320" localSheetId="3" hidden="1">'MAR 2026 General Ledger'!$C$317</definedName>
    <definedName name="QB_ROW_131350" localSheetId="5" hidden="1">'MAR 2026 BVA'!$F$137</definedName>
    <definedName name="QB_ROW_131350" localSheetId="1" hidden="1">'MAR 2026 MTD I&amp;E'!$F$136</definedName>
    <definedName name="QB_ROW_131350" localSheetId="2" hidden="1">'MAR 2026 YTD I&amp;E'!$F$137</definedName>
    <definedName name="QB_ROW_132010" localSheetId="3" hidden="1">'MAR 2026 General Ledger'!$B$319</definedName>
    <definedName name="QB_ROW_132040" localSheetId="5" hidden="1">'MAR 2026 BVA'!$E$139</definedName>
    <definedName name="QB_ROW_132040" localSheetId="1" hidden="1">'MAR 2026 MTD I&amp;E'!$E$138</definedName>
    <definedName name="QB_ROW_132040" localSheetId="2" hidden="1">'MAR 2026 YTD I&amp;E'!$E$139</definedName>
    <definedName name="QB_ROW_132310" localSheetId="3" hidden="1">'MAR 2026 General Ledger'!$B$327</definedName>
    <definedName name="QB_ROW_132340" localSheetId="5" hidden="1">'MAR 2026 BVA'!$E$143</definedName>
    <definedName name="QB_ROW_132340" localSheetId="1" hidden="1">'MAR 2026 MTD I&amp;E'!$E$142</definedName>
    <definedName name="QB_ROW_132340" localSheetId="2" hidden="1">'MAR 2026 YTD I&amp;E'!$E$143</definedName>
    <definedName name="QB_ROW_13260" localSheetId="0" hidden="1">'MAR 2026 Balance Sheet'!$G$65</definedName>
    <definedName name="QB_ROW_133010" localSheetId="3" hidden="1">'MAR 2026 General Ledger'!$B$328</definedName>
    <definedName name="QB_ROW_133040" localSheetId="5" hidden="1">'MAR 2026 BVA'!$E$144</definedName>
    <definedName name="QB_ROW_133040" localSheetId="1" hidden="1">'MAR 2026 MTD I&amp;E'!$E$143</definedName>
    <definedName name="QB_ROW_133040" localSheetId="2" hidden="1">'MAR 2026 YTD I&amp;E'!$E$144</definedName>
    <definedName name="QB_ROW_13321" localSheetId="0" hidden="1">'MAR 2026 Balance Sheet'!$C$79</definedName>
    <definedName name="QB_ROW_133310" localSheetId="3" hidden="1">'MAR 2026 General Ledger'!$B$336</definedName>
    <definedName name="QB_ROW_133340" localSheetId="5" hidden="1">'MAR 2026 BVA'!$E$151</definedName>
    <definedName name="QB_ROW_133340" localSheetId="1" hidden="1">'MAR 2026 MTD I&amp;E'!$E$149</definedName>
    <definedName name="QB_ROW_133340" localSheetId="2" hidden="1">'MAR 2026 YTD I&amp;E'!$E$151</definedName>
    <definedName name="QB_ROW_134010" localSheetId="3" hidden="1">'MAR 2026 General Ledger'!$B$337</definedName>
    <definedName name="QB_ROW_134040" localSheetId="5" hidden="1">'MAR 2026 BVA'!$E$152</definedName>
    <definedName name="QB_ROW_134040" localSheetId="1" hidden="1">'MAR 2026 MTD I&amp;E'!$E$150</definedName>
    <definedName name="QB_ROW_134040" localSheetId="2" hidden="1">'MAR 2026 YTD I&amp;E'!$E$152</definedName>
    <definedName name="QB_ROW_134310" localSheetId="3" hidden="1">'MAR 2026 General Ledger'!$B$399</definedName>
    <definedName name="QB_ROW_134340" localSheetId="5" hidden="1">'MAR 2026 BVA'!$E$192</definedName>
    <definedName name="QB_ROW_134340" localSheetId="1" hidden="1">'MAR 2026 MTD I&amp;E'!$E$190</definedName>
    <definedName name="QB_ROW_134340" localSheetId="2" hidden="1">'MAR 2026 YTD I&amp;E'!$E$192</definedName>
    <definedName name="QB_ROW_136030" localSheetId="3" hidden="1">'MAR 2026 General Ledger'!$D$94</definedName>
    <definedName name="QB_ROW_136260" localSheetId="5" hidden="1">'MAR 2026 BVA'!$G$50</definedName>
    <definedName name="QB_ROW_136260" localSheetId="1" hidden="1">'MAR 2026 MTD I&amp;E'!$G$50</definedName>
    <definedName name="QB_ROW_136260" localSheetId="2" hidden="1">'MAR 2026 YTD I&amp;E'!$G$50</definedName>
    <definedName name="QB_ROW_136330" localSheetId="3" hidden="1">'MAR 2026 General Ledger'!$D$98</definedName>
    <definedName name="QB_ROW_137070" localSheetId="5" hidden="1">'MAR 2026 BVA'!$H$113</definedName>
    <definedName name="QB_ROW_137070" localSheetId="1" hidden="1">'MAR 2026 MTD I&amp;E'!$H$112</definedName>
    <definedName name="QB_ROW_137070" localSheetId="2" hidden="1">'MAR 2026 YTD I&amp;E'!$H$113</definedName>
    <definedName name="QB_ROW_137280" localSheetId="5" hidden="1">'MAR 2026 BVA'!$I$115</definedName>
    <definedName name="QB_ROW_137280" localSheetId="1" hidden="1">'MAR 2026 MTD I&amp;E'!$I$114</definedName>
    <definedName name="QB_ROW_137280" localSheetId="2" hidden="1">'MAR 2026 YTD I&amp;E'!$I$115</definedName>
    <definedName name="QB_ROW_137370" localSheetId="5" hidden="1">'MAR 2026 BVA'!$H$116</definedName>
    <definedName name="QB_ROW_137370" localSheetId="1" hidden="1">'MAR 2026 MTD I&amp;E'!$H$115</definedName>
    <definedName name="QB_ROW_137370" localSheetId="2" hidden="1">'MAR 2026 YTD I&amp;E'!$H$116</definedName>
    <definedName name="QB_ROW_14011" localSheetId="0" hidden="1">'MAR 2026 Balance Sheet'!$B$81</definedName>
    <definedName name="QB_ROW_14250" localSheetId="0" hidden="1">'MAR 2026 Balance Sheet'!$F$68</definedName>
    <definedName name="QB_ROW_143030" localSheetId="3" hidden="1">'MAR 2026 General Ledger'!$D$104</definedName>
    <definedName name="QB_ROW_14311" localSheetId="0" hidden="1">'MAR 2026 Balance Sheet'!$B$94</definedName>
    <definedName name="QB_ROW_143260" localSheetId="5" hidden="1">'MAR 2026 BVA'!$G$58</definedName>
    <definedName name="QB_ROW_143260" localSheetId="1" hidden="1">'MAR 2026 MTD I&amp;E'!$G$58</definedName>
    <definedName name="QB_ROW_143260" localSheetId="2" hidden="1">'MAR 2026 YTD I&amp;E'!$G$58</definedName>
    <definedName name="QB_ROW_143330" localSheetId="3" hidden="1">'MAR 2026 General Ledger'!$D$107</definedName>
    <definedName name="QB_ROW_144260" localSheetId="5" hidden="1">'MAR 2026 BVA'!$G$173</definedName>
    <definedName name="QB_ROW_144260" localSheetId="1" hidden="1">'MAR 2026 MTD I&amp;E'!$G$171</definedName>
    <definedName name="QB_ROW_144260" localSheetId="2" hidden="1">'MAR 2026 YTD I&amp;E'!$G$173</definedName>
    <definedName name="QB_ROW_145260" localSheetId="5" hidden="1">'MAR 2026 BVA'!$G$174</definedName>
    <definedName name="QB_ROW_145260" localSheetId="1" hidden="1">'MAR 2026 MTD I&amp;E'!$G$172</definedName>
    <definedName name="QB_ROW_145260" localSheetId="2" hidden="1">'MAR 2026 YTD I&amp;E'!$G$174</definedName>
    <definedName name="QB_ROW_147260" localSheetId="5" hidden="1">'MAR 2026 BVA'!$G$180</definedName>
    <definedName name="QB_ROW_147260" localSheetId="1" hidden="1">'MAR 2026 MTD I&amp;E'!$G$178</definedName>
    <definedName name="QB_ROW_147260" localSheetId="2" hidden="1">'MAR 2026 YTD I&amp;E'!$G$180</definedName>
    <definedName name="QB_ROW_148030" localSheetId="0" hidden="1">'MAR 2026 Balance Sheet'!$D$5</definedName>
    <definedName name="QB_ROW_148330" localSheetId="0" hidden="1">'MAR 2026 Balance Sheet'!$D$14</definedName>
    <definedName name="QB_ROW_149260" localSheetId="5" hidden="1">'MAR 2026 BVA'!$G$183</definedName>
    <definedName name="QB_ROW_149260" localSheetId="1" hidden="1">'MAR 2026 MTD I&amp;E'!$G$181</definedName>
    <definedName name="QB_ROW_149260" localSheetId="2" hidden="1">'MAR 2026 YTD I&amp;E'!$G$183</definedName>
    <definedName name="QB_ROW_15250" localSheetId="0" hidden="1">'MAR 2026 Balance Sheet'!$F$67</definedName>
    <definedName name="QB_ROW_154260" localSheetId="5" hidden="1">'MAR 2026 BVA'!$G$176</definedName>
    <definedName name="QB_ROW_154260" localSheetId="1" hidden="1">'MAR 2026 MTD I&amp;E'!$G$174</definedName>
    <definedName name="QB_ROW_154260" localSheetId="2" hidden="1">'MAR 2026 YTD I&amp;E'!$G$176</definedName>
    <definedName name="QB_ROW_155030" localSheetId="3" hidden="1">'MAR 2026 General Ledger'!$D$363</definedName>
    <definedName name="QB_ROW_155260" localSheetId="5" hidden="1">'MAR 2026 BVA'!$G$177</definedName>
    <definedName name="QB_ROW_155260" localSheetId="1" hidden="1">'MAR 2026 MTD I&amp;E'!$G$175</definedName>
    <definedName name="QB_ROW_155260" localSheetId="2" hidden="1">'MAR 2026 YTD I&amp;E'!$G$177</definedName>
    <definedName name="QB_ROW_155330" localSheetId="3" hidden="1">'MAR 2026 General Ledger'!$D$366</definedName>
    <definedName name="QB_ROW_156040" localSheetId="3" hidden="1">'MAR 2026 General Ledger'!$E$253</definedName>
    <definedName name="QB_ROW_156050" localSheetId="3" hidden="1">'MAR 2026 General Ledger'!$F$263</definedName>
    <definedName name="QB_ROW_156070" localSheetId="5" hidden="1">'MAR 2026 BVA'!$H$109</definedName>
    <definedName name="QB_ROW_156070" localSheetId="1" hidden="1">'MAR 2026 MTD I&amp;E'!$H$108</definedName>
    <definedName name="QB_ROW_156070" localSheetId="2" hidden="1">'MAR 2026 YTD I&amp;E'!$H$109</definedName>
    <definedName name="QB_ROW_156280" localSheetId="5" hidden="1">'MAR 2026 BVA'!$I$111</definedName>
    <definedName name="QB_ROW_156280" localSheetId="1" hidden="1">'MAR 2026 MTD I&amp;E'!$I$110</definedName>
    <definedName name="QB_ROW_156280" localSheetId="2" hidden="1">'MAR 2026 YTD I&amp;E'!$I$111</definedName>
    <definedName name="QB_ROW_156340" localSheetId="3" hidden="1">'MAR 2026 General Ledger'!$E$272</definedName>
    <definedName name="QB_ROW_156350" localSheetId="3" hidden="1">'MAR 2026 General Ledger'!$F$271</definedName>
    <definedName name="QB_ROW_156370" localSheetId="5" hidden="1">'MAR 2026 BVA'!$H$112</definedName>
    <definedName name="QB_ROW_156370" localSheetId="1" hidden="1">'MAR 2026 MTD I&amp;E'!$H$111</definedName>
    <definedName name="QB_ROW_156370" localSheetId="2" hidden="1">'MAR 2026 YTD I&amp;E'!$H$112</definedName>
    <definedName name="QB_ROW_157040" localSheetId="3" hidden="1">'MAR 2026 General Ledger'!$E$273</definedName>
    <definedName name="QB_ROW_157340" localSheetId="3" hidden="1">'MAR 2026 General Ledger'!$E$275</definedName>
    <definedName name="QB_ROW_157370" localSheetId="5" hidden="1">'MAR 2026 BVA'!$H$117</definedName>
    <definedName name="QB_ROW_157370" localSheetId="1" hidden="1">'MAR 2026 MTD I&amp;E'!$H$116</definedName>
    <definedName name="QB_ROW_157370" localSheetId="2" hidden="1">'MAR 2026 YTD I&amp;E'!$H$117</definedName>
    <definedName name="QB_ROW_161250" localSheetId="5" hidden="1">'MAR 2026 BVA'!$F$195</definedName>
    <definedName name="QB_ROW_161250" localSheetId="1" hidden="1">'MAR 2026 MTD I&amp;E'!$F$193</definedName>
    <definedName name="QB_ROW_161250" localSheetId="2" hidden="1">'MAR 2026 YTD I&amp;E'!$F$195</definedName>
    <definedName name="QB_ROW_164040" localSheetId="3" hidden="1">'MAR 2026 General Ledger'!$E$281</definedName>
    <definedName name="QB_ROW_164270" localSheetId="5" hidden="1">'MAR 2026 BVA'!$H$122</definedName>
    <definedName name="QB_ROW_164270" localSheetId="1" hidden="1">'MAR 2026 MTD I&amp;E'!$H$121</definedName>
    <definedName name="QB_ROW_164270" localSheetId="2" hidden="1">'MAR 2026 YTD I&amp;E'!$H$122</definedName>
    <definedName name="QB_ROW_164340" localSheetId="3" hidden="1">'MAR 2026 General Ledger'!$E$284</definedName>
    <definedName name="QB_ROW_165040" localSheetId="3" hidden="1">'MAR 2026 General Ledger'!$E$173</definedName>
    <definedName name="QB_ROW_165270" localSheetId="5" hidden="1">'MAR 2026 BVA'!$H$81</definedName>
    <definedName name="QB_ROW_165270" localSheetId="1" hidden="1">'MAR 2026 MTD I&amp;E'!$H$80</definedName>
    <definedName name="QB_ROW_165270" localSheetId="2" hidden="1">'MAR 2026 YTD I&amp;E'!$H$81</definedName>
    <definedName name="QB_ROW_165340" localSheetId="3" hidden="1">'MAR 2026 General Ledger'!$E$175</definedName>
    <definedName name="QB_ROW_167050" localSheetId="3" hidden="1">'MAR 2026 General Ledger'!$F$297</definedName>
    <definedName name="QB_ROW_167280" localSheetId="5" hidden="1">'MAR 2026 BVA'!$I$130</definedName>
    <definedName name="QB_ROW_167280" localSheetId="1" hidden="1">'MAR 2026 MTD I&amp;E'!$I$129</definedName>
    <definedName name="QB_ROW_167280" localSheetId="2" hidden="1">'MAR 2026 YTD I&amp;E'!$I$130</definedName>
    <definedName name="QB_ROW_167350" localSheetId="3" hidden="1">'MAR 2026 General Ledger'!$F$302</definedName>
    <definedName name="QB_ROW_169240" localSheetId="0" hidden="1">'MAR 2026 Balance Sheet'!$E$42</definedName>
    <definedName name="QB_ROW_17221" localSheetId="0" hidden="1">'MAR 2026 Balance Sheet'!$C$93</definedName>
    <definedName name="QB_ROW_17250" localSheetId="0" hidden="1">'MAR 2026 Balance Sheet'!$F$58</definedName>
    <definedName name="QB_ROW_174230" localSheetId="0" hidden="1">'MAR 2026 Balance Sheet'!$D$88</definedName>
    <definedName name="QB_ROW_177260" localSheetId="5" hidden="1">'MAR 2026 BVA'!$G$55</definedName>
    <definedName name="QB_ROW_177260" localSheetId="1" hidden="1">'MAR 2026 MTD I&amp;E'!$G$55</definedName>
    <definedName name="QB_ROW_177260" localSheetId="2" hidden="1">'MAR 2026 YTD I&amp;E'!$G$55</definedName>
    <definedName name="QB_ROW_178260" localSheetId="5" hidden="1">'MAR 2026 BVA'!$G$51</definedName>
    <definedName name="QB_ROW_178260" localSheetId="1" hidden="1">'MAR 2026 MTD I&amp;E'!$G$51</definedName>
    <definedName name="QB_ROW_178260" localSheetId="2" hidden="1">'MAR 2026 YTD I&amp;E'!$G$51</definedName>
    <definedName name="QB_ROW_18220" localSheetId="0" hidden="1">'MAR 2026 Balance Sheet'!$C$32</definedName>
    <definedName name="QB_ROW_18301" localSheetId="5" hidden="1">'MAR 2026 BVA'!$A$270</definedName>
    <definedName name="QB_ROW_18301" localSheetId="1" hidden="1">'MAR 2026 MTD I&amp;E'!$A$252</definedName>
    <definedName name="QB_ROW_18301" localSheetId="2" hidden="1">'MAR 2026 YTD I&amp;E'!$A$270</definedName>
    <definedName name="QB_ROW_185040" localSheetId="3" hidden="1">'MAR 2026 General Ledger'!$E$285</definedName>
    <definedName name="QB_ROW_185270" localSheetId="5" hidden="1">'MAR 2026 BVA'!$H$123</definedName>
    <definedName name="QB_ROW_185270" localSheetId="1" hidden="1">'MAR 2026 MTD I&amp;E'!$H$122</definedName>
    <definedName name="QB_ROW_185270" localSheetId="2" hidden="1">'MAR 2026 YTD I&amp;E'!$H$123</definedName>
    <definedName name="QB_ROW_185340" localSheetId="3" hidden="1">'MAR 2026 General Ledger'!$E$287</definedName>
    <definedName name="QB_ROW_187020" localSheetId="0" hidden="1">'MAR 2026 Balance Sheet'!$C$83</definedName>
    <definedName name="QB_ROW_187320" localSheetId="0" hidden="1">'MAR 2026 Balance Sheet'!$C$90</definedName>
    <definedName name="QB_ROW_190010" localSheetId="3" hidden="1">'MAR 2026 General Ledger'!$B$408</definedName>
    <definedName name="QB_ROW_190040" localSheetId="5" hidden="1">'MAR 2026 BVA'!$E$198</definedName>
    <definedName name="QB_ROW_190040" localSheetId="1" hidden="1">'MAR 2026 MTD I&amp;E'!$E$196</definedName>
    <definedName name="QB_ROW_190040" localSheetId="2" hidden="1">'MAR 2026 YTD I&amp;E'!$E$198</definedName>
    <definedName name="QB_ROW_19011" localSheetId="5" hidden="1">'MAR 2026 BVA'!$B$3</definedName>
    <definedName name="QB_ROW_19011" localSheetId="1" hidden="1">'MAR 2026 MTD I&amp;E'!$B$3</definedName>
    <definedName name="QB_ROW_19011" localSheetId="2" hidden="1">'MAR 2026 YTD I&amp;E'!$B$3</definedName>
    <definedName name="QB_ROW_19020" localSheetId="3" hidden="1">'MAR 2026 General Ledger'!$C$90</definedName>
    <definedName name="QB_ROW_190310" localSheetId="3" hidden="1">'MAR 2026 General Ledger'!$B$427</definedName>
    <definedName name="QB_ROW_190340" localSheetId="5" hidden="1">'MAR 2026 BVA'!$E$212</definedName>
    <definedName name="QB_ROW_190340" localSheetId="1" hidden="1">'MAR 2026 MTD I&amp;E'!$E$210</definedName>
    <definedName name="QB_ROW_190340" localSheetId="2" hidden="1">'MAR 2026 YTD I&amp;E'!$E$212</definedName>
    <definedName name="QB_ROW_19311" localSheetId="5" hidden="1">'MAR 2026 BVA'!$B$226</definedName>
    <definedName name="QB_ROW_19311" localSheetId="1" hidden="1">'MAR 2026 MTD I&amp;E'!$B$224</definedName>
    <definedName name="QB_ROW_19311" localSheetId="2" hidden="1">'MAR 2026 YTD I&amp;E'!$B$226</definedName>
    <definedName name="QB_ROW_19320" localSheetId="3" hidden="1">'MAR 2026 General Ledger'!$C$92</definedName>
    <definedName name="QB_ROW_193220" localSheetId="0" hidden="1">'MAR 2026 Balance Sheet'!$C$82</definedName>
    <definedName name="QB_ROW_19350" localSheetId="5" hidden="1">'MAR 2026 BVA'!$F$48</definedName>
    <definedName name="QB_ROW_19350" localSheetId="1" hidden="1">'MAR 2026 MTD I&amp;E'!$F$48</definedName>
    <definedName name="QB_ROW_19350" localSheetId="2" hidden="1">'MAR 2026 YTD I&amp;E'!$F$48</definedName>
    <definedName name="QB_ROW_198040" localSheetId="3" hidden="1">'MAR 2026 General Ledger'!$E$140</definedName>
    <definedName name="QB_ROW_198070" localSheetId="5" hidden="1">'MAR 2026 BVA'!$H$74</definedName>
    <definedName name="QB_ROW_198070" localSheetId="1" hidden="1">'MAR 2026 MTD I&amp;E'!$H$73</definedName>
    <definedName name="QB_ROW_198070" localSheetId="2" hidden="1">'MAR 2026 YTD I&amp;E'!$H$74</definedName>
    <definedName name="QB_ROW_198340" localSheetId="3" hidden="1">'MAR 2026 General Ledger'!$E$156</definedName>
    <definedName name="QB_ROW_198370" localSheetId="5" hidden="1">'MAR 2026 BVA'!$H$79</definedName>
    <definedName name="QB_ROW_198370" localSheetId="1" hidden="1">'MAR 2026 MTD I&amp;E'!$H$78</definedName>
    <definedName name="QB_ROW_198370" localSheetId="2" hidden="1">'MAR 2026 YTD I&amp;E'!$H$79</definedName>
    <definedName name="QB_ROW_199250" localSheetId="5" hidden="1">'MAR 2026 BVA'!$F$206</definedName>
    <definedName name="QB_ROW_199250" localSheetId="1" hidden="1">'MAR 2026 MTD I&amp;E'!$F$204</definedName>
    <definedName name="QB_ROW_199250" localSheetId="2" hidden="1">'MAR 2026 YTD I&amp;E'!$F$206</definedName>
    <definedName name="QB_ROW_200270" localSheetId="5" hidden="1">'MAR 2026 BVA'!$H$133</definedName>
    <definedName name="QB_ROW_200270" localSheetId="1" hidden="1">'MAR 2026 MTD I&amp;E'!$H$132</definedName>
    <definedName name="QB_ROW_200270" localSheetId="2" hidden="1">'MAR 2026 YTD I&amp;E'!$H$133</definedName>
    <definedName name="QB_ROW_20031" localSheetId="5" hidden="1">'MAR 2026 BVA'!$D$4</definedName>
    <definedName name="QB_ROW_20031" localSheetId="1" hidden="1">'MAR 2026 MTD I&amp;E'!$D$4</definedName>
    <definedName name="QB_ROW_20031" localSheetId="2" hidden="1">'MAR 2026 YTD I&amp;E'!$D$4</definedName>
    <definedName name="QB_ROW_202010" localSheetId="3" hidden="1">'MAR 2026 General Ledger'!$B$450</definedName>
    <definedName name="QB_ROW_2021" localSheetId="0" hidden="1">'MAR 2026 Balance Sheet'!$C$4</definedName>
    <definedName name="QB_ROW_202240" localSheetId="5" hidden="1">'MAR 2026 BVA'!$E$224</definedName>
    <definedName name="QB_ROW_202240" localSheetId="1" hidden="1">'MAR 2026 MTD I&amp;E'!$E$222</definedName>
    <definedName name="QB_ROW_202240" localSheetId="2" hidden="1">'MAR 2026 YTD I&amp;E'!$E$224</definedName>
    <definedName name="QB_ROW_202310" localSheetId="3" hidden="1">'MAR 2026 General Ledger'!$B$452</definedName>
    <definedName name="QB_ROW_20331" localSheetId="5" hidden="1">'MAR 2026 BVA'!$D$32</definedName>
    <definedName name="QB_ROW_20331" localSheetId="1" hidden="1">'MAR 2026 MTD I&amp;E'!$D$32</definedName>
    <definedName name="QB_ROW_20331" localSheetId="2" hidden="1">'MAR 2026 YTD I&amp;E'!$D$32</definedName>
    <definedName name="QB_ROW_206050" localSheetId="3" hidden="1">'MAR 2026 General Ledger'!$F$150</definedName>
    <definedName name="QB_ROW_206280" localSheetId="5" hidden="1">'MAR 2026 BVA'!$I$77</definedName>
    <definedName name="QB_ROW_206280" localSheetId="1" hidden="1">'MAR 2026 MTD I&amp;E'!$I$76</definedName>
    <definedName name="QB_ROW_206280" localSheetId="2" hidden="1">'MAR 2026 YTD I&amp;E'!$I$77</definedName>
    <definedName name="QB_ROW_206350" localSheetId="3" hidden="1">'MAR 2026 General Ledger'!$F$152</definedName>
    <definedName name="QB_ROW_207020" localSheetId="3" hidden="1">'MAR 2026 General Ledger'!$C$409</definedName>
    <definedName name="QB_ROW_207030" localSheetId="3" hidden="1">'MAR 2026 General Ledger'!$D$414</definedName>
    <definedName name="QB_ROW_207050" localSheetId="5" hidden="1">'MAR 2026 BVA'!$F$200</definedName>
    <definedName name="QB_ROW_207050" localSheetId="1" hidden="1">'MAR 2026 MTD I&amp;E'!$F$198</definedName>
    <definedName name="QB_ROW_207050" localSheetId="2" hidden="1">'MAR 2026 YTD I&amp;E'!$F$200</definedName>
    <definedName name="QB_ROW_207260" localSheetId="5" hidden="1">'MAR 2026 BVA'!$G$204</definedName>
    <definedName name="QB_ROW_207260" localSheetId="1" hidden="1">'MAR 2026 MTD I&amp;E'!$G$202</definedName>
    <definedName name="QB_ROW_207260" localSheetId="2" hidden="1">'MAR 2026 YTD I&amp;E'!$G$204</definedName>
    <definedName name="QB_ROW_207320" localSheetId="3" hidden="1">'MAR 2026 General Ledger'!$C$421</definedName>
    <definedName name="QB_ROW_207330" localSheetId="3" hidden="1">'MAR 2026 General Ledger'!$D$420</definedName>
    <definedName name="QB_ROW_207350" localSheetId="5" hidden="1">'MAR 2026 BVA'!$F$205</definedName>
    <definedName name="QB_ROW_207350" localSheetId="1" hidden="1">'MAR 2026 MTD I&amp;E'!$F$203</definedName>
    <definedName name="QB_ROW_207350" localSheetId="2" hidden="1">'MAR 2026 YTD I&amp;E'!$F$205</definedName>
    <definedName name="QB_ROW_208250" localSheetId="5" hidden="1">'MAR 2026 BVA'!$F$199</definedName>
    <definedName name="QB_ROW_208250" localSheetId="1" hidden="1">'MAR 2026 MTD I&amp;E'!$F$197</definedName>
    <definedName name="QB_ROW_208250" localSheetId="2" hidden="1">'MAR 2026 YTD I&amp;E'!$F$199</definedName>
    <definedName name="QB_ROW_210010" localSheetId="3" hidden="1">'MAR 2026 General Ledger'!$B$400</definedName>
    <definedName name="QB_ROW_210040" localSheetId="5" hidden="1">'MAR 2026 BVA'!$E$193</definedName>
    <definedName name="QB_ROW_210040" localSheetId="1" hidden="1">'MAR 2026 MTD I&amp;E'!$E$191</definedName>
    <definedName name="QB_ROW_210040" localSheetId="2" hidden="1">'MAR 2026 YTD I&amp;E'!$E$193</definedName>
    <definedName name="QB_ROW_210250" localSheetId="5" hidden="1">'MAR 2026 BVA'!$F$196</definedName>
    <definedName name="QB_ROW_210250" localSheetId="1" hidden="1">'MAR 2026 MTD I&amp;E'!$F$194</definedName>
    <definedName name="QB_ROW_210250" localSheetId="2" hidden="1">'MAR 2026 YTD I&amp;E'!$F$196</definedName>
    <definedName name="QB_ROW_21031" localSheetId="5" hidden="1">'MAR 2026 BVA'!$D$34</definedName>
    <definedName name="QB_ROW_21031" localSheetId="1" hidden="1">'MAR 2026 MTD I&amp;E'!$D$34</definedName>
    <definedName name="QB_ROW_21031" localSheetId="2" hidden="1">'MAR 2026 YTD I&amp;E'!$D$34</definedName>
    <definedName name="QB_ROW_210310" localSheetId="3" hidden="1">'MAR 2026 General Ledger'!$B$407</definedName>
    <definedName name="QB_ROW_210340" localSheetId="5" hidden="1">'MAR 2026 BVA'!$E$197</definedName>
    <definedName name="QB_ROW_210340" localSheetId="1" hidden="1">'MAR 2026 MTD I&amp;E'!$E$195</definedName>
    <definedName name="QB_ROW_210340" localSheetId="2" hidden="1">'MAR 2026 YTD I&amp;E'!$E$197</definedName>
    <definedName name="QB_ROW_212250" localSheetId="5" hidden="1">'MAR 2026 BVA'!$F$22</definedName>
    <definedName name="QB_ROW_212250" localSheetId="1" hidden="1">'MAR 2026 MTD I&amp;E'!$F$22</definedName>
    <definedName name="QB_ROW_212250" localSheetId="2" hidden="1">'MAR 2026 YTD I&amp;E'!$F$22</definedName>
    <definedName name="QB_ROW_21331" localSheetId="5" hidden="1">'MAR 2026 BVA'!$D$225</definedName>
    <definedName name="QB_ROW_21331" localSheetId="1" hidden="1">'MAR 2026 MTD I&amp;E'!$D$223</definedName>
    <definedName name="QB_ROW_21331" localSheetId="2" hidden="1">'MAR 2026 YTD I&amp;E'!$D$225</definedName>
    <definedName name="QB_ROW_214260" localSheetId="5" hidden="1">'MAR 2026 BVA'!$G$165</definedName>
    <definedName name="QB_ROW_214260" localSheetId="1" hidden="1">'MAR 2026 MTD I&amp;E'!$G$163</definedName>
    <definedName name="QB_ROW_214260" localSheetId="2" hidden="1">'MAR 2026 YTD I&amp;E'!$G$165</definedName>
    <definedName name="QB_ROW_215260" localSheetId="5" hidden="1">'MAR 2026 BVA'!$G$166</definedName>
    <definedName name="QB_ROW_215260" localSheetId="1" hidden="1">'MAR 2026 MTD I&amp;E'!$G$164</definedName>
    <definedName name="QB_ROW_215260" localSheetId="2" hidden="1">'MAR 2026 YTD I&amp;E'!$G$166</definedName>
    <definedName name="QB_ROW_217050" localSheetId="3" hidden="1">'MAR 2026 General Ledger'!$F$153</definedName>
    <definedName name="QB_ROW_217280" localSheetId="5" hidden="1">'MAR 2026 BVA'!$I$78</definedName>
    <definedName name="QB_ROW_217280" localSheetId="1" hidden="1">'MAR 2026 MTD I&amp;E'!$I$77</definedName>
    <definedName name="QB_ROW_217280" localSheetId="2" hidden="1">'MAR 2026 YTD I&amp;E'!$I$78</definedName>
    <definedName name="QB_ROW_217350" localSheetId="3" hidden="1">'MAR 2026 General Ledger'!$F$155</definedName>
    <definedName name="QB_ROW_218050" localSheetId="3" hidden="1">'MAR 2026 General Ledger'!$F$147</definedName>
    <definedName name="QB_ROW_218280" localSheetId="5" hidden="1">'MAR 2026 BVA'!$I$76</definedName>
    <definedName name="QB_ROW_218280" localSheetId="1" hidden="1">'MAR 2026 MTD I&amp;E'!$I$75</definedName>
    <definedName name="QB_ROW_218280" localSheetId="2" hidden="1">'MAR 2026 YTD I&amp;E'!$I$76</definedName>
    <definedName name="QB_ROW_218350" localSheetId="3" hidden="1">'MAR 2026 General Ledger'!$F$149</definedName>
    <definedName name="QB_ROW_220040" localSheetId="3" hidden="1">'MAR 2026 General Ledger'!$E$288</definedName>
    <definedName name="QB_ROW_22011" localSheetId="5" hidden="1">'MAR 2026 BVA'!$B$227</definedName>
    <definedName name="QB_ROW_22011" localSheetId="1" hidden="1">'MAR 2026 MTD I&amp;E'!$B$225</definedName>
    <definedName name="QB_ROW_22011" localSheetId="2" hidden="1">'MAR 2026 YTD I&amp;E'!$B$227</definedName>
    <definedName name="QB_ROW_220270" localSheetId="5" hidden="1">'MAR 2026 BVA'!$H$124</definedName>
    <definedName name="QB_ROW_220270" localSheetId="1" hidden="1">'MAR 2026 MTD I&amp;E'!$H$123</definedName>
    <definedName name="QB_ROW_220270" localSheetId="2" hidden="1">'MAR 2026 YTD I&amp;E'!$H$124</definedName>
    <definedName name="QB_ROW_220340" localSheetId="3" hidden="1">'MAR 2026 General Ledger'!$E$290</definedName>
    <definedName name="QB_ROW_221040" localSheetId="3" hidden="1">'MAR 2026 General Ledger'!$E$278</definedName>
    <definedName name="QB_ROW_221270" localSheetId="5" hidden="1">'MAR 2026 BVA'!$H$120</definedName>
    <definedName name="QB_ROW_221270" localSheetId="1" hidden="1">'MAR 2026 MTD I&amp;E'!$H$119</definedName>
    <definedName name="QB_ROW_221270" localSheetId="2" hidden="1">'MAR 2026 YTD I&amp;E'!$H$120</definedName>
    <definedName name="QB_ROW_221340" localSheetId="3" hidden="1">'MAR 2026 General Ledger'!$E$280</definedName>
    <definedName name="QB_ROW_222020" localSheetId="3" hidden="1">'MAR 2026 General Ledger'!$C$34</definedName>
    <definedName name="QB_ROW_222250" localSheetId="5" hidden="1">'MAR 2026 BVA'!$F$23</definedName>
    <definedName name="QB_ROW_222250" localSheetId="1" hidden="1">'MAR 2026 MTD I&amp;E'!$F$23</definedName>
    <definedName name="QB_ROW_222250" localSheetId="2" hidden="1">'MAR 2026 YTD I&amp;E'!$F$23</definedName>
    <definedName name="QB_ROW_222320" localSheetId="3" hidden="1">'MAR 2026 General Ledger'!$C$36</definedName>
    <definedName name="QB_ROW_223020" localSheetId="3" hidden="1">'MAR 2026 General Ledger'!$C$324</definedName>
    <definedName name="QB_ROW_22311" localSheetId="5" hidden="1">'MAR 2026 BVA'!$B$269</definedName>
    <definedName name="QB_ROW_22311" localSheetId="1" hidden="1">'MAR 2026 MTD I&amp;E'!$B$251</definedName>
    <definedName name="QB_ROW_22311" localSheetId="2" hidden="1">'MAR 2026 YTD I&amp;E'!$B$269</definedName>
    <definedName name="QB_ROW_223250" localSheetId="5" hidden="1">'MAR 2026 BVA'!$F$141</definedName>
    <definedName name="QB_ROW_223250" localSheetId="1" hidden="1">'MAR 2026 MTD I&amp;E'!$F$140</definedName>
    <definedName name="QB_ROW_223250" localSheetId="2" hidden="1">'MAR 2026 YTD I&amp;E'!$F$141</definedName>
    <definedName name="QB_ROW_223320" localSheetId="3" hidden="1">'MAR 2026 General Ledger'!$C$326</definedName>
    <definedName name="QB_ROW_2240" localSheetId="0" hidden="1">'MAR 2026 Balance Sheet'!$E$12</definedName>
    <definedName name="QB_ROW_226030" localSheetId="3" hidden="1">'MAR 2026 General Ledger'!$D$378</definedName>
    <definedName name="QB_ROW_226260" localSheetId="5" hidden="1">'MAR 2026 BVA'!$G$179</definedName>
    <definedName name="QB_ROW_226260" localSheetId="1" hidden="1">'MAR 2026 MTD I&amp;E'!$G$177</definedName>
    <definedName name="QB_ROW_226260" localSheetId="2" hidden="1">'MAR 2026 YTD I&amp;E'!$G$179</definedName>
    <definedName name="QB_ROW_226330" localSheetId="3" hidden="1">'MAR 2026 General Ledger'!$D$380</definedName>
    <definedName name="QB_ROW_227250" localSheetId="5" hidden="1">'MAR 2026 BVA'!$F$149</definedName>
    <definedName name="QB_ROW_227250" localSheetId="1" hidden="1">'MAR 2026 MTD I&amp;E'!$F$148</definedName>
    <definedName name="QB_ROW_227250" localSheetId="2" hidden="1">'MAR 2026 YTD I&amp;E'!$F$149</definedName>
    <definedName name="QB_ROW_23021" localSheetId="5" hidden="1">'MAR 2026 BVA'!$C$228</definedName>
    <definedName name="QB_ROW_23021" localSheetId="1" hidden="1">'MAR 2026 MTD I&amp;E'!$C$226</definedName>
    <definedName name="QB_ROW_23021" localSheetId="2" hidden="1">'MAR 2026 YTD I&amp;E'!$C$228</definedName>
    <definedName name="QB_ROW_2321" localSheetId="0" hidden="1">'MAR 2026 Balance Sheet'!$C$15</definedName>
    <definedName name="QB_ROW_23250" localSheetId="5" hidden="1">'MAR 2026 BVA'!$F$18</definedName>
    <definedName name="QB_ROW_23250" localSheetId="1" hidden="1">'MAR 2026 MTD I&amp;E'!$F$18</definedName>
    <definedName name="QB_ROW_23250" localSheetId="2" hidden="1">'MAR 2026 YTD I&amp;E'!$F$18</definedName>
    <definedName name="QB_ROW_23321" localSheetId="5" hidden="1">'MAR 2026 BVA'!$C$252</definedName>
    <definedName name="QB_ROW_23321" localSheetId="1" hidden="1">'MAR 2026 MTD I&amp;E'!$C$236</definedName>
    <definedName name="QB_ROW_23321" localSheetId="2" hidden="1">'MAR 2026 YTD I&amp;E'!$C$252</definedName>
    <definedName name="QB_ROW_237230" localSheetId="0" hidden="1">'MAR 2026 Balance Sheet'!$D$18</definedName>
    <definedName name="QB_ROW_24021" localSheetId="5" hidden="1">'MAR 2026 BVA'!$C$253</definedName>
    <definedName name="QB_ROW_24021" localSheetId="1" hidden="1">'MAR 2026 MTD I&amp;E'!$C$237</definedName>
    <definedName name="QB_ROW_24021" localSheetId="2" hidden="1">'MAR 2026 YTD I&amp;E'!$C$253</definedName>
    <definedName name="QB_ROW_24250" localSheetId="5" hidden="1">'MAR 2026 BVA'!$F$19</definedName>
    <definedName name="QB_ROW_24250" localSheetId="1" hidden="1">'MAR 2026 MTD I&amp;E'!$F$19</definedName>
    <definedName name="QB_ROW_24250" localSheetId="2" hidden="1">'MAR 2026 YTD I&amp;E'!$F$19</definedName>
    <definedName name="QB_ROW_24321" localSheetId="5" hidden="1">'MAR 2026 BVA'!$C$268</definedName>
    <definedName name="QB_ROW_24321" localSheetId="1" hidden="1">'MAR 2026 MTD I&amp;E'!$C$250</definedName>
    <definedName name="QB_ROW_24321" localSheetId="2" hidden="1">'MAR 2026 YTD I&amp;E'!$C$268</definedName>
    <definedName name="QB_ROW_243240" localSheetId="0" hidden="1">'MAR 2026 Balance Sheet'!$E$50</definedName>
    <definedName name="QB_ROW_244230" localSheetId="0" hidden="1">'MAR 2026 Balance Sheet'!$D$89</definedName>
    <definedName name="QB_ROW_25020" localSheetId="3" hidden="1">'MAR 2026 General Ledger'!$C$109</definedName>
    <definedName name="QB_ROW_25030" localSheetId="3" hidden="1">'MAR 2026 General Ledger'!$D$120</definedName>
    <definedName name="QB_ROW_25050" localSheetId="5" hidden="1">'MAR 2026 BVA'!$F$61</definedName>
    <definedName name="QB_ROW_25050" localSheetId="1" hidden="1">'MAR 2026 MTD I&amp;E'!$F$60</definedName>
    <definedName name="QB_ROW_25050" localSheetId="2" hidden="1">'MAR 2026 YTD I&amp;E'!$F$61</definedName>
    <definedName name="QB_ROW_251220" localSheetId="0" hidden="1">'MAR 2026 Balance Sheet'!$C$28</definedName>
    <definedName name="QB_ROW_252230" localSheetId="0" hidden="1">'MAR 2026 Balance Sheet'!$D$21</definedName>
    <definedName name="QB_ROW_25260" localSheetId="5" hidden="1">'MAR 2026 BVA'!$G$67</definedName>
    <definedName name="QB_ROW_25260" localSheetId="1" hidden="1">'MAR 2026 MTD I&amp;E'!$G$66</definedName>
    <definedName name="QB_ROW_25260" localSheetId="2" hidden="1">'MAR 2026 YTD I&amp;E'!$G$67</definedName>
    <definedName name="QB_ROW_25301" localSheetId="3" hidden="1">'MAR 2026 General Ledger'!$A$476</definedName>
    <definedName name="QB_ROW_25320" localSheetId="3" hidden="1">'MAR 2026 General Ledger'!$C$128</definedName>
    <definedName name="QB_ROW_253230" localSheetId="0" hidden="1">'MAR 2026 Balance Sheet'!$D$22</definedName>
    <definedName name="QB_ROW_25330" localSheetId="3" hidden="1">'MAR 2026 General Ledger'!$D$127</definedName>
    <definedName name="QB_ROW_25350" localSheetId="5" hidden="1">'MAR 2026 BVA'!$F$68</definedName>
    <definedName name="QB_ROW_25350" localSheetId="1" hidden="1">'MAR 2026 MTD I&amp;E'!$F$67</definedName>
    <definedName name="QB_ROW_25350" localSheetId="2" hidden="1">'MAR 2026 YTD I&amp;E'!$F$68</definedName>
    <definedName name="QB_ROW_259270" localSheetId="5" hidden="1">'MAR 2026 BVA'!$H$82</definedName>
    <definedName name="QB_ROW_259270" localSheetId="1" hidden="1">'MAR 2026 MTD I&amp;E'!$H$81</definedName>
    <definedName name="QB_ROW_259270" localSheetId="2" hidden="1">'MAR 2026 YTD I&amp;E'!$H$82</definedName>
    <definedName name="QB_ROW_260040" localSheetId="3" hidden="1">'MAR 2026 General Ledger'!$E$176</definedName>
    <definedName name="QB_ROW_260270" localSheetId="5" hidden="1">'MAR 2026 BVA'!$H$83</definedName>
    <definedName name="QB_ROW_260270" localSheetId="1" hidden="1">'MAR 2026 MTD I&amp;E'!$H$82</definedName>
    <definedName name="QB_ROW_260270" localSheetId="2" hidden="1">'MAR 2026 YTD I&amp;E'!$H$83</definedName>
    <definedName name="QB_ROW_260340" localSheetId="3" hidden="1">'MAR 2026 General Ledger'!$E$181</definedName>
    <definedName name="QB_ROW_261260" localSheetId="5" hidden="1">'MAR 2026 BVA'!$G$221</definedName>
    <definedName name="QB_ROW_261260" localSheetId="1" hidden="1">'MAR 2026 MTD I&amp;E'!$G$219</definedName>
    <definedName name="QB_ROW_261260" localSheetId="2" hidden="1">'MAR 2026 YTD I&amp;E'!$G$221</definedName>
    <definedName name="QB_ROW_264030" localSheetId="3" hidden="1">'MAR 2026 General Ledger'!$D$410</definedName>
    <definedName name="QB_ROW_264260" localSheetId="5" hidden="1">'MAR 2026 BVA'!$G$201</definedName>
    <definedName name="QB_ROW_264260" localSheetId="1" hidden="1">'MAR 2026 MTD I&amp;E'!$G$199</definedName>
    <definedName name="QB_ROW_264260" localSheetId="2" hidden="1">'MAR 2026 YTD I&amp;E'!$G$201</definedName>
    <definedName name="QB_ROW_264330" localSheetId="3" hidden="1">'MAR 2026 General Ledger'!$D$413</definedName>
    <definedName name="QB_ROW_27020" localSheetId="3" hidden="1">'MAR 2026 General Ledger'!$C$103</definedName>
    <definedName name="QB_ROW_270220" localSheetId="0" hidden="1">'MAR 2026 Balance Sheet'!$C$30</definedName>
    <definedName name="QB_ROW_27050" localSheetId="5" hidden="1">'MAR 2026 BVA'!$F$54</definedName>
    <definedName name="QB_ROW_27050" localSheetId="1" hidden="1">'MAR 2026 MTD I&amp;E'!$F$54</definedName>
    <definedName name="QB_ROW_27050" localSheetId="2" hidden="1">'MAR 2026 YTD I&amp;E'!$F$54</definedName>
    <definedName name="QB_ROW_272220" localSheetId="0" hidden="1">'MAR 2026 Balance Sheet'!$C$34</definedName>
    <definedName name="QB_ROW_27260" localSheetId="5" hidden="1">'MAR 2026 BVA'!$G$59</definedName>
    <definedName name="QB_ROW_27260" localSheetId="2" hidden="1">'MAR 2026 YTD I&amp;E'!$G$59</definedName>
    <definedName name="QB_ROW_27320" localSheetId="3" hidden="1">'MAR 2026 General Ledger'!$C$108</definedName>
    <definedName name="QB_ROW_27350" localSheetId="5" hidden="1">'MAR 2026 BVA'!$F$60</definedName>
    <definedName name="QB_ROW_27350" localSheetId="1" hidden="1">'MAR 2026 MTD I&amp;E'!$F$59</definedName>
    <definedName name="QB_ROW_27350" localSheetId="2" hidden="1">'MAR 2026 YTD I&amp;E'!$F$60</definedName>
    <definedName name="QB_ROW_278270" localSheetId="5" hidden="1">'MAR 2026 BVA'!$H$90</definedName>
    <definedName name="QB_ROW_278270" localSheetId="1" hidden="1">'MAR 2026 MTD I&amp;E'!$H$89</definedName>
    <definedName name="QB_ROW_278270" localSheetId="2" hidden="1">'MAR 2026 YTD I&amp;E'!$H$90</definedName>
    <definedName name="QB_ROW_290220" localSheetId="0" hidden="1">'MAR 2026 Balance Sheet'!$C$29</definedName>
    <definedName name="QB_ROW_293230" localSheetId="0" hidden="1">'MAR 2026 Balance Sheet'!$D$86</definedName>
    <definedName name="QB_ROW_294250" localSheetId="5" hidden="1">'MAR 2026 BVA'!$F$154</definedName>
    <definedName name="QB_ROW_294250" localSheetId="1" hidden="1">'MAR 2026 MTD I&amp;E'!$F$152</definedName>
    <definedName name="QB_ROW_294250" localSheetId="2" hidden="1">'MAR 2026 YTD I&amp;E'!$F$154</definedName>
    <definedName name="QB_ROW_301" localSheetId="0" hidden="1">'MAR 2026 Balance Sheet'!$A$37</definedName>
    <definedName name="QB_ROW_3021" localSheetId="0" hidden="1">'MAR 2026 Balance Sheet'!$C$16</definedName>
    <definedName name="QB_ROW_305020" localSheetId="3" hidden="1">'MAR 2026 General Ledger'!$C$40</definedName>
    <definedName name="QB_ROW_305250" localSheetId="5" hidden="1">'MAR 2026 BVA'!$F$25</definedName>
    <definedName name="QB_ROW_305250" localSheetId="1" hidden="1">'MAR 2026 MTD I&amp;E'!$F$25</definedName>
    <definedName name="QB_ROW_305250" localSheetId="2" hidden="1">'MAR 2026 YTD I&amp;E'!$F$25</definedName>
    <definedName name="QB_ROW_305320" localSheetId="3" hidden="1">'MAR 2026 General Ledger'!$C$42</definedName>
    <definedName name="QB_ROW_306260" localSheetId="5" hidden="1">'MAR 2026 BVA'!$G$64</definedName>
    <definedName name="QB_ROW_306260" localSheetId="1" hidden="1">'MAR 2026 MTD I&amp;E'!$G$63</definedName>
    <definedName name="QB_ROW_306260" localSheetId="2" hidden="1">'MAR 2026 YTD I&amp;E'!$G$64</definedName>
    <definedName name="QB_ROW_316230" localSheetId="0" hidden="1">'MAR 2026 Balance Sheet'!$D$85</definedName>
    <definedName name="QB_ROW_319040" localSheetId="3" hidden="1">'MAR 2026 General Ledger'!$E$157</definedName>
    <definedName name="QB_ROW_319270" localSheetId="5" hidden="1">'MAR 2026 BVA'!$H$80</definedName>
    <definedName name="QB_ROW_319270" localSheetId="1" hidden="1">'MAR 2026 MTD I&amp;E'!$H$79</definedName>
    <definedName name="QB_ROW_319270" localSheetId="2" hidden="1">'MAR 2026 YTD I&amp;E'!$H$80</definedName>
    <definedName name="QB_ROW_319340" localSheetId="3" hidden="1">'MAR 2026 General Ledger'!$E$172</definedName>
    <definedName name="QB_ROW_321030" localSheetId="3" hidden="1">'MAR 2026 General Ledger'!$D$183</definedName>
    <definedName name="QB_ROW_321060" localSheetId="5" hidden="1">'MAR 2026 BVA'!$G$85</definedName>
    <definedName name="QB_ROW_321060" localSheetId="1" hidden="1">'MAR 2026 MTD I&amp;E'!$G$84</definedName>
    <definedName name="QB_ROW_321060" localSheetId="2" hidden="1">'MAR 2026 YTD I&amp;E'!$G$85</definedName>
    <definedName name="QB_ROW_321330" localSheetId="3" hidden="1">'MAR 2026 General Ledger'!$D$214</definedName>
    <definedName name="QB_ROW_321360" localSheetId="5" hidden="1">'MAR 2026 BVA'!$G$92</definedName>
    <definedName name="QB_ROW_321360" localSheetId="1" hidden="1">'MAR 2026 MTD I&amp;E'!$G$91</definedName>
    <definedName name="QB_ROW_321360" localSheetId="2" hidden="1">'MAR 2026 YTD I&amp;E'!$G$92</definedName>
    <definedName name="QB_ROW_322040" localSheetId="3" hidden="1">'MAR 2026 General Ledger'!$E$199</definedName>
    <definedName name="QB_ROW_322270" localSheetId="5" hidden="1">'MAR 2026 BVA'!$H$88</definedName>
    <definedName name="QB_ROW_322270" localSheetId="1" hidden="1">'MAR 2026 MTD I&amp;E'!$H$87</definedName>
    <definedName name="QB_ROW_322270" localSheetId="2" hidden="1">'MAR 2026 YTD I&amp;E'!$H$88</definedName>
    <definedName name="QB_ROW_322340" localSheetId="3" hidden="1">'MAR 2026 General Ledger'!$E$204</definedName>
    <definedName name="QB_ROW_323040" localSheetId="3" hidden="1">'MAR 2026 General Ledger'!$E$205</definedName>
    <definedName name="QB_ROW_323270" localSheetId="5" hidden="1">'MAR 2026 BVA'!$H$89</definedName>
    <definedName name="QB_ROW_323270" localSheetId="1" hidden="1">'MAR 2026 MTD I&amp;E'!$H$88</definedName>
    <definedName name="QB_ROW_323270" localSheetId="2" hidden="1">'MAR 2026 YTD I&amp;E'!$H$89</definedName>
    <definedName name="QB_ROW_323340" localSheetId="3" hidden="1">'MAR 2026 General Ledger'!$E$210</definedName>
    <definedName name="QB_ROW_324040" localSheetId="3" hidden="1">'MAR 2026 General Ledger'!$E$192</definedName>
    <definedName name="QB_ROW_324270" localSheetId="5" hidden="1">'MAR 2026 BVA'!$H$87</definedName>
    <definedName name="QB_ROW_324270" localSheetId="1" hidden="1">'MAR 2026 MTD I&amp;E'!$H$86</definedName>
    <definedName name="QB_ROW_324270" localSheetId="2" hidden="1">'MAR 2026 YTD I&amp;E'!$H$87</definedName>
    <definedName name="QB_ROW_324340" localSheetId="3" hidden="1">'MAR 2026 General Ledger'!$E$198</definedName>
    <definedName name="QB_ROW_325250" localSheetId="0" hidden="1">'MAR 2026 Balance Sheet'!$F$72</definedName>
    <definedName name="QB_ROW_327040" localSheetId="0" hidden="1">'MAR 2026 Balance Sheet'!$E$71</definedName>
    <definedName name="QB_ROW_327250" localSheetId="0" hidden="1">'MAR 2026 Balance Sheet'!$F$73</definedName>
    <definedName name="QB_ROW_327340" localSheetId="0" hidden="1">'MAR 2026 Balance Sheet'!$E$74</definedName>
    <definedName name="QB_ROW_329030" localSheetId="3" hidden="1">'MAR 2026 General Ledger'!$D$346</definedName>
    <definedName name="QB_ROW_329260" localSheetId="5" hidden="1">'MAR 2026 BVA'!$G$163</definedName>
    <definedName name="QB_ROW_329260" localSheetId="1" hidden="1">'MAR 2026 MTD I&amp;E'!$G$161</definedName>
    <definedName name="QB_ROW_329260" localSheetId="2" hidden="1">'MAR 2026 YTD I&amp;E'!$G$163</definedName>
    <definedName name="QB_ROW_329330" localSheetId="3" hidden="1">'MAR 2026 General Ledger'!$D$350</definedName>
    <definedName name="QB_ROW_3321" localSheetId="0" hidden="1">'MAR 2026 Balance Sheet'!$C$19</definedName>
    <definedName name="QB_ROW_33250" localSheetId="5" hidden="1">'MAR 2026 BVA'!$F$20</definedName>
    <definedName name="QB_ROW_33250" localSheetId="1" hidden="1">'MAR 2026 MTD I&amp;E'!$F$20</definedName>
    <definedName name="QB_ROW_33250" localSheetId="2" hidden="1">'MAR 2026 YTD I&amp;E'!$F$20</definedName>
    <definedName name="QB_ROW_336230" localSheetId="0" hidden="1">'MAR 2026 Balance Sheet'!$D$87</definedName>
    <definedName name="QB_ROW_339040" localSheetId="0" hidden="1">'MAR 2026 Balance Sheet'!$E$52</definedName>
    <definedName name="QB_ROW_339340" localSheetId="0" hidden="1">'MAR 2026 Balance Sheet'!$E$54</definedName>
    <definedName name="QB_ROW_34020" localSheetId="3" hidden="1">'MAR 2026 General Ledger'!$C$129</definedName>
    <definedName name="QB_ROW_34050" localSheetId="5" hidden="1">'MAR 2026 BVA'!$F$69</definedName>
    <definedName name="QB_ROW_34050" localSheetId="1" hidden="1">'MAR 2026 MTD I&amp;E'!$F$68</definedName>
    <definedName name="QB_ROW_34050" localSheetId="2" hidden="1">'MAR 2026 YTD I&amp;E'!$F$69</definedName>
    <definedName name="QB_ROW_34320" localSheetId="3" hidden="1">'MAR 2026 General Ledger'!$C$250</definedName>
    <definedName name="QB_ROW_34350" localSheetId="5" hidden="1">'MAR 2026 BVA'!$F$99</definedName>
    <definedName name="QB_ROW_34350" localSheetId="1" hidden="1">'MAR 2026 MTD I&amp;E'!$F$98</definedName>
    <definedName name="QB_ROW_34350" localSheetId="2" hidden="1">'MAR 2026 YTD I&amp;E'!$F$99</definedName>
    <definedName name="QB_ROW_349240" localSheetId="0" hidden="1">'MAR 2026 Balance Sheet'!$E$51</definedName>
    <definedName name="QB_ROW_353030" localSheetId="3" hidden="1">'MAR 2026 General Ledger'!$D$385</definedName>
    <definedName name="QB_ROW_353260" localSheetId="5" hidden="1">'MAR 2026 BVA'!$G$188</definedName>
    <definedName name="QB_ROW_353260" localSheetId="1" hidden="1">'MAR 2026 MTD I&amp;E'!$G$186</definedName>
    <definedName name="QB_ROW_353260" localSheetId="2" hidden="1">'MAR 2026 YTD I&amp;E'!$G$188</definedName>
    <definedName name="QB_ROW_353330" localSheetId="3" hidden="1">'MAR 2026 General Ledger'!$D$393</definedName>
    <definedName name="QB_ROW_354040" localSheetId="3" hidden="1">'MAR 2026 General Ledger'!$E$211</definedName>
    <definedName name="QB_ROW_354270" localSheetId="5" hidden="1">'MAR 2026 BVA'!$H$91</definedName>
    <definedName name="QB_ROW_354270" localSheetId="1" hidden="1">'MAR 2026 MTD I&amp;E'!$H$90</definedName>
    <definedName name="QB_ROW_354270" localSheetId="2" hidden="1">'MAR 2026 YTD I&amp;E'!$H$91</definedName>
    <definedName name="QB_ROW_354340" localSheetId="3" hidden="1">'MAR 2026 General Ledger'!$E$213</definedName>
    <definedName name="QB_ROW_355220" localSheetId="0" hidden="1">'MAR 2026 Balance Sheet'!$C$31</definedName>
    <definedName name="QB_ROW_367260" localSheetId="5" hidden="1">'MAR 2026 BVA'!$G$182</definedName>
    <definedName name="QB_ROW_367260" localSheetId="1" hidden="1">'MAR 2026 MTD I&amp;E'!$G$180</definedName>
    <definedName name="QB_ROW_367260" localSheetId="2" hidden="1">'MAR 2026 YTD I&amp;E'!$G$182</definedName>
    <definedName name="QB_ROW_369010" localSheetId="3" hidden="1">'MAR 2026 General Ledger'!$B$428</definedName>
    <definedName name="QB_ROW_369040" localSheetId="5" hidden="1">'MAR 2026 BVA'!$E$213</definedName>
    <definedName name="QB_ROW_369040" localSheetId="1" hidden="1">'MAR 2026 MTD I&amp;E'!$E$211</definedName>
    <definedName name="QB_ROW_369040" localSheetId="2" hidden="1">'MAR 2026 YTD I&amp;E'!$E$213</definedName>
    <definedName name="QB_ROW_369310" localSheetId="3" hidden="1">'MAR 2026 General Ledger'!$B$449</definedName>
    <definedName name="QB_ROW_369340" localSheetId="5" hidden="1">'MAR 2026 BVA'!$E$223</definedName>
    <definedName name="QB_ROW_369340" localSheetId="1" hidden="1">'MAR 2026 MTD I&amp;E'!$E$221</definedName>
    <definedName name="QB_ROW_369340" localSheetId="2" hidden="1">'MAR 2026 YTD I&amp;E'!$E$223</definedName>
    <definedName name="QB_ROW_370020" localSheetId="3" hidden="1">'MAR 2026 General Ledger'!$C$93</definedName>
    <definedName name="QB_ROW_370030" localSheetId="3" hidden="1">'MAR 2026 General Ledger'!$D$99</definedName>
    <definedName name="QB_ROW_370050" localSheetId="5" hidden="1">'MAR 2026 BVA'!$F$49</definedName>
    <definedName name="QB_ROW_370050" localSheetId="1" hidden="1">'MAR 2026 MTD I&amp;E'!$F$49</definedName>
    <definedName name="QB_ROW_370050" localSheetId="2" hidden="1">'MAR 2026 YTD I&amp;E'!$F$49</definedName>
    <definedName name="QB_ROW_370260" localSheetId="5" hidden="1">'MAR 2026 BVA'!$G$52</definedName>
    <definedName name="QB_ROW_370260" localSheetId="1" hidden="1">'MAR 2026 MTD I&amp;E'!$G$52</definedName>
    <definedName name="QB_ROW_370260" localSheetId="2" hidden="1">'MAR 2026 YTD I&amp;E'!$G$52</definedName>
    <definedName name="QB_ROW_370320" localSheetId="3" hidden="1">'MAR 2026 General Ledger'!$C$102</definedName>
    <definedName name="QB_ROW_370330" localSheetId="3" hidden="1">'MAR 2026 General Ledger'!$D$101</definedName>
    <definedName name="QB_ROW_370350" localSheetId="5" hidden="1">'MAR 2026 BVA'!$F$53</definedName>
    <definedName name="QB_ROW_370350" localSheetId="1" hidden="1">'MAR 2026 MTD I&amp;E'!$F$53</definedName>
    <definedName name="QB_ROW_370350" localSheetId="2" hidden="1">'MAR 2026 YTD I&amp;E'!$F$53</definedName>
    <definedName name="QB_ROW_374250" localSheetId="5" hidden="1">'MAR 2026 BVA'!$F$261</definedName>
    <definedName name="QB_ROW_374250" localSheetId="1" hidden="1">'MAR 2026 MTD I&amp;E'!$F$243</definedName>
    <definedName name="QB_ROW_374250" localSheetId="2" hidden="1">'MAR 2026 YTD I&amp;E'!$F$261</definedName>
    <definedName name="QB_ROW_375040" localSheetId="5" hidden="1">'MAR 2026 BVA'!$E$245</definedName>
    <definedName name="QB_ROW_375040" localSheetId="2" hidden="1">'MAR 2026 YTD I&amp;E'!$E$245</definedName>
    <definedName name="QB_ROW_375340" localSheetId="5" hidden="1">'MAR 2026 BVA'!$E$250</definedName>
    <definedName name="QB_ROW_375340" localSheetId="2" hidden="1">'MAR 2026 YTD I&amp;E'!$E$250</definedName>
    <definedName name="QB_ROW_378250" localSheetId="5" hidden="1">'MAR 2026 BVA'!$F$29</definedName>
    <definedName name="QB_ROW_378250" localSheetId="1" hidden="1">'MAR 2026 MTD I&amp;E'!$F$29</definedName>
    <definedName name="QB_ROW_378250" localSheetId="2" hidden="1">'MAR 2026 YTD I&amp;E'!$F$29</definedName>
    <definedName name="QB_ROW_379250" localSheetId="5" hidden="1">'MAR 2026 BVA'!$F$28</definedName>
    <definedName name="QB_ROW_379250" localSheetId="1" hidden="1">'MAR 2026 MTD I&amp;E'!$F$28</definedName>
    <definedName name="QB_ROW_379250" localSheetId="2" hidden="1">'MAR 2026 YTD I&amp;E'!$F$28</definedName>
    <definedName name="QB_ROW_38030" localSheetId="3" hidden="1">'MAR 2026 General Ledger'!$D$215</definedName>
    <definedName name="QB_ROW_38040" localSheetId="3" hidden="1">'MAR 2026 General Ledger'!$E$246</definedName>
    <definedName name="QB_ROW_38060" localSheetId="5" hidden="1">'MAR 2026 BVA'!$G$93</definedName>
    <definedName name="QB_ROW_38060" localSheetId="1" hidden="1">'MAR 2026 MTD I&amp;E'!$G$92</definedName>
    <definedName name="QB_ROW_38060" localSheetId="2" hidden="1">'MAR 2026 YTD I&amp;E'!$G$93</definedName>
    <definedName name="QB_ROW_382260" localSheetId="5" hidden="1">'MAR 2026 BVA'!$G$185</definedName>
    <definedName name="QB_ROW_382260" localSheetId="1" hidden="1">'MAR 2026 MTD I&amp;E'!$G$183</definedName>
    <definedName name="QB_ROW_382260" localSheetId="2" hidden="1">'MAR 2026 YTD I&amp;E'!$G$185</definedName>
    <definedName name="QB_ROW_38270" localSheetId="5" hidden="1">'MAR 2026 BVA'!$H$97</definedName>
    <definedName name="QB_ROW_38270" localSheetId="1" hidden="1">'MAR 2026 MTD I&amp;E'!$H$96</definedName>
    <definedName name="QB_ROW_38270" localSheetId="2" hidden="1">'MAR 2026 YTD I&amp;E'!$H$97</definedName>
    <definedName name="QB_ROW_383260" localSheetId="5" hidden="1">'MAR 2026 BVA'!$G$189</definedName>
    <definedName name="QB_ROW_383260" localSheetId="1" hidden="1">'MAR 2026 MTD I&amp;E'!$G$187</definedName>
    <definedName name="QB_ROW_383260" localSheetId="2" hidden="1">'MAR 2026 YTD I&amp;E'!$G$189</definedName>
    <definedName name="QB_ROW_38330" localSheetId="3" hidden="1">'MAR 2026 General Ledger'!$D$249</definedName>
    <definedName name="QB_ROW_38340" localSheetId="3" hidden="1">'MAR 2026 General Ledger'!$E$248</definedName>
    <definedName name="QB_ROW_38360" localSheetId="5" hidden="1">'MAR 2026 BVA'!$G$98</definedName>
    <definedName name="QB_ROW_38360" localSheetId="1" hidden="1">'MAR 2026 MTD I&amp;E'!$G$97</definedName>
    <definedName name="QB_ROW_38360" localSheetId="2" hidden="1">'MAR 2026 YTD I&amp;E'!$G$98</definedName>
    <definedName name="QB_ROW_388260" localSheetId="5" hidden="1">'MAR 2026 BVA'!$G$203</definedName>
    <definedName name="QB_ROW_388260" localSheetId="1" hidden="1">'MAR 2026 MTD I&amp;E'!$G$201</definedName>
    <definedName name="QB_ROW_388260" localSheetId="2" hidden="1">'MAR 2026 YTD I&amp;E'!$G$203</definedName>
    <definedName name="QB_ROW_390040" localSheetId="3" hidden="1">'MAR 2026 General Ledger'!$E$307</definedName>
    <definedName name="QB_ROW_390270" localSheetId="5" hidden="1">'MAR 2026 BVA'!$H$134</definedName>
    <definedName name="QB_ROW_390270" localSheetId="1" hidden="1">'MAR 2026 MTD I&amp;E'!$H$133</definedName>
    <definedName name="QB_ROW_390270" localSheetId="2" hidden="1">'MAR 2026 YTD I&amp;E'!$H$134</definedName>
    <definedName name="QB_ROW_390340" localSheetId="3" hidden="1">'MAR 2026 General Ledger'!$E$310</definedName>
    <definedName name="QB_ROW_39040" localSheetId="3" hidden="1">'MAR 2026 General Ledger'!$E$216</definedName>
    <definedName name="QB_ROW_391250" localSheetId="5" hidden="1">'MAR 2026 BVA'!$F$26</definedName>
    <definedName name="QB_ROW_391250" localSheetId="1" hidden="1">'MAR 2026 MTD I&amp;E'!$F$26</definedName>
    <definedName name="QB_ROW_391250" localSheetId="2" hidden="1">'MAR 2026 YTD I&amp;E'!$F$26</definedName>
    <definedName name="QB_ROW_392250" localSheetId="5" hidden="1">'MAR 2026 BVA'!$F$153</definedName>
    <definedName name="QB_ROW_392250" localSheetId="1" hidden="1">'MAR 2026 MTD I&amp;E'!$F$151</definedName>
    <definedName name="QB_ROW_392250" localSheetId="2" hidden="1">'MAR 2026 YTD I&amp;E'!$F$153</definedName>
    <definedName name="QB_ROW_39270" localSheetId="5" hidden="1">'MAR 2026 BVA'!$H$94</definedName>
    <definedName name="QB_ROW_39270" localSheetId="1" hidden="1">'MAR 2026 MTD I&amp;E'!$H$93</definedName>
    <definedName name="QB_ROW_39270" localSheetId="2" hidden="1">'MAR 2026 YTD I&amp;E'!$H$94</definedName>
    <definedName name="QB_ROW_39340" localSheetId="3" hidden="1">'MAR 2026 General Ledger'!$E$221</definedName>
    <definedName name="QB_ROW_394260" localSheetId="5" hidden="1">'MAR 2026 BVA'!$G$56</definedName>
    <definedName name="QB_ROW_394260" localSheetId="1" hidden="1">'MAR 2026 MTD I&amp;E'!$G$56</definedName>
    <definedName name="QB_ROW_394260" localSheetId="2" hidden="1">'MAR 2026 YTD I&amp;E'!$G$56</definedName>
    <definedName name="QB_ROW_4021" localSheetId="0" hidden="1">'MAR 2026 Balance Sheet'!$C$20</definedName>
    <definedName name="QB_ROW_404260" localSheetId="5" hidden="1">'MAR 2026 BVA'!$G$187</definedName>
    <definedName name="QB_ROW_404260" localSheetId="1" hidden="1">'MAR 2026 MTD I&amp;E'!$G$185</definedName>
    <definedName name="QB_ROW_404260" localSheetId="2" hidden="1">'MAR 2026 YTD I&amp;E'!$G$187</definedName>
    <definedName name="QB_ROW_409250" localSheetId="0" hidden="1">'MAR 2026 Balance Sheet'!$F$53</definedName>
    <definedName name="QB_ROW_41040" localSheetId="3" hidden="1">'MAR 2026 General Ledger'!$E$222</definedName>
    <definedName name="QB_ROW_412260" localSheetId="5" hidden="1">'MAR 2026 BVA'!$G$175</definedName>
    <definedName name="QB_ROW_412260" localSheetId="1" hidden="1">'MAR 2026 MTD I&amp;E'!$G$173</definedName>
    <definedName name="QB_ROW_412260" localSheetId="2" hidden="1">'MAR 2026 YTD I&amp;E'!$G$175</definedName>
    <definedName name="QB_ROW_41270" localSheetId="5" hidden="1">'MAR 2026 BVA'!$H$95</definedName>
    <definedName name="QB_ROW_41270" localSheetId="1" hidden="1">'MAR 2026 MTD I&amp;E'!$H$94</definedName>
    <definedName name="QB_ROW_41270" localSheetId="2" hidden="1">'MAR 2026 YTD I&amp;E'!$H$95</definedName>
    <definedName name="QB_ROW_41340" localSheetId="3" hidden="1">'MAR 2026 General Ledger'!$E$233</definedName>
    <definedName name="QB_ROW_415270" localSheetId="5" hidden="1">'MAR 2026 BVA'!$H$121</definedName>
    <definedName name="QB_ROW_415270" localSheetId="1" hidden="1">'MAR 2026 MTD I&amp;E'!$H$120</definedName>
    <definedName name="QB_ROW_415270" localSheetId="2" hidden="1">'MAR 2026 YTD I&amp;E'!$H$121</definedName>
    <definedName name="QB_ROW_418250" localSheetId="5" hidden="1">'MAR 2026 BVA'!$F$145</definedName>
    <definedName name="QB_ROW_418250" localSheetId="1" hidden="1">'MAR 2026 MTD I&amp;E'!$F$144</definedName>
    <definedName name="QB_ROW_418250" localSheetId="2" hidden="1">'MAR 2026 YTD I&amp;E'!$F$145</definedName>
    <definedName name="QB_ROW_421250" localSheetId="0" hidden="1">'MAR 2026 Balance Sheet'!$F$57</definedName>
    <definedName name="QB_ROW_423230" localSheetId="0" hidden="1">'MAR 2026 Balance Sheet'!$D$84</definedName>
    <definedName name="QB_ROW_425260" localSheetId="5" hidden="1">'MAR 2026 BVA'!$G$181</definedName>
    <definedName name="QB_ROW_425260" localSheetId="1" hidden="1">'MAR 2026 MTD I&amp;E'!$G$179</definedName>
    <definedName name="QB_ROW_425260" localSheetId="2" hidden="1">'MAR 2026 YTD I&amp;E'!$G$181</definedName>
    <definedName name="QB_ROW_427240" localSheetId="5" hidden="1">'MAR 2026 BVA'!$E$7</definedName>
    <definedName name="QB_ROW_427240" localSheetId="1" hidden="1">'MAR 2026 MTD I&amp;E'!$E$7</definedName>
    <definedName name="QB_ROW_427240" localSheetId="2" hidden="1">'MAR 2026 YTD I&amp;E'!$E$7</definedName>
    <definedName name="QB_ROW_43040" localSheetId="3" hidden="1">'MAR 2026 General Ledger'!$E$234</definedName>
    <definedName name="QB_ROW_4321" localSheetId="0" hidden="1">'MAR 2026 Balance Sheet'!$C$24</definedName>
    <definedName name="QB_ROW_43270" localSheetId="5" hidden="1">'MAR 2026 BVA'!$H$96</definedName>
    <definedName name="QB_ROW_43270" localSheetId="1" hidden="1">'MAR 2026 MTD I&amp;E'!$H$95</definedName>
    <definedName name="QB_ROW_43270" localSheetId="2" hidden="1">'MAR 2026 YTD I&amp;E'!$H$96</definedName>
    <definedName name="QB_ROW_43340" localSheetId="3" hidden="1">'MAR 2026 General Ledger'!$E$245</definedName>
    <definedName name="QB_ROW_436250" localSheetId="5" hidden="1">'MAR 2026 BVA'!$F$249</definedName>
    <definedName name="QB_ROW_436250" localSheetId="2" hidden="1">'MAR 2026 YTD I&amp;E'!$F$249</definedName>
    <definedName name="QB_ROW_437040" localSheetId="5" hidden="1">'MAR 2026 BVA'!$E$260</definedName>
    <definedName name="QB_ROW_437040" localSheetId="1" hidden="1">'MAR 2026 MTD I&amp;E'!$E$242</definedName>
    <definedName name="QB_ROW_437040" localSheetId="2" hidden="1">'MAR 2026 YTD I&amp;E'!$E$260</definedName>
    <definedName name="QB_ROW_437340" localSheetId="5" hidden="1">'MAR 2026 BVA'!$E$262</definedName>
    <definedName name="QB_ROW_437340" localSheetId="1" hidden="1">'MAR 2026 MTD I&amp;E'!$E$244</definedName>
    <definedName name="QB_ROW_437340" localSheetId="2" hidden="1">'MAR 2026 YTD I&amp;E'!$E$262</definedName>
    <definedName name="QB_ROW_44020" localSheetId="3" hidden="1">'MAR 2026 General Ledger'!$C$78</definedName>
    <definedName name="QB_ROW_441020" localSheetId="3" hidden="1">'MAR 2026 General Ledger'!$C$37</definedName>
    <definedName name="QB_ROW_441250" localSheetId="5" hidden="1">'MAR 2026 BVA'!$F$24</definedName>
    <definedName name="QB_ROW_441250" localSheetId="1" hidden="1">'MAR 2026 MTD I&amp;E'!$F$24</definedName>
    <definedName name="QB_ROW_441250" localSheetId="2" hidden="1">'MAR 2026 YTD I&amp;E'!$F$24</definedName>
    <definedName name="QB_ROW_441320" localSheetId="3" hidden="1">'MAR 2026 General Ledger'!$C$39</definedName>
    <definedName name="QB_ROW_442230" localSheetId="0" hidden="1">'MAR 2026 Balance Sheet'!$D$23</definedName>
    <definedName name="QB_ROW_44250" localSheetId="5" hidden="1">'MAR 2026 BVA'!$F$46</definedName>
    <definedName name="QB_ROW_44250" localSheetId="1" hidden="1">'MAR 2026 MTD I&amp;E'!$F$46</definedName>
    <definedName name="QB_ROW_44250" localSheetId="2" hidden="1">'MAR 2026 YTD I&amp;E'!$F$46</definedName>
    <definedName name="QB_ROW_44320" localSheetId="3" hidden="1">'MAR 2026 General Ledger'!$C$85</definedName>
    <definedName name="QB_ROW_443250" localSheetId="5" hidden="1">'MAR 2026 BVA'!$F$237</definedName>
    <definedName name="QB_ROW_443250" localSheetId="1" hidden="1">'MAR 2026 MTD I&amp;E'!$F$232</definedName>
    <definedName name="QB_ROW_443250" localSheetId="2" hidden="1">'MAR 2026 YTD I&amp;E'!$F$237</definedName>
    <definedName name="QB_ROW_445260" localSheetId="5" hidden="1">'MAR 2026 BVA'!$G$102</definedName>
    <definedName name="QB_ROW_445260" localSheetId="1" hidden="1">'MAR 2026 MTD I&amp;E'!$G$101</definedName>
    <definedName name="QB_ROW_445260" localSheetId="2" hidden="1">'MAR 2026 YTD I&amp;E'!$G$102</definedName>
    <definedName name="QB_ROW_447030" localSheetId="3" hidden="1">'MAR 2026 General Ledger'!$D$114</definedName>
    <definedName name="QB_ROW_447260" localSheetId="5" hidden="1">'MAR 2026 BVA'!$G$65</definedName>
    <definedName name="QB_ROW_447260" localSheetId="1" hidden="1">'MAR 2026 MTD I&amp;E'!$G$64</definedName>
    <definedName name="QB_ROW_447260" localSheetId="2" hidden="1">'MAR 2026 YTD I&amp;E'!$G$65</definedName>
    <definedName name="QB_ROW_447330" localSheetId="3" hidden="1">'MAR 2026 General Ledger'!$D$116</definedName>
    <definedName name="QB_ROW_449030" localSheetId="5" hidden="1">'MAR 2026 BVA'!$D$264</definedName>
    <definedName name="QB_ROW_449030" localSheetId="1" hidden="1">'MAR 2026 MTD I&amp;E'!$D$246</definedName>
    <definedName name="QB_ROW_449030" localSheetId="2" hidden="1">'MAR 2026 YTD I&amp;E'!$D$264</definedName>
    <definedName name="QB_ROW_449330" localSheetId="5" hidden="1">'MAR 2026 BVA'!$D$267</definedName>
    <definedName name="QB_ROW_449330" localSheetId="1" hidden="1">'MAR 2026 MTD I&amp;E'!$D$249</definedName>
    <definedName name="QB_ROW_449330" localSheetId="2" hidden="1">'MAR 2026 YTD I&amp;E'!$D$267</definedName>
    <definedName name="QB_ROW_45020" localSheetId="3" hidden="1">'MAR 2026 General Ledger'!$C$86</definedName>
    <definedName name="QB_ROW_45250" localSheetId="5" hidden="1">'MAR 2026 BVA'!$F$47</definedName>
    <definedName name="QB_ROW_45250" localSheetId="1" hidden="1">'MAR 2026 MTD I&amp;E'!$F$47</definedName>
    <definedName name="QB_ROW_45250" localSheetId="2" hidden="1">'MAR 2026 YTD I&amp;E'!$F$47</definedName>
    <definedName name="QB_ROW_45320" localSheetId="3" hidden="1">'MAR 2026 General Ledger'!$C$89</definedName>
    <definedName name="QB_ROW_455260" localSheetId="5" hidden="1">'MAR 2026 BVA'!$G$161</definedName>
    <definedName name="QB_ROW_455260" localSheetId="1" hidden="1">'MAR 2026 MTD I&amp;E'!$G$159</definedName>
    <definedName name="QB_ROW_455260" localSheetId="2" hidden="1">'MAR 2026 YTD I&amp;E'!$G$161</definedName>
    <definedName name="QB_ROW_457260" localSheetId="5" hidden="1">'MAR 2026 BVA'!$G$160</definedName>
    <definedName name="QB_ROW_457260" localSheetId="1" hidden="1">'MAR 2026 MTD I&amp;E'!$G$158</definedName>
    <definedName name="QB_ROW_457260" localSheetId="2" hidden="1">'MAR 2026 YTD I&amp;E'!$G$160</definedName>
    <definedName name="QB_ROW_458030" localSheetId="3" hidden="1">'MAR 2026 General Ledger'!$D$343</definedName>
    <definedName name="QB_ROW_458260" localSheetId="5" hidden="1">'MAR 2026 BVA'!$G$159</definedName>
    <definedName name="QB_ROW_458260" localSheetId="1" hidden="1">'MAR 2026 MTD I&amp;E'!$G$157</definedName>
    <definedName name="QB_ROW_458260" localSheetId="2" hidden="1">'MAR 2026 YTD I&amp;E'!$G$159</definedName>
    <definedName name="QB_ROW_458330" localSheetId="3" hidden="1">'MAR 2026 General Ledger'!$D$345</definedName>
    <definedName name="QB_ROW_459250" localSheetId="5" hidden="1">'MAR 2026 BVA'!$F$150</definedName>
    <definedName name="QB_ROW_459250" localSheetId="2" hidden="1">'MAR 2026 YTD I&amp;E'!$F$150</definedName>
    <definedName name="QB_ROW_46050" localSheetId="5" hidden="1">'MAR 2026 BVA'!$F$100</definedName>
    <definedName name="QB_ROW_46050" localSheetId="1" hidden="1">'MAR 2026 MTD I&amp;E'!$F$99</definedName>
    <definedName name="QB_ROW_46050" localSheetId="2" hidden="1">'MAR 2026 YTD I&amp;E'!$F$100</definedName>
    <definedName name="QB_ROW_463250" localSheetId="5" hidden="1">'MAR 2026 BVA'!$F$246</definedName>
    <definedName name="QB_ROW_463250" localSheetId="2" hidden="1">'MAR 2026 YTD I&amp;E'!$F$246</definedName>
    <definedName name="QB_ROW_46350" localSheetId="5" hidden="1">'MAR 2026 BVA'!$F$105</definedName>
    <definedName name="QB_ROW_46350" localSheetId="1" hidden="1">'MAR 2026 MTD I&amp;E'!$F$104</definedName>
    <definedName name="QB_ROW_46350" localSheetId="2" hidden="1">'MAR 2026 YTD I&amp;E'!$F$105</definedName>
    <definedName name="QB_ROW_464250" localSheetId="5" hidden="1">'MAR 2026 BVA'!$F$247</definedName>
    <definedName name="QB_ROW_464250" localSheetId="2" hidden="1">'MAR 2026 YTD I&amp;E'!$F$247</definedName>
    <definedName name="QB_ROW_465230" localSheetId="0" hidden="1">'MAR 2026 Balance Sheet'!$D$17</definedName>
    <definedName name="QB_ROW_467250" localSheetId="5" hidden="1">'MAR 2026 BVA'!$F$248</definedName>
    <definedName name="QB_ROW_467250" localSheetId="2" hidden="1">'MAR 2026 YTD I&amp;E'!$F$248</definedName>
    <definedName name="QB_ROW_470260" localSheetId="5" hidden="1">'MAR 2026 BVA'!$G$184</definedName>
    <definedName name="QB_ROW_470260" localSheetId="1" hidden="1">'MAR 2026 MTD I&amp;E'!$G$182</definedName>
    <definedName name="QB_ROW_470260" localSheetId="2" hidden="1">'MAR 2026 YTD I&amp;E'!$G$184</definedName>
    <definedName name="QB_ROW_47260" localSheetId="5" hidden="1">'MAR 2026 BVA'!$G$101</definedName>
    <definedName name="QB_ROW_47260" localSheetId="1" hidden="1">'MAR 2026 MTD I&amp;E'!$G$100</definedName>
    <definedName name="QB_ROW_47260" localSheetId="2" hidden="1">'MAR 2026 YTD I&amp;E'!$G$101</definedName>
    <definedName name="QB_ROW_474240" localSheetId="0" hidden="1">'MAR 2026 Balance Sheet'!$E$49</definedName>
    <definedName name="QB_ROW_478020" localSheetId="3" hidden="1">'MAR 2026 General Ledger'!$C$68</definedName>
    <definedName name="QB_ROW_478250" localSheetId="5" hidden="1">'MAR 2026 BVA'!$F$45</definedName>
    <definedName name="QB_ROW_478250" localSheetId="1" hidden="1">'MAR 2026 MTD I&amp;E'!$F$45</definedName>
    <definedName name="QB_ROW_478250" localSheetId="2" hidden="1">'MAR 2026 YTD I&amp;E'!$F$45</definedName>
    <definedName name="QB_ROW_478320" localSheetId="3" hidden="1">'MAR 2026 General Ledger'!$C$77</definedName>
    <definedName name="QB_ROW_482260" localSheetId="5" hidden="1">'MAR 2026 BVA'!$G$158</definedName>
    <definedName name="QB_ROW_482260" localSheetId="1" hidden="1">'MAR 2026 MTD I&amp;E'!$G$156</definedName>
    <definedName name="QB_ROW_482260" localSheetId="2" hidden="1">'MAR 2026 YTD I&amp;E'!$G$158</definedName>
    <definedName name="QB_ROW_489240" localSheetId="5" hidden="1">'MAR 2026 BVA'!$E$6</definedName>
    <definedName name="QB_ROW_489240" localSheetId="1" hidden="1">'MAR 2026 MTD I&amp;E'!$E$6</definedName>
    <definedName name="QB_ROW_489240" localSheetId="2" hidden="1">'MAR 2026 YTD I&amp;E'!$E$6</definedName>
    <definedName name="QB_ROW_490260" localSheetId="5" hidden="1">'MAR 2026 BVA'!$G$164</definedName>
    <definedName name="QB_ROW_490260" localSheetId="1" hidden="1">'MAR 2026 MTD I&amp;E'!$G$162</definedName>
    <definedName name="QB_ROW_490260" localSheetId="2" hidden="1">'MAR 2026 YTD I&amp;E'!$G$164</definedName>
    <definedName name="QB_ROW_492240" localSheetId="0" hidden="1">'MAR 2026 Balance Sheet'!$E$46</definedName>
    <definedName name="QB_ROW_493050" localSheetId="3" hidden="1">'MAR 2026 General Ledger'!$F$254</definedName>
    <definedName name="QB_ROW_493280" localSheetId="5" hidden="1">'MAR 2026 BVA'!$I$110</definedName>
    <definedName name="QB_ROW_493280" localSheetId="1" hidden="1">'MAR 2026 MTD I&amp;E'!$I$109</definedName>
    <definedName name="QB_ROW_493280" localSheetId="2" hidden="1">'MAR 2026 YTD I&amp;E'!$I$110</definedName>
    <definedName name="QB_ROW_493350" localSheetId="3" hidden="1">'MAR 2026 General Ledger'!$F$262</definedName>
    <definedName name="QB_ROW_494280" localSheetId="5" hidden="1">'MAR 2026 BVA'!$I$114</definedName>
    <definedName name="QB_ROW_494280" localSheetId="1" hidden="1">'MAR 2026 MTD I&amp;E'!$I$113</definedName>
    <definedName name="QB_ROW_494280" localSheetId="2" hidden="1">'MAR 2026 YTD I&amp;E'!$I$114</definedName>
    <definedName name="QB_ROW_497260" localSheetId="5" hidden="1">'MAR 2026 BVA'!$G$157</definedName>
    <definedName name="QB_ROW_497260" localSheetId="1" hidden="1">'MAR 2026 MTD I&amp;E'!$G$155</definedName>
    <definedName name="QB_ROW_497260" localSheetId="2" hidden="1">'MAR 2026 YTD I&amp;E'!$G$157</definedName>
    <definedName name="QB_ROW_498240" localSheetId="0" hidden="1">'MAR 2026 Balance Sheet'!$E$8</definedName>
    <definedName name="QB_ROW_499240" localSheetId="0" hidden="1">'MAR 2026 Balance Sheet'!$E$11</definedName>
    <definedName name="QB_ROW_500240" localSheetId="0" hidden="1">'MAR 2026 Balance Sheet'!$E$10</definedName>
    <definedName name="QB_ROW_5011" localSheetId="0" hidden="1">'MAR 2026 Balance Sheet'!$B$26</definedName>
    <definedName name="QB_ROW_501240" localSheetId="0" hidden="1">'MAR 2026 Balance Sheet'!$E$9</definedName>
    <definedName name="QB_ROW_502250" localSheetId="5" hidden="1">'MAR 2026 BVA'!$F$15</definedName>
    <definedName name="QB_ROW_502250" localSheetId="1" hidden="1">'MAR 2026 MTD I&amp;E'!$F$15</definedName>
    <definedName name="QB_ROW_502250" localSheetId="2" hidden="1">'MAR 2026 YTD I&amp;E'!$F$15</definedName>
    <definedName name="QB_ROW_5030" localSheetId="3" hidden="1">'MAR 2026 General Ledger'!$D$117</definedName>
    <definedName name="QB_ROW_504260" localSheetId="5" hidden="1">'MAR 2026 BVA'!$G$63</definedName>
    <definedName name="QB_ROW_504260" localSheetId="1" hidden="1">'MAR 2026 MTD I&amp;E'!$G$62</definedName>
    <definedName name="QB_ROW_504260" localSheetId="2" hidden="1">'MAR 2026 YTD I&amp;E'!$G$63</definedName>
    <definedName name="QB_ROW_506260" localSheetId="5" hidden="1">'MAR 2026 BVA'!$G$202</definedName>
    <definedName name="QB_ROW_506260" localSheetId="1" hidden="1">'MAR 2026 MTD I&amp;E'!$G$200</definedName>
    <definedName name="QB_ROW_506260" localSheetId="2" hidden="1">'MAR 2026 YTD I&amp;E'!$G$202</definedName>
    <definedName name="QB_ROW_507250" localSheetId="5" hidden="1">'MAR 2026 BVA'!$F$218</definedName>
    <definedName name="QB_ROW_507250" localSheetId="1" hidden="1">'MAR 2026 MTD I&amp;E'!$F$216</definedName>
    <definedName name="QB_ROW_507250" localSheetId="2" hidden="1">'MAR 2026 YTD I&amp;E'!$F$218</definedName>
    <definedName name="QB_ROW_508250" localSheetId="5" hidden="1">'MAR 2026 BVA'!$F$217</definedName>
    <definedName name="QB_ROW_508250" localSheetId="1" hidden="1">'MAR 2026 MTD I&amp;E'!$F$215</definedName>
    <definedName name="QB_ROW_508250" localSheetId="2" hidden="1">'MAR 2026 YTD I&amp;E'!$F$217</definedName>
    <definedName name="QB_ROW_509250" localSheetId="5" hidden="1">'MAR 2026 BVA'!$F$216</definedName>
    <definedName name="QB_ROW_509250" localSheetId="1" hidden="1">'MAR 2026 MTD I&amp;E'!$F$214</definedName>
    <definedName name="QB_ROW_509250" localSheetId="2" hidden="1">'MAR 2026 YTD I&amp;E'!$F$216</definedName>
    <definedName name="QB_ROW_511020" localSheetId="3" hidden="1">'MAR 2026 General Ledger'!$C$45</definedName>
    <definedName name="QB_ROW_511250" localSheetId="5" hidden="1">'MAR 2026 BVA'!$F$41</definedName>
    <definedName name="QB_ROW_511250" localSheetId="1" hidden="1">'MAR 2026 MTD I&amp;E'!$F$41</definedName>
    <definedName name="QB_ROW_511250" localSheetId="2" hidden="1">'MAR 2026 YTD I&amp;E'!$F$41</definedName>
    <definedName name="QB_ROW_511320" localSheetId="3" hidden="1">'MAR 2026 General Ledger'!$C$56</definedName>
    <definedName name="QB_ROW_512010" localSheetId="3" hidden="1">'MAR 2026 General Ledger'!$B$44</definedName>
    <definedName name="QB_ROW_512040" localSheetId="5" hidden="1">'MAR 2026 BVA'!$E$35</definedName>
    <definedName name="QB_ROW_512040" localSheetId="1" hidden="1">'MAR 2026 MTD I&amp;E'!$E$35</definedName>
    <definedName name="QB_ROW_512040" localSheetId="2" hidden="1">'MAR 2026 YTD I&amp;E'!$E$35</definedName>
    <definedName name="QB_ROW_512310" localSheetId="3" hidden="1">'MAR 2026 General Ledger'!$B$57</definedName>
    <definedName name="QB_ROW_512340" localSheetId="5" hidden="1">'MAR 2026 BVA'!$E$42</definedName>
    <definedName name="QB_ROW_512340" localSheetId="1" hidden="1">'MAR 2026 MTD I&amp;E'!$E$42</definedName>
    <definedName name="QB_ROW_512340" localSheetId="2" hidden="1">'MAR 2026 YTD I&amp;E'!$E$42</definedName>
    <definedName name="QB_ROW_51250" localSheetId="5" hidden="1">'MAR 2026 BVA'!$F$21</definedName>
    <definedName name="QB_ROW_51250" localSheetId="1" hidden="1">'MAR 2026 MTD I&amp;E'!$F$21</definedName>
    <definedName name="QB_ROW_51250" localSheetId="2" hidden="1">'MAR 2026 YTD I&amp;E'!$F$21</definedName>
    <definedName name="QB_ROW_513010" localSheetId="3" hidden="1">'MAR 2026 General Ledger'!$B$2</definedName>
    <definedName name="QB_ROW_513240" localSheetId="5" hidden="1">'MAR 2026 BVA'!$E$5</definedName>
    <definedName name="QB_ROW_513240" localSheetId="1" hidden="1">'MAR 2026 MTD I&amp;E'!$E$5</definedName>
    <definedName name="QB_ROW_513240" localSheetId="2" hidden="1">'MAR 2026 YTD I&amp;E'!$E$5</definedName>
    <definedName name="QB_ROW_513310" localSheetId="3" hidden="1">'MAR 2026 General Ledger'!$B$4</definedName>
    <definedName name="QB_ROW_514020" localSheetId="3" hidden="1">'MAR 2026 General Ledger'!$C$25</definedName>
    <definedName name="QB_ROW_514250" localSheetId="5" hidden="1">'MAR 2026 BVA'!$F$14</definedName>
    <definedName name="QB_ROW_514250" localSheetId="1" hidden="1">'MAR 2026 MTD I&amp;E'!$F$14</definedName>
    <definedName name="QB_ROW_514250" localSheetId="2" hidden="1">'MAR 2026 YTD I&amp;E'!$F$14</definedName>
    <definedName name="QB_ROW_514320" localSheetId="3" hidden="1">'MAR 2026 General Ledger'!$C$27</definedName>
    <definedName name="QB_ROW_515020" localSheetId="3" hidden="1">'MAR 2026 General Ledger'!$C$22</definedName>
    <definedName name="QB_ROW_515250" localSheetId="5" hidden="1">'MAR 2026 BVA'!$F$13</definedName>
    <definedName name="QB_ROW_515250" localSheetId="1" hidden="1">'MAR 2026 MTD I&amp;E'!$F$13</definedName>
    <definedName name="QB_ROW_515250" localSheetId="2" hidden="1">'MAR 2026 YTD I&amp;E'!$F$13</definedName>
    <definedName name="QB_ROW_515320" localSheetId="3" hidden="1">'MAR 2026 General Ledger'!$C$24</definedName>
    <definedName name="QB_ROW_516020" localSheetId="3" hidden="1">'MAR 2026 General Ledger'!$C$19</definedName>
    <definedName name="QB_ROW_516250" localSheetId="5" hidden="1">'MAR 2026 BVA'!$F$12</definedName>
    <definedName name="QB_ROW_516250" localSheetId="1" hidden="1">'MAR 2026 MTD I&amp;E'!$F$12</definedName>
    <definedName name="QB_ROW_516250" localSheetId="2" hidden="1">'MAR 2026 YTD I&amp;E'!$F$12</definedName>
    <definedName name="QB_ROW_516320" localSheetId="3" hidden="1">'MAR 2026 General Ledger'!$C$21</definedName>
    <definedName name="QB_ROW_517020" localSheetId="3" hidden="1">'MAR 2026 General Ledger'!$C$16</definedName>
    <definedName name="QB_ROW_517250" localSheetId="5" hidden="1">'MAR 2026 BVA'!$F$11</definedName>
    <definedName name="QB_ROW_517250" localSheetId="1" hidden="1">'MAR 2026 MTD I&amp;E'!$F$11</definedName>
    <definedName name="QB_ROW_517250" localSheetId="2" hidden="1">'MAR 2026 YTD I&amp;E'!$F$11</definedName>
    <definedName name="QB_ROW_517320" localSheetId="3" hidden="1">'MAR 2026 General Ledger'!$C$18</definedName>
    <definedName name="QB_ROW_518250" localSheetId="0" hidden="1">'MAR 2026 Balance Sheet'!$F$56</definedName>
    <definedName name="QB_ROW_519040" localSheetId="3" hidden="1">'MAR 2026 General Ledger'!$E$184</definedName>
    <definedName name="QB_ROW_519270" localSheetId="5" hidden="1">'MAR 2026 BVA'!$H$86</definedName>
    <definedName name="QB_ROW_519270" localSheetId="1" hidden="1">'MAR 2026 MTD I&amp;E'!$H$85</definedName>
    <definedName name="QB_ROW_519270" localSheetId="2" hidden="1">'MAR 2026 YTD I&amp;E'!$H$86</definedName>
    <definedName name="QB_ROW_519340" localSheetId="3" hidden="1">'MAR 2026 General Ledger'!$E$191</definedName>
    <definedName name="QB_ROW_520030" localSheetId="3" hidden="1">'MAR 2026 General Ledger'!$D$110</definedName>
    <definedName name="QB_ROW_520260" localSheetId="5" hidden="1">'MAR 2026 BVA'!$G$62</definedName>
    <definedName name="QB_ROW_520260" localSheetId="1" hidden="1">'MAR 2026 MTD I&amp;E'!$G$61</definedName>
    <definedName name="QB_ROW_520260" localSheetId="2" hidden="1">'MAR 2026 YTD I&amp;E'!$G$62</definedName>
    <definedName name="QB_ROW_520330" localSheetId="3" hidden="1">'MAR 2026 General Ledger'!$D$113</definedName>
    <definedName name="QB_ROW_521020" localSheetId="3" hidden="1">'MAR 2026 General Ledger'!$C$434</definedName>
    <definedName name="QB_ROW_521250" localSheetId="5" hidden="1">'MAR 2026 BVA'!$F$215</definedName>
    <definedName name="QB_ROW_521250" localSheetId="1" hidden="1">'MAR 2026 MTD I&amp;E'!$F$213</definedName>
    <definedName name="QB_ROW_521250" localSheetId="2" hidden="1">'MAR 2026 YTD I&amp;E'!$F$215</definedName>
    <definedName name="QB_ROW_521320" localSheetId="3" hidden="1">'MAR 2026 General Ledger'!$C$442</definedName>
    <definedName name="QB_ROW_523040" localSheetId="3" hidden="1">'MAR 2026 General Ledger'!$E$134</definedName>
    <definedName name="QB_ROW_523270" localSheetId="5" hidden="1">'MAR 2026 BVA'!$H$73</definedName>
    <definedName name="QB_ROW_523270" localSheetId="1" hidden="1">'MAR 2026 MTD I&amp;E'!$H$72</definedName>
    <definedName name="QB_ROW_523270" localSheetId="2" hidden="1">'MAR 2026 YTD I&amp;E'!$H$73</definedName>
    <definedName name="QB_ROW_523340" localSheetId="3" hidden="1">'MAR 2026 General Ledger'!$E$139</definedName>
    <definedName name="QB_ROW_525020" localSheetId="3" hidden="1">'MAR 2026 General Ledger'!$C$429</definedName>
    <definedName name="QB_ROW_525250" localSheetId="5" hidden="1">'MAR 2026 BVA'!$F$214</definedName>
    <definedName name="QB_ROW_525250" localSheetId="1" hidden="1">'MAR 2026 MTD I&amp;E'!$F$212</definedName>
    <definedName name="QB_ROW_525250" localSheetId="2" hidden="1">'MAR 2026 YTD I&amp;E'!$F$214</definedName>
    <definedName name="QB_ROW_525320" localSheetId="3" hidden="1">'MAR 2026 General Ledger'!$C$433</definedName>
    <definedName name="QB_ROW_5260" localSheetId="5" hidden="1">'MAR 2026 BVA'!$G$66</definedName>
    <definedName name="QB_ROW_5260" localSheetId="1" hidden="1">'MAR 2026 MTD I&amp;E'!$G$65</definedName>
    <definedName name="QB_ROW_5260" localSheetId="2" hidden="1">'MAR 2026 YTD I&amp;E'!$G$66</definedName>
    <definedName name="QB_ROW_528240" localSheetId="5" hidden="1">'MAR 2026 BVA'!$E$244</definedName>
    <definedName name="QB_ROW_528240" localSheetId="2" hidden="1">'MAR 2026 YTD I&amp;E'!$E$244</definedName>
    <definedName name="QB_ROW_529040" localSheetId="5" hidden="1">'MAR 2026 BVA'!$E$241</definedName>
    <definedName name="QB_ROW_529040" localSheetId="2" hidden="1">'MAR 2026 YTD I&amp;E'!$E$241</definedName>
    <definedName name="QB_ROW_529340" localSheetId="5" hidden="1">'MAR 2026 BVA'!$E$243</definedName>
    <definedName name="QB_ROW_529340" localSheetId="2" hidden="1">'MAR 2026 YTD I&amp;E'!$E$243</definedName>
    <definedName name="QB_ROW_530250" localSheetId="5" hidden="1">'MAR 2026 BVA'!$F$242</definedName>
    <definedName name="QB_ROW_530250" localSheetId="2" hidden="1">'MAR 2026 YTD I&amp;E'!$F$242</definedName>
    <definedName name="QB_ROW_53030" localSheetId="3" hidden="1">'MAR 2026 General Ledger'!$D$277</definedName>
    <definedName name="QB_ROW_53060" localSheetId="5" hidden="1">'MAR 2026 BVA'!$G$119</definedName>
    <definedName name="QB_ROW_53060" localSheetId="1" hidden="1">'MAR 2026 MTD I&amp;E'!$G$118</definedName>
    <definedName name="QB_ROW_53060" localSheetId="2" hidden="1">'MAR 2026 YTD I&amp;E'!$G$119</definedName>
    <definedName name="QB_ROW_5311" localSheetId="0" hidden="1">'MAR 2026 Balance Sheet'!$B$36</definedName>
    <definedName name="QB_ROW_53270" localSheetId="5" hidden="1">'MAR 2026 BVA'!$H$125</definedName>
    <definedName name="QB_ROW_53270" localSheetId="1" hidden="1">'MAR 2026 MTD I&amp;E'!$H$124</definedName>
    <definedName name="QB_ROW_53270" localSheetId="2" hidden="1">'MAR 2026 YTD I&amp;E'!$H$125</definedName>
    <definedName name="QB_ROW_5330" localSheetId="3" hidden="1">'MAR 2026 General Ledger'!$D$119</definedName>
    <definedName name="QB_ROW_53330" localSheetId="3" hidden="1">'MAR 2026 General Ledger'!$D$291</definedName>
    <definedName name="QB_ROW_53360" localSheetId="5" hidden="1">'MAR 2026 BVA'!$G$126</definedName>
    <definedName name="QB_ROW_53360" localSheetId="1" hidden="1">'MAR 2026 MTD I&amp;E'!$G$125</definedName>
    <definedName name="QB_ROW_53360" localSheetId="2" hidden="1">'MAR 2026 YTD I&amp;E'!$G$126</definedName>
    <definedName name="QB_ROW_537020" localSheetId="3" hidden="1">'MAR 2026 General Ledger'!$C$459</definedName>
    <definedName name="QB_ROW_537040" localSheetId="5" hidden="1">'MAR 2026 BVA'!$E$236</definedName>
    <definedName name="QB_ROW_537040" localSheetId="1" hidden="1">'MAR 2026 MTD I&amp;E'!$E$231</definedName>
    <definedName name="QB_ROW_537040" localSheetId="2" hidden="1">'MAR 2026 YTD I&amp;E'!$E$236</definedName>
    <definedName name="QB_ROW_537320" localSheetId="3" hidden="1">'MAR 2026 General Ledger'!$C$463</definedName>
    <definedName name="QB_ROW_537340" localSheetId="5" hidden="1">'MAR 2026 BVA'!$E$240</definedName>
    <definedName name="QB_ROW_537340" localSheetId="1" hidden="1">'MAR 2026 MTD I&amp;E'!$E$234</definedName>
    <definedName name="QB_ROW_537340" localSheetId="2" hidden="1">'MAR 2026 YTD I&amp;E'!$E$240</definedName>
    <definedName name="QB_ROW_538250" localSheetId="5" hidden="1">'MAR 2026 BVA'!$F$239</definedName>
    <definedName name="QB_ROW_538250" localSheetId="2" hidden="1">'MAR 2026 YTD I&amp;E'!$F$239</definedName>
    <definedName name="QB_ROW_539030" localSheetId="3" hidden="1">'MAR 2026 General Ledger'!$D$460</definedName>
    <definedName name="QB_ROW_539250" localSheetId="5" hidden="1">'MAR 2026 BVA'!$F$238</definedName>
    <definedName name="QB_ROW_539250" localSheetId="1" hidden="1">'MAR 2026 MTD I&amp;E'!$F$233</definedName>
    <definedName name="QB_ROW_539250" localSheetId="2" hidden="1">'MAR 2026 YTD I&amp;E'!$F$238</definedName>
    <definedName name="QB_ROW_539330" localSheetId="3" hidden="1">'MAR 2026 General Ledger'!$D$462</definedName>
    <definedName name="QB_ROW_54020" localSheetId="3" hidden="1">'MAR 2026 General Ledger'!$C$422</definedName>
    <definedName name="QB_ROW_54050" localSheetId="5" hidden="1">'MAR 2026 BVA'!$F$207</definedName>
    <definedName name="QB_ROW_54050" localSheetId="1" hidden="1">'MAR 2026 MTD I&amp;E'!$F$205</definedName>
    <definedName name="QB_ROW_54050" localSheetId="2" hidden="1">'MAR 2026 YTD I&amp;E'!$F$207</definedName>
    <definedName name="QB_ROW_54260" localSheetId="5" hidden="1">'MAR 2026 BVA'!$G$210</definedName>
    <definedName name="QB_ROW_54260" localSheetId="1" hidden="1">'MAR 2026 MTD I&amp;E'!$G$208</definedName>
    <definedName name="QB_ROW_54260" localSheetId="2" hidden="1">'MAR 2026 YTD I&amp;E'!$G$210</definedName>
    <definedName name="QB_ROW_54320" localSheetId="3" hidden="1">'MAR 2026 General Ledger'!$C$426</definedName>
    <definedName name="QB_ROW_54350" localSheetId="5" hidden="1">'MAR 2026 BVA'!$F$211</definedName>
    <definedName name="QB_ROW_54350" localSheetId="1" hidden="1">'MAR 2026 MTD I&amp;E'!$F$209</definedName>
    <definedName name="QB_ROW_54350" localSheetId="2" hidden="1">'MAR 2026 YTD I&amp;E'!$F$211</definedName>
    <definedName name="QB_ROW_546240" localSheetId="0" hidden="1">'MAR 2026 Balance Sheet'!$E$7</definedName>
    <definedName name="QB_ROW_547250" localSheetId="5" hidden="1">'MAR 2026 BVA'!$F$40</definedName>
    <definedName name="QB_ROW_547250" localSheetId="1" hidden="1">'MAR 2026 MTD I&amp;E'!$F$40</definedName>
    <definedName name="QB_ROW_547250" localSheetId="2" hidden="1">'MAR 2026 YTD I&amp;E'!$F$40</definedName>
    <definedName name="QB_ROW_549260" localSheetId="5" hidden="1">'MAR 2026 BVA'!$G$172</definedName>
    <definedName name="QB_ROW_549260" localSheetId="1" hidden="1">'MAR 2026 MTD I&amp;E'!$G$170</definedName>
    <definedName name="QB_ROW_549260" localSheetId="2" hidden="1">'MAR 2026 YTD I&amp;E'!$G$172</definedName>
    <definedName name="QB_ROW_55020" localSheetId="3" hidden="1">'MAR 2026 General Ledger'!$C$31</definedName>
    <definedName name="QB_ROW_551240" localSheetId="5" hidden="1">'MAR 2026 BVA'!$E$266</definedName>
    <definedName name="QB_ROW_551240" localSheetId="1" hidden="1">'MAR 2026 MTD I&amp;E'!$E$248</definedName>
    <definedName name="QB_ROW_551240" localSheetId="2" hidden="1">'MAR 2026 YTD I&amp;E'!$E$266</definedName>
    <definedName name="QB_ROW_552240" localSheetId="5" hidden="1">'MAR 2026 BVA'!$E$265</definedName>
    <definedName name="QB_ROW_552240" localSheetId="1" hidden="1">'MAR 2026 MTD I&amp;E'!$E$247</definedName>
    <definedName name="QB_ROW_552240" localSheetId="2" hidden="1">'MAR 2026 YTD I&amp;E'!$E$265</definedName>
    <definedName name="QB_ROW_55250" localSheetId="5" hidden="1">'MAR 2026 BVA'!$F$17</definedName>
    <definedName name="QB_ROW_55250" localSheetId="1" hidden="1">'MAR 2026 MTD I&amp;E'!$F$17</definedName>
    <definedName name="QB_ROW_55250" localSheetId="2" hidden="1">'MAR 2026 YTD I&amp;E'!$F$17</definedName>
    <definedName name="QB_ROW_55320" localSheetId="3" hidden="1">'MAR 2026 General Ledger'!$C$33</definedName>
    <definedName name="QB_ROW_554260" localSheetId="5" hidden="1">'MAR 2026 BVA'!$G$171</definedName>
    <definedName name="QB_ROW_554260" localSheetId="1" hidden="1">'MAR 2026 MTD I&amp;E'!$G$169</definedName>
    <definedName name="QB_ROW_554260" localSheetId="2" hidden="1">'MAR 2026 YTD I&amp;E'!$G$171</definedName>
    <definedName name="QB_ROW_555020" localSheetId="3" hidden="1">'MAR 2026 General Ledger'!$C$472</definedName>
    <definedName name="QB_ROW_555240" localSheetId="5" hidden="1">'MAR 2026 BVA'!$E$259</definedName>
    <definedName name="QB_ROW_555240" localSheetId="1" hidden="1">'MAR 2026 MTD I&amp;E'!$E$241</definedName>
    <definedName name="QB_ROW_555240" localSheetId="2" hidden="1">'MAR 2026 YTD I&amp;E'!$E$259</definedName>
    <definedName name="QB_ROW_555320" localSheetId="3" hidden="1">'MAR 2026 General Ledger'!$C$474</definedName>
    <definedName name="QB_ROW_561240" localSheetId="5" hidden="1">'MAR 2026 BVA'!$E$258</definedName>
    <definedName name="QB_ROW_561240" localSheetId="2" hidden="1">'MAR 2026 YTD I&amp;E'!$E$258</definedName>
    <definedName name="QB_ROW_562030" localSheetId="3" hidden="1">'MAR 2026 General Ledger'!$D$353</definedName>
    <definedName name="QB_ROW_562260" localSheetId="5" hidden="1">'MAR 2026 BVA'!$G$170</definedName>
    <definedName name="QB_ROW_562260" localSheetId="1" hidden="1">'MAR 2026 MTD I&amp;E'!$G$168</definedName>
    <definedName name="QB_ROW_562260" localSheetId="2" hidden="1">'MAR 2026 YTD I&amp;E'!$G$170</definedName>
    <definedName name="QB_ROW_562330" localSheetId="3" hidden="1">'MAR 2026 General Ledger'!$D$362</definedName>
    <definedName name="QB_ROW_56260" localSheetId="5" hidden="1">'MAR 2026 BVA'!$G$208</definedName>
    <definedName name="QB_ROW_56260" localSheetId="1" hidden="1">'MAR 2026 MTD I&amp;E'!$G$206</definedName>
    <definedName name="QB_ROW_56260" localSheetId="2" hidden="1">'MAR 2026 YTD I&amp;E'!$G$208</definedName>
    <definedName name="QB_ROW_567250" localSheetId="5" hidden="1">'MAR 2026 BVA'!$F$39</definedName>
    <definedName name="QB_ROW_567250" localSheetId="1" hidden="1">'MAR 2026 MTD I&amp;E'!$F$39</definedName>
    <definedName name="QB_ROW_567250" localSheetId="2" hidden="1">'MAR 2026 YTD I&amp;E'!$F$39</definedName>
    <definedName name="QB_ROW_569040" localSheetId="3" hidden="1">'MAR 2026 General Ledger'!$E$131</definedName>
    <definedName name="QB_ROW_569270" localSheetId="5" hidden="1">'MAR 2026 BVA'!$H$72</definedName>
    <definedName name="QB_ROW_569270" localSheetId="1" hidden="1">'MAR 2026 MTD I&amp;E'!$H$71</definedName>
    <definedName name="QB_ROW_569270" localSheetId="2" hidden="1">'MAR 2026 YTD I&amp;E'!$H$72</definedName>
    <definedName name="QB_ROW_569340" localSheetId="3" hidden="1">'MAR 2026 General Ledger'!$E$133</definedName>
    <definedName name="QB_ROW_57030" localSheetId="3" hidden="1">'MAR 2026 General Ledger'!$D$423</definedName>
    <definedName name="QB_ROW_571270" localSheetId="5" hidden="1">'MAR 2026 BVA'!$H$71</definedName>
    <definedName name="QB_ROW_571270" localSheetId="1" hidden="1">'MAR 2026 MTD I&amp;E'!$H$70</definedName>
    <definedName name="QB_ROW_571270" localSheetId="2" hidden="1">'MAR 2026 YTD I&amp;E'!$H$71</definedName>
    <definedName name="QB_ROW_572260" localSheetId="5" hidden="1">'MAR 2026 BVA'!$G$107</definedName>
    <definedName name="QB_ROW_572260" localSheetId="1" hidden="1">'MAR 2026 MTD I&amp;E'!$G$106</definedName>
    <definedName name="QB_ROW_572260" localSheetId="2" hidden="1">'MAR 2026 YTD I&amp;E'!$G$107</definedName>
    <definedName name="QB_ROW_57260" localSheetId="5" hidden="1">'MAR 2026 BVA'!$G$209</definedName>
    <definedName name="QB_ROW_57260" localSheetId="1" hidden="1">'MAR 2026 MTD I&amp;E'!$G$207</definedName>
    <definedName name="QB_ROW_57260" localSheetId="2" hidden="1">'MAR 2026 YTD I&amp;E'!$G$209</definedName>
    <definedName name="QB_ROW_57330" localSheetId="3" hidden="1">'MAR 2026 General Ledger'!$D$425</definedName>
    <definedName name="QB_ROW_575240" localSheetId="0" hidden="1">'MAR 2026 Balance Sheet'!$E$6</definedName>
    <definedName name="QB_ROW_58030" localSheetId="3" hidden="1">'MAR 2026 General Ledger'!$D$292</definedName>
    <definedName name="QB_ROW_58060" localSheetId="5" hidden="1">'MAR 2026 BVA'!$G$127</definedName>
    <definedName name="QB_ROW_58060" localSheetId="1" hidden="1">'MAR 2026 MTD I&amp;E'!$G$126</definedName>
    <definedName name="QB_ROW_58060" localSheetId="2" hidden="1">'MAR 2026 YTD I&amp;E'!$G$127</definedName>
    <definedName name="QB_ROW_583240" localSheetId="5" hidden="1">'MAR 2026 BVA'!$E$257</definedName>
    <definedName name="QB_ROW_583240" localSheetId="2" hidden="1">'MAR 2026 YTD I&amp;E'!$E$257</definedName>
    <definedName name="QB_ROW_58330" localSheetId="3" hidden="1">'MAR 2026 General Ledger'!$D$311</definedName>
    <definedName name="QB_ROW_58360" localSheetId="5" hidden="1">'MAR 2026 BVA'!$G$135</definedName>
    <definedName name="QB_ROW_58360" localSheetId="1" hidden="1">'MAR 2026 MTD I&amp;E'!$G$134</definedName>
    <definedName name="QB_ROW_58360" localSheetId="2" hidden="1">'MAR 2026 YTD I&amp;E'!$G$135</definedName>
    <definedName name="QB_ROW_588020" localSheetId="3" hidden="1">'MAR 2026 General Ledger'!$C$469</definedName>
    <definedName name="QB_ROW_588240" localSheetId="5" hidden="1">'MAR 2026 BVA'!$E$256</definedName>
    <definedName name="QB_ROW_588240" localSheetId="1" hidden="1">'MAR 2026 MTD I&amp;E'!$E$240</definedName>
    <definedName name="QB_ROW_588240" localSheetId="2" hidden="1">'MAR 2026 YTD I&amp;E'!$E$256</definedName>
    <definedName name="QB_ROW_588320" localSheetId="3" hidden="1">'MAR 2026 General Ledger'!$C$471</definedName>
    <definedName name="QB_ROW_589020" localSheetId="3" hidden="1">'MAR 2026 General Ledger'!$C$466</definedName>
    <definedName name="QB_ROW_589240" localSheetId="5" hidden="1">'MAR 2026 BVA'!$E$255</definedName>
    <definedName name="QB_ROW_589240" localSheetId="1" hidden="1">'MAR 2026 MTD I&amp;E'!$E$239</definedName>
    <definedName name="QB_ROW_589240" localSheetId="2" hidden="1">'MAR 2026 YTD I&amp;E'!$E$255</definedName>
    <definedName name="QB_ROW_589320" localSheetId="3" hidden="1">'MAR 2026 General Ledger'!$C$468</definedName>
    <definedName name="QB_ROW_59040" localSheetId="3" hidden="1">'MAR 2026 General Ledger'!$E$293</definedName>
    <definedName name="QB_ROW_59070" localSheetId="5" hidden="1">'MAR 2026 BVA'!$H$128</definedName>
    <definedName name="QB_ROW_59070" localSheetId="1" hidden="1">'MAR 2026 MTD I&amp;E'!$H$127</definedName>
    <definedName name="QB_ROW_59070" localSheetId="2" hidden="1">'MAR 2026 YTD I&amp;E'!$H$128</definedName>
    <definedName name="QB_ROW_591240" localSheetId="0" hidden="1">'MAR 2026 Balance Sheet'!$E$45</definedName>
    <definedName name="QB_ROW_592030" localSheetId="5" hidden="1">'MAR 2026 BVA'!$D$229</definedName>
    <definedName name="QB_ROW_592030" localSheetId="2" hidden="1">'MAR 2026 YTD I&amp;E'!$D$229</definedName>
    <definedName name="QB_ROW_592330" localSheetId="5" hidden="1">'MAR 2026 BVA'!$D$231</definedName>
    <definedName name="QB_ROW_592330" localSheetId="2" hidden="1">'MAR 2026 YTD I&amp;E'!$D$231</definedName>
    <definedName name="QB_ROW_593240" localSheetId="5" hidden="1">'MAR 2026 BVA'!$E$230</definedName>
    <definedName name="QB_ROW_593240" localSheetId="2" hidden="1">'MAR 2026 YTD I&amp;E'!$E$230</definedName>
    <definedName name="QB_ROW_59340" localSheetId="3" hidden="1">'MAR 2026 General Ledger'!$E$306</definedName>
    <definedName name="QB_ROW_59370" localSheetId="5" hidden="1">'MAR 2026 BVA'!$H$132</definedName>
    <definedName name="QB_ROW_59370" localSheetId="1" hidden="1">'MAR 2026 MTD I&amp;E'!$H$131</definedName>
    <definedName name="QB_ROW_59370" localSheetId="2" hidden="1">'MAR 2026 YTD I&amp;E'!$H$132</definedName>
    <definedName name="QB_ROW_597250" localSheetId="5" hidden="1">'MAR 2026 BVA'!$F$38</definedName>
    <definedName name="QB_ROW_597250" localSheetId="1" hidden="1">'MAR 2026 MTD I&amp;E'!$F$38</definedName>
    <definedName name="QB_ROW_597250" localSheetId="2" hidden="1">'MAR 2026 YTD I&amp;E'!$F$38</definedName>
    <definedName name="QB_ROW_598250" localSheetId="5" hidden="1">'MAR 2026 BVA'!$F$37</definedName>
    <definedName name="QB_ROW_598250" localSheetId="1" hidden="1">'MAR 2026 MTD I&amp;E'!$F$37</definedName>
    <definedName name="QB_ROW_598250" localSheetId="2" hidden="1">'MAR 2026 YTD I&amp;E'!$F$37</definedName>
    <definedName name="QB_ROW_599250" localSheetId="5" hidden="1">'MAR 2026 BVA'!$F$36</definedName>
    <definedName name="QB_ROW_599250" localSheetId="1" hidden="1">'MAR 2026 MTD I&amp;E'!$F$36</definedName>
    <definedName name="QB_ROW_599250" localSheetId="2" hidden="1">'MAR 2026 YTD I&amp;E'!$F$36</definedName>
    <definedName name="QB_ROW_601230" localSheetId="0" hidden="1">'MAR 2026 Balance Sheet'!$D$78</definedName>
    <definedName name="QB_ROW_602020" localSheetId="3" hidden="1">'MAR 2026 General Ledger'!$C$454</definedName>
    <definedName name="QB_ROW_602240" localSheetId="5" hidden="1">'MAR 2026 BVA'!$E$233</definedName>
    <definedName name="QB_ROW_602240" localSheetId="1" hidden="1">'MAR 2026 MTD I&amp;E'!$E$228</definedName>
    <definedName name="QB_ROW_602240" localSheetId="2" hidden="1">'MAR 2026 YTD I&amp;E'!$E$233</definedName>
    <definedName name="QB_ROW_602320" localSheetId="3" hidden="1">'MAR 2026 General Ledger'!$C$456</definedName>
    <definedName name="QB_ROW_6040" localSheetId="0" hidden="1">'MAR 2026 Balance Sheet'!$E$55</definedName>
    <definedName name="QB_ROW_61010" localSheetId="3" hidden="1">'MAR 2026 General Ledger'!$B$5</definedName>
    <definedName name="QB_ROW_61240" localSheetId="5" hidden="1">'MAR 2026 BVA'!$E$9</definedName>
    <definedName name="QB_ROW_61240" localSheetId="1" hidden="1">'MAR 2026 MTD I&amp;E'!$E$9</definedName>
    <definedName name="QB_ROW_61240" localSheetId="2" hidden="1">'MAR 2026 YTD I&amp;E'!$E$9</definedName>
    <definedName name="QB_ROW_61310" localSheetId="3" hidden="1">'MAR 2026 General Ledger'!$B$14</definedName>
    <definedName name="QB_ROW_62010" localSheetId="3" hidden="1">'MAR 2026 General Ledger'!$B$458</definedName>
    <definedName name="QB_ROW_62030" localSheetId="5" hidden="1">'MAR 2026 BVA'!$D$235</definedName>
    <definedName name="QB_ROW_62030" localSheetId="1" hidden="1">'MAR 2026 MTD I&amp;E'!$D$230</definedName>
    <definedName name="QB_ROW_62030" localSheetId="2" hidden="1">'MAR 2026 YTD I&amp;E'!$D$235</definedName>
    <definedName name="QB_ROW_62310" localSheetId="3" hidden="1">'MAR 2026 General Ledger'!$B$464</definedName>
    <definedName name="QB_ROW_62330" localSheetId="5" hidden="1">'MAR 2026 BVA'!$D$251</definedName>
    <definedName name="QB_ROW_62330" localSheetId="1" hidden="1">'MAR 2026 MTD I&amp;E'!$D$235</definedName>
    <definedName name="QB_ROW_62330" localSheetId="2" hidden="1">'MAR 2026 YTD I&amp;E'!$D$251</definedName>
    <definedName name="QB_ROW_6250" localSheetId="0" hidden="1">'MAR 2026 Balance Sheet'!$F$69</definedName>
    <definedName name="QB_ROW_63010" localSheetId="3" hidden="1">'MAR 2026 General Ledger'!$B$465</definedName>
    <definedName name="QB_ROW_63030" localSheetId="5" hidden="1">'MAR 2026 BVA'!$D$254</definedName>
    <definedName name="QB_ROW_63030" localSheetId="1" hidden="1">'MAR 2026 MTD I&amp;E'!$D$238</definedName>
    <definedName name="QB_ROW_63030" localSheetId="2" hidden="1">'MAR 2026 YTD I&amp;E'!$D$254</definedName>
    <definedName name="QB_ROW_63310" localSheetId="3" hidden="1">'MAR 2026 General Ledger'!$B$475</definedName>
    <definedName name="QB_ROW_63330" localSheetId="5" hidden="1">'MAR 2026 BVA'!$D$263</definedName>
    <definedName name="QB_ROW_63330" localSheetId="1" hidden="1">'MAR 2026 MTD I&amp;E'!$D$245</definedName>
    <definedName name="QB_ROW_63330" localSheetId="2" hidden="1">'MAR 2026 YTD I&amp;E'!$D$263</definedName>
    <definedName name="QB_ROW_6340" localSheetId="0" hidden="1">'MAR 2026 Balance Sheet'!$E$70</definedName>
    <definedName name="QB_ROW_64250" localSheetId="5" hidden="1">'MAR 2026 BVA'!$F$27</definedName>
    <definedName name="QB_ROW_64250" localSheetId="1" hidden="1">'MAR 2026 MTD I&amp;E'!$F$27</definedName>
    <definedName name="QB_ROW_64250" localSheetId="2" hidden="1">'MAR 2026 YTD I&amp;E'!$F$27</definedName>
    <definedName name="QB_ROW_7001" localSheetId="0" hidden="1">'MAR 2026 Balance Sheet'!$A$38</definedName>
    <definedName name="QB_ROW_70010" localSheetId="3" hidden="1">'MAR 2026 General Ledger'!$B$15</definedName>
    <definedName name="QB_ROW_70040" localSheetId="5" hidden="1">'MAR 2026 BVA'!$E$10</definedName>
    <definedName name="QB_ROW_70040" localSheetId="1" hidden="1">'MAR 2026 MTD I&amp;E'!$E$10</definedName>
    <definedName name="QB_ROW_70040" localSheetId="2" hidden="1">'MAR 2026 YTD I&amp;E'!$E$10</definedName>
    <definedName name="QB_ROW_70250" localSheetId="5" hidden="1">'MAR 2026 BVA'!$F$30</definedName>
    <definedName name="QB_ROW_70250" localSheetId="1" hidden="1">'MAR 2026 MTD I&amp;E'!$F$30</definedName>
    <definedName name="QB_ROW_70250" localSheetId="2" hidden="1">'MAR 2026 YTD I&amp;E'!$F$30</definedName>
    <definedName name="QB_ROW_70310" localSheetId="3" hidden="1">'MAR 2026 General Ledger'!$B$43</definedName>
    <definedName name="QB_ROW_70340" localSheetId="5" hidden="1">'MAR 2026 BVA'!$E$31</definedName>
    <definedName name="QB_ROW_70340" localSheetId="1" hidden="1">'MAR 2026 MTD I&amp;E'!$E$31</definedName>
    <definedName name="QB_ROW_70340" localSheetId="2" hidden="1">'MAR 2026 YTD I&amp;E'!$E$31</definedName>
    <definedName name="QB_ROW_7050" localSheetId="0" hidden="1">'MAR 2026 Balance Sheet'!$F$59</definedName>
    <definedName name="QB_ROW_72020" localSheetId="3" hidden="1">'MAR 2026 General Ledger'!$C$28</definedName>
    <definedName name="QB_ROW_72250" localSheetId="5" hidden="1">'MAR 2026 BVA'!$F$16</definedName>
    <definedName name="QB_ROW_72250" localSheetId="1" hidden="1">'MAR 2026 MTD I&amp;E'!$F$16</definedName>
    <definedName name="QB_ROW_72250" localSheetId="2" hidden="1">'MAR 2026 YTD I&amp;E'!$F$16</definedName>
    <definedName name="QB_ROW_72320" localSheetId="3" hidden="1">'MAR 2026 General Ledger'!$C$30</definedName>
    <definedName name="QB_ROW_7301" localSheetId="0" hidden="1">'MAR 2026 Balance Sheet'!$A$95</definedName>
    <definedName name="QB_ROW_7350" localSheetId="0" hidden="1">'MAR 2026 Balance Sheet'!$F$62</definedName>
    <definedName name="QB_ROW_74260" localSheetId="5" hidden="1">'MAR 2026 BVA'!$G$104</definedName>
    <definedName name="QB_ROW_74260" localSheetId="1" hidden="1">'MAR 2026 MTD I&amp;E'!$G$103</definedName>
    <definedName name="QB_ROW_74260" localSheetId="2" hidden="1">'MAR 2026 YTD I&amp;E'!$G$104</definedName>
    <definedName name="QB_ROW_75260" localSheetId="5" hidden="1">'MAR 2026 BVA'!$G$57</definedName>
    <definedName name="QB_ROW_75260" localSheetId="1" hidden="1">'MAR 2026 MTD I&amp;E'!$G$57</definedName>
    <definedName name="QB_ROW_75260" localSheetId="2" hidden="1">'MAR 2026 YTD I&amp;E'!$G$57</definedName>
    <definedName name="QB_ROW_76020" localSheetId="3" hidden="1">'MAR 2026 General Ledger'!$C$59</definedName>
    <definedName name="QB_ROW_76250" localSheetId="5" hidden="1">'MAR 2026 BVA'!$F$44</definedName>
    <definedName name="QB_ROW_76250" localSheetId="1" hidden="1">'MAR 2026 MTD I&amp;E'!$F$44</definedName>
    <definedName name="QB_ROW_76250" localSheetId="2" hidden="1">'MAR 2026 YTD I&amp;E'!$F$44</definedName>
    <definedName name="QB_ROW_76320" localSheetId="3" hidden="1">'MAR 2026 General Ledger'!$C$67</definedName>
    <definedName name="QB_ROW_77260" localSheetId="5" hidden="1">'MAR 2026 BVA'!$G$103</definedName>
    <definedName name="QB_ROW_77260" localSheetId="1" hidden="1">'MAR 2026 MTD I&amp;E'!$G$102</definedName>
    <definedName name="QB_ROW_77260" localSheetId="2" hidden="1">'MAR 2026 YTD I&amp;E'!$G$103</definedName>
    <definedName name="QB_ROW_80050" localSheetId="3" hidden="1">'MAR 2026 General Ledger'!$F$141</definedName>
    <definedName name="QB_ROW_8011" localSheetId="0" hidden="1">'MAR 2026 Balance Sheet'!$B$39</definedName>
    <definedName name="QB_ROW_80280" localSheetId="5" hidden="1">'MAR 2026 BVA'!$I$75</definedName>
    <definedName name="QB_ROW_80280" localSheetId="1" hidden="1">'MAR 2026 MTD I&amp;E'!$I$74</definedName>
    <definedName name="QB_ROW_80280" localSheetId="2" hidden="1">'MAR 2026 YTD I&amp;E'!$I$75</definedName>
    <definedName name="QB_ROW_80350" localSheetId="3" hidden="1">'MAR 2026 General Ledger'!$F$146</definedName>
    <definedName name="QB_ROW_82030" localSheetId="3" hidden="1">'MAR 2026 General Ledger'!$D$130</definedName>
    <definedName name="QB_ROW_82060" localSheetId="5" hidden="1">'MAR 2026 BVA'!$G$70</definedName>
    <definedName name="QB_ROW_82060" localSheetId="1" hidden="1">'MAR 2026 MTD I&amp;E'!$G$69</definedName>
    <definedName name="QB_ROW_82060" localSheetId="2" hidden="1">'MAR 2026 YTD I&amp;E'!$G$70</definedName>
    <definedName name="QB_ROW_82330" localSheetId="3" hidden="1">'MAR 2026 General Ledger'!$D$182</definedName>
    <definedName name="QB_ROW_82360" localSheetId="5" hidden="1">'MAR 2026 BVA'!$G$84</definedName>
    <definedName name="QB_ROW_82360" localSheetId="1" hidden="1">'MAR 2026 MTD I&amp;E'!$G$83</definedName>
    <definedName name="QB_ROW_82360" localSheetId="2" hidden="1">'MAR 2026 YTD I&amp;E'!$G$84</definedName>
    <definedName name="QB_ROW_8260" localSheetId="0" hidden="1">'MAR 2026 Balance Sheet'!$G$60</definedName>
    <definedName name="QB_ROW_83050" localSheetId="3" hidden="1">'MAR 2026 General Ledger'!$F$303</definedName>
    <definedName name="QB_ROW_8311" localSheetId="0" hidden="1">'MAR 2026 Balance Sheet'!$B$80</definedName>
    <definedName name="QB_ROW_83280" localSheetId="5" hidden="1">'MAR 2026 BVA'!$I$131</definedName>
    <definedName name="QB_ROW_83280" localSheetId="1" hidden="1">'MAR 2026 MTD I&amp;E'!$I$130</definedName>
    <definedName name="QB_ROW_83280" localSheetId="2" hidden="1">'MAR 2026 YTD I&amp;E'!$I$131</definedName>
    <definedName name="QB_ROW_83350" localSheetId="3" hidden="1">'MAR 2026 General Ledger'!$F$305</definedName>
    <definedName name="QB_ROW_84050" localSheetId="3" hidden="1">'MAR 2026 General Ledger'!$F$294</definedName>
    <definedName name="QB_ROW_84280" localSheetId="5" hidden="1">'MAR 2026 BVA'!$I$129</definedName>
    <definedName name="QB_ROW_84280" localSheetId="1" hidden="1">'MAR 2026 MTD I&amp;E'!$I$128</definedName>
    <definedName name="QB_ROW_84280" localSheetId="2" hidden="1">'MAR 2026 YTD I&amp;E'!$I$129</definedName>
    <definedName name="QB_ROW_84350" localSheetId="3" hidden="1">'MAR 2026 General Ledger'!$F$296</definedName>
    <definedName name="QB_ROW_86030" localSheetId="3" hidden="1">'MAR 2026 General Ledger'!$D$312</definedName>
    <definedName name="QB_ROW_86260" localSheetId="5" hidden="1">'MAR 2026 BVA'!$G$136</definedName>
    <definedName name="QB_ROW_86260" localSheetId="1" hidden="1">'MAR 2026 MTD I&amp;E'!$G$135</definedName>
    <definedName name="QB_ROW_86260" localSheetId="2" hidden="1">'MAR 2026 YTD I&amp;E'!$G$136</definedName>
    <definedName name="QB_ROW_86321" localSheetId="5" hidden="1">'MAR 2026 BVA'!$C$33</definedName>
    <definedName name="QB_ROW_86321" localSheetId="1" hidden="1">'MAR 2026 MTD I&amp;E'!$C$33</definedName>
    <definedName name="QB_ROW_86321" localSheetId="2" hidden="1">'MAR 2026 YTD I&amp;E'!$C$33</definedName>
    <definedName name="QB_ROW_86330" localSheetId="3" hidden="1">'MAR 2026 General Ledger'!$D$316</definedName>
    <definedName name="QB_ROW_87020" localSheetId="3" hidden="1">'MAR 2026 General Ledger'!$C$320</definedName>
    <definedName name="QB_ROW_87250" localSheetId="5" hidden="1">'MAR 2026 BVA'!$F$140</definedName>
    <definedName name="QB_ROW_87250" localSheetId="1" hidden="1">'MAR 2026 MTD I&amp;E'!$F$139</definedName>
    <definedName name="QB_ROW_87250" localSheetId="2" hidden="1">'MAR 2026 YTD I&amp;E'!$F$140</definedName>
    <definedName name="QB_ROW_87320" localSheetId="3" hidden="1">'MAR 2026 General Ledger'!$C$323</definedName>
    <definedName name="QB_ROW_88250" localSheetId="5" hidden="1">'MAR 2026 BVA'!$F$142</definedName>
    <definedName name="QB_ROW_88250" localSheetId="1" hidden="1">'MAR 2026 MTD I&amp;E'!$F$141</definedName>
    <definedName name="QB_ROW_88250" localSheetId="2" hidden="1">'MAR 2026 YTD I&amp;E'!$F$142</definedName>
    <definedName name="QB_ROW_90020" localSheetId="3" hidden="1">'MAR 2026 General Ledger'!$C$329</definedName>
    <definedName name="QB_ROW_9021" localSheetId="0" hidden="1">'MAR 2026 Balance Sheet'!$C$40</definedName>
    <definedName name="QB_ROW_90250" localSheetId="5" hidden="1">'MAR 2026 BVA'!$F$147</definedName>
    <definedName name="QB_ROW_90250" localSheetId="1" hidden="1">'MAR 2026 MTD I&amp;E'!$F$146</definedName>
    <definedName name="QB_ROW_90250" localSheetId="2" hidden="1">'MAR 2026 YTD I&amp;E'!$F$147</definedName>
    <definedName name="QB_ROW_90320" localSheetId="3" hidden="1">'MAR 2026 General Ledger'!$C$331</definedName>
    <definedName name="QB_ROW_91020" localSheetId="3" hidden="1">'MAR 2026 General Ledger'!$C$352</definedName>
    <definedName name="QB_ROW_91030" localSheetId="3" hidden="1">'MAR 2026 General Ledger'!$D$394</definedName>
    <definedName name="QB_ROW_91050" localSheetId="5" hidden="1">'MAR 2026 BVA'!$F$169</definedName>
    <definedName name="QB_ROW_91050" localSheetId="1" hidden="1">'MAR 2026 MTD I&amp;E'!$F$167</definedName>
    <definedName name="QB_ROW_91050" localSheetId="2" hidden="1">'MAR 2026 YTD I&amp;E'!$F$169</definedName>
    <definedName name="QB_ROW_91260" localSheetId="5" hidden="1">'MAR 2026 BVA'!$G$190</definedName>
    <definedName name="QB_ROW_91260" localSheetId="1" hidden="1">'MAR 2026 MTD I&amp;E'!$G$188</definedName>
    <definedName name="QB_ROW_91260" localSheetId="2" hidden="1">'MAR 2026 YTD I&amp;E'!$G$190</definedName>
    <definedName name="QB_ROW_91320" localSheetId="3" hidden="1">'MAR 2026 General Ledger'!$C$398</definedName>
    <definedName name="QB_ROW_91330" localSheetId="3" hidden="1">'MAR 2026 General Ledger'!$D$397</definedName>
    <definedName name="QB_ROW_91350" localSheetId="5" hidden="1">'MAR 2026 BVA'!$F$191</definedName>
    <definedName name="QB_ROW_91350" localSheetId="1" hidden="1">'MAR 2026 MTD I&amp;E'!$F$189</definedName>
    <definedName name="QB_ROW_91350" localSheetId="2" hidden="1">'MAR 2026 YTD I&amp;E'!$F$191</definedName>
    <definedName name="QB_ROW_92030" localSheetId="3" hidden="1">'MAR 2026 General Ledger'!$D$252</definedName>
    <definedName name="QB_ROW_92060" localSheetId="5" hidden="1">'MAR 2026 BVA'!$G$108</definedName>
    <definedName name="QB_ROW_92060" localSheetId="1" hidden="1">'MAR 2026 MTD I&amp;E'!$G$107</definedName>
    <definedName name="QB_ROW_92060" localSheetId="2" hidden="1">'MAR 2026 YTD I&amp;E'!$G$108</definedName>
    <definedName name="QB_ROW_92330" localSheetId="3" hidden="1">'MAR 2026 General Ledger'!$D$276</definedName>
    <definedName name="QB_ROW_92360" localSheetId="5" hidden="1">'MAR 2026 BVA'!$G$118</definedName>
    <definedName name="QB_ROW_92360" localSheetId="1" hidden="1">'MAR 2026 MTD I&amp;E'!$G$117</definedName>
    <definedName name="QB_ROW_92360" localSheetId="2" hidden="1">'MAR 2026 YTD I&amp;E'!$G$118</definedName>
    <definedName name="QB_ROW_9260" localSheetId="0" hidden="1">'MAR 2026 Balance Sheet'!$G$61</definedName>
    <definedName name="QB_ROW_9321" localSheetId="0" hidden="1">'MAR 2026 Balance Sheet'!$C$76</definedName>
    <definedName name="QB_ROW_93240" localSheetId="0" hidden="1">'MAR 2026 Balance Sheet'!$E$13</definedName>
    <definedName name="QB_ROW_94020" localSheetId="3" hidden="1">'MAR 2026 General Ledger'!$C$338</definedName>
    <definedName name="QB_ROW_94250" localSheetId="5" hidden="1">'MAR 2026 BVA'!$F$155</definedName>
    <definedName name="QB_ROW_94250" localSheetId="1" hidden="1">'MAR 2026 MTD I&amp;E'!$F$153</definedName>
    <definedName name="QB_ROW_94250" localSheetId="2" hidden="1">'MAR 2026 YTD I&amp;E'!$F$155</definedName>
    <definedName name="QB_ROW_94320" localSheetId="3" hidden="1">'MAR 2026 General Ledger'!$C$341</definedName>
    <definedName name="QB_ROW_96020" localSheetId="3" hidden="1">'MAR 2026 General Ledger'!$C$332</definedName>
    <definedName name="QB_ROW_96250" localSheetId="5" hidden="1">'MAR 2026 BVA'!$F$148</definedName>
    <definedName name="QB_ROW_96250" localSheetId="1" hidden="1">'MAR 2026 MTD I&amp;E'!$F$147</definedName>
    <definedName name="QB_ROW_96250" localSheetId="2" hidden="1">'MAR 2026 YTD I&amp;E'!$F$148</definedName>
    <definedName name="QB_ROW_96320" localSheetId="3" hidden="1">'MAR 2026 General Ledger'!$C$335</definedName>
    <definedName name="QB_ROW_97020" localSheetId="3" hidden="1">'MAR 2026 General Ledger'!$C$342</definedName>
    <definedName name="QB_ROW_97050" localSheetId="5" hidden="1">'MAR 2026 BVA'!$F$156</definedName>
    <definedName name="QB_ROW_97050" localSheetId="1" hidden="1">'MAR 2026 MTD I&amp;E'!$F$154</definedName>
    <definedName name="QB_ROW_97050" localSheetId="2" hidden="1">'MAR 2026 YTD I&amp;E'!$F$156</definedName>
    <definedName name="QB_ROW_97260" localSheetId="5" hidden="1">'MAR 2026 BVA'!$G$167</definedName>
    <definedName name="QB_ROW_97260" localSheetId="1" hidden="1">'MAR 2026 MTD I&amp;E'!$G$165</definedName>
    <definedName name="QB_ROW_97260" localSheetId="2" hidden="1">'MAR 2026 YTD I&amp;E'!$G$167</definedName>
    <definedName name="QB_ROW_97320" localSheetId="3" hidden="1">'MAR 2026 General Ledger'!$C$351</definedName>
    <definedName name="QB_ROW_97350" localSheetId="5" hidden="1">'MAR 2026 BVA'!$F$168</definedName>
    <definedName name="QB_ROW_97350" localSheetId="1" hidden="1">'MAR 2026 MTD I&amp;E'!$F$166</definedName>
    <definedName name="QB_ROW_97350" localSheetId="2" hidden="1">'MAR 2026 YTD I&amp;E'!$F$168</definedName>
    <definedName name="QBCANSUPPORTUPDATE" localSheetId="0">TRUE</definedName>
    <definedName name="QBCANSUPPORTUPDATE" localSheetId="5">TRUE</definedName>
    <definedName name="QBCANSUPPORTUPDATE" localSheetId="3">TRUE</definedName>
    <definedName name="QBCANSUPPORTUPDATE" localSheetId="1">TRUE</definedName>
    <definedName name="QBCANSUPPORTUPDATE" localSheetId="2">TRUE</definedName>
    <definedName name="QBCOMPANYFILENAME" localSheetId="0">"C:\Users\SherrySnyder\Desktop\Quickbooks\NFPD - Company File 11.08.2023.QBW"</definedName>
    <definedName name="QBCOMPANYFILENAME" localSheetId="5">"C:\Users\SherrySnyder\Desktop\Quickbooks\NFPD - Company File 11.08.2023.QBW"</definedName>
    <definedName name="QBCOMPANYFILENAME" localSheetId="3">"C:\Users\SherrySnyder\Desktop\Quickbooks\NFPD - Company File 11.08.2023.QBW"</definedName>
    <definedName name="QBCOMPANYFILENAME" localSheetId="1">"C:\Users\SherrySnyder\Desktop\Quickbooks\NFPD - Company File 11.08.2023.QBW"</definedName>
    <definedName name="QBCOMPANYFILENAME" localSheetId="2">"C:\Users\SherrySnyder\Desktop\Quickbooks\NFPD - Company File 11.08.2023.QBW"</definedName>
    <definedName name="QBENDDATE" localSheetId="0">20260331</definedName>
    <definedName name="QBENDDATE" localSheetId="5">20261231</definedName>
    <definedName name="QBENDDATE" localSheetId="3">20260331</definedName>
    <definedName name="QBENDDATE" localSheetId="1">20260331</definedName>
    <definedName name="QBENDDATE" localSheetId="2">20260331</definedName>
    <definedName name="QBHEADERSONSCREEN" localSheetId="0">FALSE</definedName>
    <definedName name="QBHEADERSONSCREEN" localSheetId="5">FALSE</definedName>
    <definedName name="QBHEADERSONSCREEN" localSheetId="3">FALSE</definedName>
    <definedName name="QBHEADERSONSCREEN" localSheetId="1">FALSE</definedName>
    <definedName name="QBHEADERSONSCREEN" localSheetId="2">FALSE</definedName>
    <definedName name="QBMETADATASIZE" localSheetId="0">5964</definedName>
    <definedName name="QBMETADATASIZE" localSheetId="5">5964</definedName>
    <definedName name="QBMETADATASIZE" localSheetId="3">8122</definedName>
    <definedName name="QBMETADATASIZE" localSheetId="1">5964</definedName>
    <definedName name="QBMETADATASIZE" localSheetId="2">5964</definedName>
    <definedName name="QBPRESERVECOLOR" localSheetId="0">TRUE</definedName>
    <definedName name="QBPRESERVECOLOR" localSheetId="5">TRUE</definedName>
    <definedName name="QBPRESERVECOLOR" localSheetId="3">TRUE</definedName>
    <definedName name="QBPRESERVECOLOR" localSheetId="1">TRUE</definedName>
    <definedName name="QBPRESERVECOLOR" localSheetId="2">TRUE</definedName>
    <definedName name="QBPRESERVEFONT" localSheetId="0">TRUE</definedName>
    <definedName name="QBPRESERVEFONT" localSheetId="5">TRUE</definedName>
    <definedName name="QBPRESERVEFONT" localSheetId="3">TRUE</definedName>
    <definedName name="QBPRESERVEFONT" localSheetId="1">TRUE</definedName>
    <definedName name="QBPRESERVEFONT" localSheetId="2">TRUE</definedName>
    <definedName name="QBPRESERVEROWHEIGHT" localSheetId="0">TRUE</definedName>
    <definedName name="QBPRESERVEROWHEIGHT" localSheetId="5">TRUE</definedName>
    <definedName name="QBPRESERVEROWHEIGHT" localSheetId="3">TRUE</definedName>
    <definedName name="QBPRESERVEROWHEIGHT" localSheetId="1">TRUE</definedName>
    <definedName name="QBPRESERVEROWHEIGHT" localSheetId="2">TRUE</definedName>
    <definedName name="QBPRESERVESPACE" localSheetId="0">TRUE</definedName>
    <definedName name="QBPRESERVESPACE" localSheetId="5">TRUE</definedName>
    <definedName name="QBPRESERVESPACE" localSheetId="3">TRUE</definedName>
    <definedName name="QBPRESERVESPACE" localSheetId="1">TRUE</definedName>
    <definedName name="QBPRESERVESPACE" localSheetId="2">TRUE</definedName>
    <definedName name="QBREPORTCOLAXIS" localSheetId="0">0</definedName>
    <definedName name="QBREPORTCOLAXIS" localSheetId="5">0</definedName>
    <definedName name="QBREPORTCOLAXIS" localSheetId="3">0</definedName>
    <definedName name="QBREPORTCOLAXIS" localSheetId="1">0</definedName>
    <definedName name="QBREPORTCOLAXIS" localSheetId="2">0</definedName>
    <definedName name="QBREPORTCOMPANYID" localSheetId="0">"8485c3b05ade4270975b6060e7430806"</definedName>
    <definedName name="QBREPORTCOMPANYID" localSheetId="5">"8485c3b05ade4270975b6060e7430806"</definedName>
    <definedName name="QBREPORTCOMPANYID" localSheetId="3">"8485c3b05ade4270975b6060e7430806"</definedName>
    <definedName name="QBREPORTCOMPANYID" localSheetId="1">"8485c3b05ade4270975b6060e7430806"</definedName>
    <definedName name="QBREPORTCOMPANYID" localSheetId="2">"8485c3b05ade4270975b6060e7430806"</definedName>
    <definedName name="QBREPORTCOMPARECOL_ANNUALBUDGET" localSheetId="0">FALSE</definedName>
    <definedName name="QBREPORTCOMPARECOL_ANNUALBUDGET" localSheetId="5">FALSE</definedName>
    <definedName name="QBREPORTCOMPARECOL_ANNUALBUDGET" localSheetId="3">FALSE</definedName>
    <definedName name="QBREPORTCOMPARECOL_ANNUALBUDGET" localSheetId="1">FALSE</definedName>
    <definedName name="QBREPORTCOMPARECOL_ANNUALBUDGET" localSheetId="2">FALSE</definedName>
    <definedName name="QBREPORTCOMPARECOL_AVGCOGS" localSheetId="0">FALSE</definedName>
    <definedName name="QBREPORTCOMPARECOL_AVGCOGS" localSheetId="5">FALSE</definedName>
    <definedName name="QBREPORTCOMPARECOL_AVGCOGS" localSheetId="3">FALSE</definedName>
    <definedName name="QBREPORTCOMPARECOL_AVGCOGS" localSheetId="1">FALSE</definedName>
    <definedName name="QBREPORTCOMPARECOL_AVGCOGS" localSheetId="2">FALSE</definedName>
    <definedName name="QBREPORTCOMPARECOL_AVGPRICE" localSheetId="0">FALSE</definedName>
    <definedName name="QBREPORTCOMPARECOL_AVGPRICE" localSheetId="5">FALSE</definedName>
    <definedName name="QBREPORTCOMPARECOL_AVGPRICE" localSheetId="3">FALSE</definedName>
    <definedName name="QBREPORTCOMPARECOL_AVGPRICE" localSheetId="1">FALSE</definedName>
    <definedName name="QBREPORTCOMPARECOL_AVGPRICE" localSheetId="2">FALSE</definedName>
    <definedName name="QBREPORTCOMPARECOL_BUDDIFF" localSheetId="0">FALSE</definedName>
    <definedName name="QBREPORTCOMPARECOL_BUDDIFF" localSheetId="5">TRUE</definedName>
    <definedName name="QBREPORTCOMPARECOL_BUDDIFF" localSheetId="3">FALSE</definedName>
    <definedName name="QBREPORTCOMPARECOL_BUDDIFF" localSheetId="1">TRUE</definedName>
    <definedName name="QBREPORTCOMPARECOL_BUDDIFF" localSheetId="2">TRUE</definedName>
    <definedName name="QBREPORTCOMPARECOL_BUDGET" localSheetId="0">FALSE</definedName>
    <definedName name="QBREPORTCOMPARECOL_BUDGET" localSheetId="5">TRUE</definedName>
    <definedName name="QBREPORTCOMPARECOL_BUDGET" localSheetId="3">FALSE</definedName>
    <definedName name="QBREPORTCOMPARECOL_BUDGET" localSheetId="1">TRUE</definedName>
    <definedName name="QBREPORTCOMPARECOL_BUDGET" localSheetId="2">TRUE</definedName>
    <definedName name="QBREPORTCOMPARECOL_BUDPCT" localSheetId="0">FALSE</definedName>
    <definedName name="QBREPORTCOMPARECOL_BUDPCT" localSheetId="5">TRUE</definedName>
    <definedName name="QBREPORTCOMPARECOL_BUDPCT" localSheetId="3">FALSE</definedName>
    <definedName name="QBREPORTCOMPARECOL_BUDPCT" localSheetId="1">TRUE</definedName>
    <definedName name="QBREPORTCOMPARECOL_BUDPCT" localSheetId="2">TRUE</definedName>
    <definedName name="QBREPORTCOMPARECOL_COGS" localSheetId="0">FALSE</definedName>
    <definedName name="QBREPORTCOMPARECOL_COGS" localSheetId="5">FALSE</definedName>
    <definedName name="QBREPORTCOMPARECOL_COGS" localSheetId="3">FALSE</definedName>
    <definedName name="QBREPORTCOMPARECOL_COGS" localSheetId="1">FALSE</definedName>
    <definedName name="QBREPORTCOMPARECOL_COGS" localSheetId="2">FALSE</definedName>
    <definedName name="QBREPORTCOMPARECOL_EXCLUDEAMOUNT" localSheetId="0">FALSE</definedName>
    <definedName name="QBREPORTCOMPARECOL_EXCLUDEAMOUNT" localSheetId="5">FALSE</definedName>
    <definedName name="QBREPORTCOMPARECOL_EXCLUDEAMOUNT" localSheetId="3">FALSE</definedName>
    <definedName name="QBREPORTCOMPARECOL_EXCLUDEAMOUNT" localSheetId="1">FALSE</definedName>
    <definedName name="QBREPORTCOMPARECOL_EXCLUDEAMOUNT" localSheetId="2">FALSE</definedName>
    <definedName name="QBREPORTCOMPARECOL_EXCLUDECURPERIOD" localSheetId="0">FALSE</definedName>
    <definedName name="QBREPORTCOMPARECOL_EXCLUDECURPERIOD" localSheetId="5">FALSE</definedName>
    <definedName name="QBREPORTCOMPARECOL_EXCLUDECURPERIOD" localSheetId="3">FALSE</definedName>
    <definedName name="QBREPORTCOMPARECOL_EXCLUDECURPERIOD" localSheetId="1">FALSE</definedName>
    <definedName name="QBREPORTCOMPARECOL_EXCLUDECURPERIOD" localSheetId="2">FALSE</definedName>
    <definedName name="QBREPORTCOMPARECOL_FORECAST" localSheetId="0">FALSE</definedName>
    <definedName name="QBREPORTCOMPARECOL_FORECAST" localSheetId="5">FALSE</definedName>
    <definedName name="QBREPORTCOMPARECOL_FORECAST" localSheetId="3">FALSE</definedName>
    <definedName name="QBREPORTCOMPARECOL_FORECAST" localSheetId="1">FALSE</definedName>
    <definedName name="QBREPORTCOMPARECOL_FORECAST" localSheetId="2">FALSE</definedName>
    <definedName name="QBREPORTCOMPARECOL_GROSSMARGIN" localSheetId="0">FALSE</definedName>
    <definedName name="QBREPORTCOMPARECOL_GROSSMARGIN" localSheetId="5">FALSE</definedName>
    <definedName name="QBREPORTCOMPARECOL_GROSSMARGIN" localSheetId="3">FALSE</definedName>
    <definedName name="QBREPORTCOMPARECOL_GROSSMARGIN" localSheetId="1">FALSE</definedName>
    <definedName name="QBREPORTCOMPARECOL_GROSSMARGIN" localSheetId="2">FALSE</definedName>
    <definedName name="QBREPORTCOMPARECOL_GROSSMARGINPCT" localSheetId="0">FALSE</definedName>
    <definedName name="QBREPORTCOMPARECOL_GROSSMARGINPCT" localSheetId="5">FALSE</definedName>
    <definedName name="QBREPORTCOMPARECOL_GROSSMARGINPCT" localSheetId="3">FALSE</definedName>
    <definedName name="QBREPORTCOMPARECOL_GROSSMARGINPCT" localSheetId="1">FALSE</definedName>
    <definedName name="QBREPORTCOMPARECOL_GROSSMARGINPCT" localSheetId="2">FALSE</definedName>
    <definedName name="QBREPORTCOMPARECOL_HOURS" localSheetId="0">FALSE</definedName>
    <definedName name="QBREPORTCOMPARECOL_HOURS" localSheetId="5">FALSE</definedName>
    <definedName name="QBREPORTCOMPARECOL_HOURS" localSheetId="3">FALSE</definedName>
    <definedName name="QBREPORTCOMPARECOL_HOURS" localSheetId="1">FALSE</definedName>
    <definedName name="QBREPORTCOMPARECOL_HOURS" localSheetId="2">FALSE</definedName>
    <definedName name="QBREPORTCOMPARECOL_PCTCOL" localSheetId="0">FALSE</definedName>
    <definedName name="QBREPORTCOMPARECOL_PCTCOL" localSheetId="5">FALSE</definedName>
    <definedName name="QBREPORTCOMPARECOL_PCTCOL" localSheetId="3">FALSE</definedName>
    <definedName name="QBREPORTCOMPARECOL_PCTCOL" localSheetId="1">FALSE</definedName>
    <definedName name="QBREPORTCOMPARECOL_PCTCOL" localSheetId="2">FALSE</definedName>
    <definedName name="QBREPORTCOMPARECOL_PCTEXPENSE" localSheetId="0">FALSE</definedName>
    <definedName name="QBREPORTCOMPARECOL_PCTEXPENSE" localSheetId="5">FALSE</definedName>
    <definedName name="QBREPORTCOMPARECOL_PCTEXPENSE" localSheetId="3">FALSE</definedName>
    <definedName name="QBREPORTCOMPARECOL_PCTEXPENSE" localSheetId="1">FALSE</definedName>
    <definedName name="QBREPORTCOMPARECOL_PCTEXPENSE" localSheetId="2">FALSE</definedName>
    <definedName name="QBREPORTCOMPARECOL_PCTINCOME" localSheetId="0">FALSE</definedName>
    <definedName name="QBREPORTCOMPARECOL_PCTINCOME" localSheetId="5">FALSE</definedName>
    <definedName name="QBREPORTCOMPARECOL_PCTINCOME" localSheetId="3">FALSE</definedName>
    <definedName name="QBREPORTCOMPARECOL_PCTINCOME" localSheetId="1">FALSE</definedName>
    <definedName name="QBREPORTCOMPARECOL_PCTINCOME" localSheetId="2">FALSE</definedName>
    <definedName name="QBREPORTCOMPARECOL_PCTOFSALES" localSheetId="0">FALSE</definedName>
    <definedName name="QBREPORTCOMPARECOL_PCTOFSALES" localSheetId="5">FALSE</definedName>
    <definedName name="QBREPORTCOMPARECOL_PCTOFSALES" localSheetId="3">FALSE</definedName>
    <definedName name="QBREPORTCOMPARECOL_PCTOFSALES" localSheetId="1">FALSE</definedName>
    <definedName name="QBREPORTCOMPARECOL_PCTOFSALES" localSheetId="2">FALSE</definedName>
    <definedName name="QBREPORTCOMPARECOL_PCTROW" localSheetId="0">FALSE</definedName>
    <definedName name="QBREPORTCOMPARECOL_PCTROW" localSheetId="5">FALSE</definedName>
    <definedName name="QBREPORTCOMPARECOL_PCTROW" localSheetId="3">FALSE</definedName>
    <definedName name="QBREPORTCOMPARECOL_PCTROW" localSheetId="1">FALSE</definedName>
    <definedName name="QBREPORTCOMPARECOL_PCTROW" localSheetId="2">FALSE</definedName>
    <definedName name="QBREPORTCOMPARECOL_PPDIFF" localSheetId="0">FALSE</definedName>
    <definedName name="QBREPORTCOMPARECOL_PPDIFF" localSheetId="5">FALSE</definedName>
    <definedName name="QBREPORTCOMPARECOL_PPDIFF" localSheetId="3">FALSE</definedName>
    <definedName name="QBREPORTCOMPARECOL_PPDIFF" localSheetId="1">FALSE</definedName>
    <definedName name="QBREPORTCOMPARECOL_PPDIFF" localSheetId="2">FALSE</definedName>
    <definedName name="QBREPORTCOMPARECOL_PPPCT" localSheetId="0">FALSE</definedName>
    <definedName name="QBREPORTCOMPARECOL_PPPCT" localSheetId="5">FALSE</definedName>
    <definedName name="QBREPORTCOMPARECOL_PPPCT" localSheetId="3">FALSE</definedName>
    <definedName name="QBREPORTCOMPARECOL_PPPCT" localSheetId="1">FALSE</definedName>
    <definedName name="QBREPORTCOMPARECOL_PPPCT" localSheetId="2">FALSE</definedName>
    <definedName name="QBREPORTCOMPARECOL_PREVPERIOD" localSheetId="0">FALSE</definedName>
    <definedName name="QBREPORTCOMPARECOL_PREVPERIOD" localSheetId="5">FALSE</definedName>
    <definedName name="QBREPORTCOMPARECOL_PREVPERIOD" localSheetId="3">FALSE</definedName>
    <definedName name="QBREPORTCOMPARECOL_PREVPERIOD" localSheetId="1">FALSE</definedName>
    <definedName name="QBREPORTCOMPARECOL_PREVPERIOD" localSheetId="2">FALSE</definedName>
    <definedName name="QBREPORTCOMPARECOL_PREVYEAR" localSheetId="0">FALSE</definedName>
    <definedName name="QBREPORTCOMPARECOL_PREVYEAR" localSheetId="5">FALSE</definedName>
    <definedName name="QBREPORTCOMPARECOL_PREVYEAR" localSheetId="3">FALSE</definedName>
    <definedName name="QBREPORTCOMPARECOL_PREVYEAR" localSheetId="1">FALSE</definedName>
    <definedName name="QBREPORTCOMPARECOL_PREVYEAR" localSheetId="2">FALSE</definedName>
    <definedName name="QBREPORTCOMPARECOL_PYDIFF" localSheetId="0">FALSE</definedName>
    <definedName name="QBREPORTCOMPARECOL_PYDIFF" localSheetId="5">FALSE</definedName>
    <definedName name="QBREPORTCOMPARECOL_PYDIFF" localSheetId="3">FALSE</definedName>
    <definedName name="QBREPORTCOMPARECOL_PYDIFF" localSheetId="1">FALSE</definedName>
    <definedName name="QBREPORTCOMPARECOL_PYDIFF" localSheetId="2">FALSE</definedName>
    <definedName name="QBREPORTCOMPARECOL_PYPCT" localSheetId="0">FALSE</definedName>
    <definedName name="QBREPORTCOMPARECOL_PYPCT" localSheetId="5">FALSE</definedName>
    <definedName name="QBREPORTCOMPARECOL_PYPCT" localSheetId="3">FALSE</definedName>
    <definedName name="QBREPORTCOMPARECOL_PYPCT" localSheetId="1">FALSE</definedName>
    <definedName name="QBREPORTCOMPARECOL_PYPCT" localSheetId="2">FALSE</definedName>
    <definedName name="QBREPORTCOMPARECOL_QTY" localSheetId="0">FALSE</definedName>
    <definedName name="QBREPORTCOMPARECOL_QTY" localSheetId="5">FALSE</definedName>
    <definedName name="QBREPORTCOMPARECOL_QTY" localSheetId="3">FALSE</definedName>
    <definedName name="QBREPORTCOMPARECOL_QTY" localSheetId="1">FALSE</definedName>
    <definedName name="QBREPORTCOMPARECOL_QTY" localSheetId="2">FALSE</definedName>
    <definedName name="QBREPORTCOMPARECOL_RATE" localSheetId="0">FALSE</definedName>
    <definedName name="QBREPORTCOMPARECOL_RATE" localSheetId="5">FALSE</definedName>
    <definedName name="QBREPORTCOMPARECOL_RATE" localSheetId="3">FALSE</definedName>
    <definedName name="QBREPORTCOMPARECOL_RATE" localSheetId="1">FALSE</definedName>
    <definedName name="QBREPORTCOMPARECOL_RATE" localSheetId="2">FALSE</definedName>
    <definedName name="QBREPORTCOMPARECOL_TRIPBILLEDMILES" localSheetId="0">FALSE</definedName>
    <definedName name="QBREPORTCOMPARECOL_TRIPBILLEDMILES" localSheetId="5">FALSE</definedName>
    <definedName name="QBREPORTCOMPARECOL_TRIPBILLEDMILES" localSheetId="3">FALSE</definedName>
    <definedName name="QBREPORTCOMPARECOL_TRIPBILLEDMILES" localSheetId="1">FALSE</definedName>
    <definedName name="QBREPORTCOMPARECOL_TRIPBILLEDMILES" localSheetId="2">FALSE</definedName>
    <definedName name="QBREPORTCOMPARECOL_TRIPBILLINGAMOUNT" localSheetId="0">FALSE</definedName>
    <definedName name="QBREPORTCOMPARECOL_TRIPBILLINGAMOUNT" localSheetId="5">FALSE</definedName>
    <definedName name="QBREPORTCOMPARECOL_TRIPBILLINGAMOUNT" localSheetId="3">FALSE</definedName>
    <definedName name="QBREPORTCOMPARECOL_TRIPBILLINGAMOUNT" localSheetId="1">FALSE</definedName>
    <definedName name="QBREPORTCOMPARECOL_TRIPBILLINGAMOUNT" localSheetId="2">FALSE</definedName>
    <definedName name="QBREPORTCOMPARECOL_TRIPMILES" localSheetId="0">FALSE</definedName>
    <definedName name="QBREPORTCOMPARECOL_TRIPMILES" localSheetId="5">FALSE</definedName>
    <definedName name="QBREPORTCOMPARECOL_TRIPMILES" localSheetId="3">FALSE</definedName>
    <definedName name="QBREPORTCOMPARECOL_TRIPMILES" localSheetId="1">FALSE</definedName>
    <definedName name="QBREPORTCOMPARECOL_TRIPMILES" localSheetId="2">FALSE</definedName>
    <definedName name="QBREPORTCOMPARECOL_TRIPNOTBILLABLEMILES" localSheetId="0">FALSE</definedName>
    <definedName name="QBREPORTCOMPARECOL_TRIPNOTBILLABLEMILES" localSheetId="5">FALSE</definedName>
    <definedName name="QBREPORTCOMPARECOL_TRIPNOTBILLABLEMILES" localSheetId="3">FALSE</definedName>
    <definedName name="QBREPORTCOMPARECOL_TRIPNOTBILLABLEMILES" localSheetId="1">FALSE</definedName>
    <definedName name="QBREPORTCOMPARECOL_TRIPNOTBILLABLEMILES" localSheetId="2">FALSE</definedName>
    <definedName name="QBREPORTCOMPARECOL_TRIPTAXDEDUCTIBLEAMOUNT" localSheetId="0">FALSE</definedName>
    <definedName name="QBREPORTCOMPARECOL_TRIPTAXDEDUCTIBLEAMOUNT" localSheetId="5">FALSE</definedName>
    <definedName name="QBREPORTCOMPARECOL_TRIPTAXDEDUCTIBLEAMOUNT" localSheetId="3">FALSE</definedName>
    <definedName name="QBREPORTCOMPARECOL_TRIPTAXDEDUCTIBLEAMOUNT" localSheetId="1">FALSE</definedName>
    <definedName name="QBREPORTCOMPARECOL_TRIPTAXDEDUCTIBLEAMOUNT" localSheetId="2">FALSE</definedName>
    <definedName name="QBREPORTCOMPARECOL_TRIPUNBILLEDMILES" localSheetId="0">FALSE</definedName>
    <definedName name="QBREPORTCOMPARECOL_TRIPUNBILLEDMILES" localSheetId="5">FALSE</definedName>
    <definedName name="QBREPORTCOMPARECOL_TRIPUNBILLEDMILES" localSheetId="3">FALSE</definedName>
    <definedName name="QBREPORTCOMPARECOL_TRIPUNBILLEDMILES" localSheetId="1">FALSE</definedName>
    <definedName name="QBREPORTCOMPARECOL_TRIPUNBILLEDMILES" localSheetId="2">FALSE</definedName>
    <definedName name="QBREPORTCOMPARECOL_YTD" localSheetId="0">FALSE</definedName>
    <definedName name="QBREPORTCOMPARECOL_YTD" localSheetId="5">FALSE</definedName>
    <definedName name="QBREPORTCOMPARECOL_YTD" localSheetId="3">FALSE</definedName>
    <definedName name="QBREPORTCOMPARECOL_YTD" localSheetId="1">FALSE</definedName>
    <definedName name="QBREPORTCOMPARECOL_YTD" localSheetId="2">FALSE</definedName>
    <definedName name="QBREPORTCOMPARECOL_YTDBUDGET" localSheetId="0">FALSE</definedName>
    <definedName name="QBREPORTCOMPARECOL_YTDBUDGET" localSheetId="5">FALSE</definedName>
    <definedName name="QBREPORTCOMPARECOL_YTDBUDGET" localSheetId="3">FALSE</definedName>
    <definedName name="QBREPORTCOMPARECOL_YTDBUDGET" localSheetId="1">FALSE</definedName>
    <definedName name="QBREPORTCOMPARECOL_YTDBUDGET" localSheetId="2">FALSE</definedName>
    <definedName name="QBREPORTCOMPARECOL_YTDPCT" localSheetId="0">FALSE</definedName>
    <definedName name="QBREPORTCOMPARECOL_YTDPCT" localSheetId="5">FALSE</definedName>
    <definedName name="QBREPORTCOMPARECOL_YTDPCT" localSheetId="3">FALSE</definedName>
    <definedName name="QBREPORTCOMPARECOL_YTDPCT" localSheetId="1">FALSE</definedName>
    <definedName name="QBREPORTCOMPARECOL_YTDPCT" localSheetId="2">FALSE</definedName>
    <definedName name="QBREPORTROWAXIS" localSheetId="0">9</definedName>
    <definedName name="QBREPORTROWAXIS" localSheetId="5">11</definedName>
    <definedName name="QBREPORTROWAXIS" localSheetId="3">12</definedName>
    <definedName name="QBREPORTROWAXIS" localSheetId="1">11</definedName>
    <definedName name="QBREPORTROWAXIS" localSheetId="2">11</definedName>
    <definedName name="QBREPORTSUBCOLAXIS" localSheetId="0">0</definedName>
    <definedName name="QBREPORTSUBCOLAXIS" localSheetId="5">24</definedName>
    <definedName name="QBREPORTSUBCOLAXIS" localSheetId="3">0</definedName>
    <definedName name="QBREPORTSUBCOLAXIS" localSheetId="1">24</definedName>
    <definedName name="QBREPORTSUBCOLAXIS" localSheetId="2">24</definedName>
    <definedName name="QBREPORTTYPE" localSheetId="0">5</definedName>
    <definedName name="QBREPORTTYPE" localSheetId="5">288</definedName>
    <definedName name="QBREPORTTYPE" localSheetId="3">230</definedName>
    <definedName name="QBREPORTTYPE" localSheetId="1">288</definedName>
    <definedName name="QBREPORTTYPE" localSheetId="2">288</definedName>
    <definedName name="QBROWHEADERS" localSheetId="0">7</definedName>
    <definedName name="QBROWHEADERS" localSheetId="5">9</definedName>
    <definedName name="QBROWHEADERS" localSheetId="3">6</definedName>
    <definedName name="QBROWHEADERS" localSheetId="1">9</definedName>
    <definedName name="QBROWHEADERS" localSheetId="2">9</definedName>
    <definedName name="QBSTARTDATE" localSheetId="0">20260101</definedName>
    <definedName name="QBSTARTDATE" localSheetId="5">20260101</definedName>
    <definedName name="QBSTARTDATE" localSheetId="3">20260301</definedName>
    <definedName name="QBSTARTDATE" localSheetId="1">20260301</definedName>
    <definedName name="QBSTARTDATE" localSheetId="2">20260101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0" i="5" l="1"/>
  <c r="L270" i="5"/>
  <c r="K270" i="5"/>
  <c r="J270" i="5"/>
  <c r="M269" i="5"/>
  <c r="L269" i="5"/>
  <c r="K269" i="5"/>
  <c r="J269" i="5"/>
  <c r="M268" i="5"/>
  <c r="L268" i="5"/>
  <c r="K268" i="5"/>
  <c r="J268" i="5"/>
  <c r="M267" i="5"/>
  <c r="L267" i="5"/>
  <c r="K267" i="5"/>
  <c r="J267" i="5"/>
  <c r="M266" i="5"/>
  <c r="L266" i="5"/>
  <c r="M265" i="5"/>
  <c r="L265" i="5"/>
  <c r="M263" i="5"/>
  <c r="L263" i="5"/>
  <c r="K263" i="5"/>
  <c r="J263" i="5"/>
  <c r="M262" i="5"/>
  <c r="L262" i="5"/>
  <c r="K262" i="5"/>
  <c r="J262" i="5"/>
  <c r="M261" i="5"/>
  <c r="L261" i="5"/>
  <c r="M252" i="5"/>
  <c r="L252" i="5"/>
  <c r="K252" i="5"/>
  <c r="J252" i="5"/>
  <c r="M251" i="5"/>
  <c r="L251" i="5"/>
  <c r="K251" i="5"/>
  <c r="J251" i="5"/>
  <c r="J250" i="5"/>
  <c r="J243" i="5"/>
  <c r="M240" i="5"/>
  <c r="L240" i="5"/>
  <c r="K240" i="5"/>
  <c r="J240" i="5"/>
  <c r="M238" i="5"/>
  <c r="L238" i="5"/>
  <c r="M237" i="5"/>
  <c r="L237" i="5"/>
  <c r="J234" i="5"/>
  <c r="J231" i="5"/>
  <c r="M226" i="5"/>
  <c r="L226" i="5"/>
  <c r="K226" i="5"/>
  <c r="J226" i="5"/>
  <c r="M225" i="5"/>
  <c r="L225" i="5"/>
  <c r="K225" i="5"/>
  <c r="J225" i="5"/>
  <c r="M224" i="5"/>
  <c r="L224" i="5"/>
  <c r="M223" i="5"/>
  <c r="L223" i="5"/>
  <c r="K223" i="5"/>
  <c r="J223" i="5"/>
  <c r="M222" i="5"/>
  <c r="L222" i="5"/>
  <c r="K222" i="5"/>
  <c r="J222" i="5"/>
  <c r="M221" i="5"/>
  <c r="L221" i="5"/>
  <c r="M219" i="5"/>
  <c r="L219" i="5"/>
  <c r="M218" i="5"/>
  <c r="L218" i="5"/>
  <c r="M217" i="5"/>
  <c r="L217" i="5"/>
  <c r="M216" i="5"/>
  <c r="L216" i="5"/>
  <c r="M215" i="5"/>
  <c r="L215" i="5"/>
  <c r="M214" i="5"/>
  <c r="L214" i="5"/>
  <c r="M212" i="5"/>
  <c r="L212" i="5"/>
  <c r="K212" i="5"/>
  <c r="J212" i="5"/>
  <c r="M211" i="5"/>
  <c r="L211" i="5"/>
  <c r="K211" i="5"/>
  <c r="J211" i="5"/>
  <c r="M210" i="5"/>
  <c r="L210" i="5"/>
  <c r="M209" i="5"/>
  <c r="L209" i="5"/>
  <c r="M208" i="5"/>
  <c r="L208" i="5"/>
  <c r="M206" i="5"/>
  <c r="L206" i="5"/>
  <c r="M205" i="5"/>
  <c r="L205" i="5"/>
  <c r="K205" i="5"/>
  <c r="J205" i="5"/>
  <c r="M204" i="5"/>
  <c r="L204" i="5"/>
  <c r="M203" i="5"/>
  <c r="L203" i="5"/>
  <c r="M202" i="5"/>
  <c r="L202" i="5"/>
  <c r="M201" i="5"/>
  <c r="L201" i="5"/>
  <c r="M199" i="5"/>
  <c r="L199" i="5"/>
  <c r="M197" i="5"/>
  <c r="L197" i="5"/>
  <c r="K197" i="5"/>
  <c r="J197" i="5"/>
  <c r="M196" i="5"/>
  <c r="L196" i="5"/>
  <c r="M195" i="5"/>
  <c r="L195" i="5"/>
  <c r="M194" i="5"/>
  <c r="L194" i="5"/>
  <c r="M192" i="5"/>
  <c r="L192" i="5"/>
  <c r="K192" i="5"/>
  <c r="J192" i="5"/>
  <c r="M191" i="5"/>
  <c r="L191" i="5"/>
  <c r="K191" i="5"/>
  <c r="J191" i="5"/>
  <c r="M190" i="5"/>
  <c r="L190" i="5"/>
  <c r="M189" i="5"/>
  <c r="L189" i="5"/>
  <c r="M188" i="5"/>
  <c r="L188" i="5"/>
  <c r="M187" i="5"/>
  <c r="L187" i="5"/>
  <c r="M186" i="5"/>
  <c r="L186" i="5"/>
  <c r="M185" i="5"/>
  <c r="L185" i="5"/>
  <c r="M184" i="5"/>
  <c r="L184" i="5"/>
  <c r="M183" i="5"/>
  <c r="L183" i="5"/>
  <c r="M182" i="5"/>
  <c r="L182" i="5"/>
  <c r="M181" i="5"/>
  <c r="L181" i="5"/>
  <c r="M180" i="5"/>
  <c r="L180" i="5"/>
  <c r="M179" i="5"/>
  <c r="L179" i="5"/>
  <c r="M178" i="5"/>
  <c r="L178" i="5"/>
  <c r="M177" i="5"/>
  <c r="L177" i="5"/>
  <c r="M176" i="5"/>
  <c r="L176" i="5"/>
  <c r="M175" i="5"/>
  <c r="L175" i="5"/>
  <c r="M174" i="5"/>
  <c r="L174" i="5"/>
  <c r="M173" i="5"/>
  <c r="L173" i="5"/>
  <c r="M172" i="5"/>
  <c r="L172" i="5"/>
  <c r="M171" i="5"/>
  <c r="L171" i="5"/>
  <c r="M170" i="5"/>
  <c r="L170" i="5"/>
  <c r="M168" i="5"/>
  <c r="L168" i="5"/>
  <c r="K168" i="5"/>
  <c r="J168" i="5"/>
  <c r="M167" i="5"/>
  <c r="L167" i="5"/>
  <c r="M166" i="5"/>
  <c r="L166" i="5"/>
  <c r="M165" i="5"/>
  <c r="L165" i="5"/>
  <c r="M164" i="5"/>
  <c r="L164" i="5"/>
  <c r="M163" i="5"/>
  <c r="L163" i="5"/>
  <c r="M162" i="5"/>
  <c r="L162" i="5"/>
  <c r="M161" i="5"/>
  <c r="L161" i="5"/>
  <c r="M160" i="5"/>
  <c r="L160" i="5"/>
  <c r="M159" i="5"/>
  <c r="L159" i="5"/>
  <c r="M158" i="5"/>
  <c r="L158" i="5"/>
  <c r="M157" i="5"/>
  <c r="L157" i="5"/>
  <c r="M155" i="5"/>
  <c r="L155" i="5"/>
  <c r="M154" i="5"/>
  <c r="L154" i="5"/>
  <c r="M153" i="5"/>
  <c r="L153" i="5"/>
  <c r="M151" i="5"/>
  <c r="L151" i="5"/>
  <c r="K151" i="5"/>
  <c r="J151" i="5"/>
  <c r="M149" i="5"/>
  <c r="L149" i="5"/>
  <c r="M148" i="5"/>
  <c r="L148" i="5"/>
  <c r="M147" i="5"/>
  <c r="L147" i="5"/>
  <c r="M146" i="5"/>
  <c r="L146" i="5"/>
  <c r="M145" i="5"/>
  <c r="L145" i="5"/>
  <c r="M143" i="5"/>
  <c r="L143" i="5"/>
  <c r="K143" i="5"/>
  <c r="J143" i="5"/>
  <c r="M142" i="5"/>
  <c r="L142" i="5"/>
  <c r="M140" i="5"/>
  <c r="L140" i="5"/>
  <c r="M138" i="5"/>
  <c r="L138" i="5"/>
  <c r="K138" i="5"/>
  <c r="J138" i="5"/>
  <c r="M137" i="5"/>
  <c r="L137" i="5"/>
  <c r="K137" i="5"/>
  <c r="J137" i="5"/>
  <c r="M136" i="5"/>
  <c r="L136" i="5"/>
  <c r="M135" i="5"/>
  <c r="L135" i="5"/>
  <c r="K135" i="5"/>
  <c r="J135" i="5"/>
  <c r="M134" i="5"/>
  <c r="L134" i="5"/>
  <c r="M133" i="5"/>
  <c r="L133" i="5"/>
  <c r="M132" i="5"/>
  <c r="L132" i="5"/>
  <c r="K132" i="5"/>
  <c r="J132" i="5"/>
  <c r="M131" i="5"/>
  <c r="L131" i="5"/>
  <c r="M130" i="5"/>
  <c r="L130" i="5"/>
  <c r="M129" i="5"/>
  <c r="L129" i="5"/>
  <c r="M126" i="5"/>
  <c r="L126" i="5"/>
  <c r="K126" i="5"/>
  <c r="J126" i="5"/>
  <c r="M125" i="5"/>
  <c r="L125" i="5"/>
  <c r="M124" i="5"/>
  <c r="L124" i="5"/>
  <c r="M123" i="5"/>
  <c r="L123" i="5"/>
  <c r="M122" i="5"/>
  <c r="L122" i="5"/>
  <c r="M121" i="5"/>
  <c r="L121" i="5"/>
  <c r="M120" i="5"/>
  <c r="L120" i="5"/>
  <c r="M118" i="5"/>
  <c r="L118" i="5"/>
  <c r="K118" i="5"/>
  <c r="J118" i="5"/>
  <c r="M117" i="5"/>
  <c r="L117" i="5"/>
  <c r="M116" i="5"/>
  <c r="L116" i="5"/>
  <c r="K116" i="5"/>
  <c r="J116" i="5"/>
  <c r="M115" i="5"/>
  <c r="L115" i="5"/>
  <c r="M114" i="5"/>
  <c r="L114" i="5"/>
  <c r="M112" i="5"/>
  <c r="L112" i="5"/>
  <c r="K112" i="5"/>
  <c r="J112" i="5"/>
  <c r="M111" i="5"/>
  <c r="L111" i="5"/>
  <c r="M110" i="5"/>
  <c r="L110" i="5"/>
  <c r="M107" i="5"/>
  <c r="L107" i="5"/>
  <c r="M105" i="5"/>
  <c r="L105" i="5"/>
  <c r="K105" i="5"/>
  <c r="J105" i="5"/>
  <c r="M104" i="5"/>
  <c r="L104" i="5"/>
  <c r="M103" i="5"/>
  <c r="L103" i="5"/>
  <c r="M102" i="5"/>
  <c r="L102" i="5"/>
  <c r="M101" i="5"/>
  <c r="L101" i="5"/>
  <c r="M99" i="5"/>
  <c r="L99" i="5"/>
  <c r="K99" i="5"/>
  <c r="J99" i="5"/>
  <c r="M98" i="5"/>
  <c r="L98" i="5"/>
  <c r="K98" i="5"/>
  <c r="J98" i="5"/>
  <c r="M96" i="5"/>
  <c r="L96" i="5"/>
  <c r="M95" i="5"/>
  <c r="L95" i="5"/>
  <c r="M94" i="5"/>
  <c r="L94" i="5"/>
  <c r="M92" i="5"/>
  <c r="L92" i="5"/>
  <c r="K92" i="5"/>
  <c r="J92" i="5"/>
  <c r="M91" i="5"/>
  <c r="L91" i="5"/>
  <c r="M90" i="5"/>
  <c r="L90" i="5"/>
  <c r="M89" i="5"/>
  <c r="L89" i="5"/>
  <c r="M88" i="5"/>
  <c r="L88" i="5"/>
  <c r="M87" i="5"/>
  <c r="L87" i="5"/>
  <c r="M86" i="5"/>
  <c r="L86" i="5"/>
  <c r="M84" i="5"/>
  <c r="L84" i="5"/>
  <c r="K84" i="5"/>
  <c r="J84" i="5"/>
  <c r="M83" i="5"/>
  <c r="L83" i="5"/>
  <c r="M82" i="5"/>
  <c r="L82" i="5"/>
  <c r="M81" i="5"/>
  <c r="L81" i="5"/>
  <c r="M80" i="5"/>
  <c r="L80" i="5"/>
  <c r="M79" i="5"/>
  <c r="L79" i="5"/>
  <c r="K79" i="5"/>
  <c r="J79" i="5"/>
  <c r="M78" i="5"/>
  <c r="L78" i="5"/>
  <c r="M77" i="5"/>
  <c r="L77" i="5"/>
  <c r="M76" i="5"/>
  <c r="L76" i="5"/>
  <c r="M75" i="5"/>
  <c r="L75" i="5"/>
  <c r="M73" i="5"/>
  <c r="L73" i="5"/>
  <c r="M72" i="5"/>
  <c r="L72" i="5"/>
  <c r="M71" i="5"/>
  <c r="L71" i="5"/>
  <c r="M68" i="5"/>
  <c r="L68" i="5"/>
  <c r="K68" i="5"/>
  <c r="J68" i="5"/>
  <c r="M67" i="5"/>
  <c r="L67" i="5"/>
  <c r="M66" i="5"/>
  <c r="L66" i="5"/>
  <c r="M65" i="5"/>
  <c r="L65" i="5"/>
  <c r="M64" i="5"/>
  <c r="L64" i="5"/>
  <c r="M63" i="5"/>
  <c r="L63" i="5"/>
  <c r="M62" i="5"/>
  <c r="L62" i="5"/>
  <c r="M60" i="5"/>
  <c r="L60" i="5"/>
  <c r="K60" i="5"/>
  <c r="J60" i="5"/>
  <c r="M58" i="5"/>
  <c r="L58" i="5"/>
  <c r="M57" i="5"/>
  <c r="L57" i="5"/>
  <c r="M56" i="5"/>
  <c r="L56" i="5"/>
  <c r="M55" i="5"/>
  <c r="L55" i="5"/>
  <c r="M53" i="5"/>
  <c r="L53" i="5"/>
  <c r="K53" i="5"/>
  <c r="J53" i="5"/>
  <c r="M52" i="5"/>
  <c r="L52" i="5"/>
  <c r="M51" i="5"/>
  <c r="L51" i="5"/>
  <c r="M50" i="5"/>
  <c r="L50" i="5"/>
  <c r="M48" i="5"/>
  <c r="L48" i="5"/>
  <c r="M47" i="5"/>
  <c r="L47" i="5"/>
  <c r="M46" i="5"/>
  <c r="L46" i="5"/>
  <c r="M45" i="5"/>
  <c r="L45" i="5"/>
  <c r="M44" i="5"/>
  <c r="L44" i="5"/>
  <c r="M42" i="5"/>
  <c r="L42" i="5"/>
  <c r="K42" i="5"/>
  <c r="J42" i="5"/>
  <c r="M41" i="5"/>
  <c r="L41" i="5"/>
  <c r="M40" i="5"/>
  <c r="L40" i="5"/>
  <c r="M39" i="5"/>
  <c r="L39" i="5"/>
  <c r="M38" i="5"/>
  <c r="L38" i="5"/>
  <c r="M37" i="5"/>
  <c r="L37" i="5"/>
  <c r="M36" i="5"/>
  <c r="L36" i="5"/>
  <c r="M33" i="5"/>
  <c r="L33" i="5"/>
  <c r="K33" i="5"/>
  <c r="J33" i="5"/>
  <c r="M32" i="5"/>
  <c r="L32" i="5"/>
  <c r="K32" i="5"/>
  <c r="J32" i="5"/>
  <c r="M31" i="5"/>
  <c r="L31" i="5"/>
  <c r="K31" i="5"/>
  <c r="J31" i="5"/>
  <c r="M30" i="5"/>
  <c r="L30" i="5"/>
  <c r="M29" i="5"/>
  <c r="L29" i="5"/>
  <c r="M28" i="5"/>
  <c r="L28" i="5"/>
  <c r="M27" i="5"/>
  <c r="L27" i="5"/>
  <c r="M26" i="5"/>
  <c r="L26" i="5"/>
  <c r="M25" i="5"/>
  <c r="L25" i="5"/>
  <c r="M24" i="5"/>
  <c r="L24" i="5"/>
  <c r="M23" i="5"/>
  <c r="L23" i="5"/>
  <c r="M22" i="5"/>
  <c r="L22" i="5"/>
  <c r="M21" i="5"/>
  <c r="L21" i="5"/>
  <c r="M20" i="5"/>
  <c r="L20" i="5"/>
  <c r="M19" i="5"/>
  <c r="L19" i="5"/>
  <c r="M18" i="5"/>
  <c r="L18" i="5"/>
  <c r="M17" i="5"/>
  <c r="L17" i="5"/>
  <c r="M16" i="5"/>
  <c r="L16" i="5"/>
  <c r="M15" i="5"/>
  <c r="L15" i="5"/>
  <c r="M13" i="5"/>
  <c r="L13" i="5"/>
  <c r="M12" i="5"/>
  <c r="L12" i="5"/>
  <c r="M11" i="5"/>
  <c r="L11" i="5"/>
  <c r="M9" i="5"/>
  <c r="L9" i="5"/>
  <c r="M8" i="5"/>
  <c r="L8" i="5"/>
  <c r="M7" i="5"/>
  <c r="L7" i="5"/>
  <c r="M6" i="5"/>
  <c r="L6" i="5"/>
  <c r="Q476" i="4"/>
  <c r="P476" i="4"/>
  <c r="Q475" i="4"/>
  <c r="P475" i="4"/>
  <c r="Q474" i="4"/>
  <c r="P474" i="4"/>
  <c r="Q473" i="4"/>
  <c r="Q471" i="4"/>
  <c r="P471" i="4"/>
  <c r="Q470" i="4"/>
  <c r="Q468" i="4"/>
  <c r="P468" i="4"/>
  <c r="Q467" i="4"/>
  <c r="Q464" i="4"/>
  <c r="P464" i="4"/>
  <c r="Q463" i="4"/>
  <c r="P463" i="4"/>
  <c r="Q462" i="4"/>
  <c r="P462" i="4"/>
  <c r="Q461" i="4"/>
  <c r="Q457" i="4"/>
  <c r="P457" i="4"/>
  <c r="Q456" i="4"/>
  <c r="P456" i="4"/>
  <c r="Q455" i="4"/>
  <c r="Q452" i="4"/>
  <c r="P452" i="4"/>
  <c r="Q451" i="4"/>
  <c r="Q449" i="4"/>
  <c r="P449" i="4"/>
  <c r="Q448" i="4"/>
  <c r="P448" i="4"/>
  <c r="Q447" i="4"/>
  <c r="Q446" i="4"/>
  <c r="Q445" i="4"/>
  <c r="Q444" i="4"/>
  <c r="Q442" i="4"/>
  <c r="P442" i="4"/>
  <c r="Q441" i="4"/>
  <c r="Q440" i="4"/>
  <c r="Q439" i="4"/>
  <c r="Q438" i="4"/>
  <c r="Q437" i="4"/>
  <c r="Q436" i="4"/>
  <c r="Q435" i="4"/>
  <c r="Q433" i="4"/>
  <c r="P433" i="4"/>
  <c r="Q432" i="4"/>
  <c r="Q431" i="4"/>
  <c r="Q430" i="4"/>
  <c r="Q427" i="4"/>
  <c r="P427" i="4"/>
  <c r="Q426" i="4"/>
  <c r="P426" i="4"/>
  <c r="Q425" i="4"/>
  <c r="P425" i="4"/>
  <c r="Q424" i="4"/>
  <c r="Q421" i="4"/>
  <c r="P421" i="4"/>
  <c r="Q420" i="4"/>
  <c r="P420" i="4"/>
  <c r="Q419" i="4"/>
  <c r="Q418" i="4"/>
  <c r="Q417" i="4"/>
  <c r="Q416" i="4"/>
  <c r="Q415" i="4"/>
  <c r="Q413" i="4"/>
  <c r="P413" i="4"/>
  <c r="Q412" i="4"/>
  <c r="Q411" i="4"/>
  <c r="Q407" i="4"/>
  <c r="P407" i="4"/>
  <c r="Q406" i="4"/>
  <c r="P406" i="4"/>
  <c r="Q405" i="4"/>
  <c r="Q404" i="4"/>
  <c r="Q403" i="4"/>
  <c r="Q402" i="4"/>
  <c r="Q399" i="4"/>
  <c r="P399" i="4"/>
  <c r="Q398" i="4"/>
  <c r="P398" i="4"/>
  <c r="Q397" i="4"/>
  <c r="P397" i="4"/>
  <c r="Q396" i="4"/>
  <c r="Q395" i="4"/>
  <c r="Q393" i="4"/>
  <c r="P393" i="4"/>
  <c r="Q392" i="4"/>
  <c r="Q391" i="4"/>
  <c r="Q390" i="4"/>
  <c r="Q389" i="4"/>
  <c r="Q388" i="4"/>
  <c r="Q387" i="4"/>
  <c r="Q386" i="4"/>
  <c r="Q384" i="4"/>
  <c r="P384" i="4"/>
  <c r="Q383" i="4"/>
  <c r="Q382" i="4"/>
  <c r="Q380" i="4"/>
  <c r="P380" i="4"/>
  <c r="Q379" i="4"/>
  <c r="Q377" i="4"/>
  <c r="P377" i="4"/>
  <c r="Q376" i="4"/>
  <c r="Q375" i="4"/>
  <c r="Q374" i="4"/>
  <c r="Q373" i="4"/>
  <c r="Q372" i="4"/>
  <c r="Q371" i="4"/>
  <c r="Q370" i="4"/>
  <c r="Q369" i="4"/>
  <c r="Q368" i="4"/>
  <c r="Q366" i="4"/>
  <c r="P366" i="4"/>
  <c r="Q365" i="4"/>
  <c r="Q364" i="4"/>
  <c r="Q362" i="4"/>
  <c r="P362" i="4"/>
  <c r="Q361" i="4"/>
  <c r="Q360" i="4"/>
  <c r="Q359" i="4"/>
  <c r="Q358" i="4"/>
  <c r="Q357" i="4"/>
  <c r="Q356" i="4"/>
  <c r="Q355" i="4"/>
  <c r="Q354" i="4"/>
  <c r="Q351" i="4"/>
  <c r="P351" i="4"/>
  <c r="Q350" i="4"/>
  <c r="P350" i="4"/>
  <c r="Q349" i="4"/>
  <c r="Q348" i="4"/>
  <c r="Q347" i="4"/>
  <c r="Q345" i="4"/>
  <c r="P345" i="4"/>
  <c r="Q344" i="4"/>
  <c r="Q341" i="4"/>
  <c r="P341" i="4"/>
  <c r="Q340" i="4"/>
  <c r="Q339" i="4"/>
  <c r="Q336" i="4"/>
  <c r="P336" i="4"/>
  <c r="Q335" i="4"/>
  <c r="P335" i="4"/>
  <c r="Q334" i="4"/>
  <c r="Q333" i="4"/>
  <c r="Q331" i="4"/>
  <c r="P331" i="4"/>
  <c r="Q330" i="4"/>
  <c r="Q327" i="4"/>
  <c r="P327" i="4"/>
  <c r="Q326" i="4"/>
  <c r="P326" i="4"/>
  <c r="Q325" i="4"/>
  <c r="Q323" i="4"/>
  <c r="P323" i="4"/>
  <c r="Q322" i="4"/>
  <c r="Q321" i="4"/>
  <c r="Q318" i="4"/>
  <c r="P318" i="4"/>
  <c r="Q317" i="4"/>
  <c r="P317" i="4"/>
  <c r="Q316" i="4"/>
  <c r="P316" i="4"/>
  <c r="Q315" i="4"/>
  <c r="Q314" i="4"/>
  <c r="Q313" i="4"/>
  <c r="Q311" i="4"/>
  <c r="P311" i="4"/>
  <c r="Q310" i="4"/>
  <c r="P310" i="4"/>
  <c r="Q309" i="4"/>
  <c r="Q308" i="4"/>
  <c r="Q306" i="4"/>
  <c r="P306" i="4"/>
  <c r="Q305" i="4"/>
  <c r="P305" i="4"/>
  <c r="Q304" i="4"/>
  <c r="Q302" i="4"/>
  <c r="P302" i="4"/>
  <c r="Q301" i="4"/>
  <c r="Q300" i="4"/>
  <c r="Q299" i="4"/>
  <c r="Q298" i="4"/>
  <c r="Q296" i="4"/>
  <c r="P296" i="4"/>
  <c r="Q295" i="4"/>
  <c r="Q291" i="4"/>
  <c r="P291" i="4"/>
  <c r="Q290" i="4"/>
  <c r="P290" i="4"/>
  <c r="Q289" i="4"/>
  <c r="Q287" i="4"/>
  <c r="P287" i="4"/>
  <c r="Q286" i="4"/>
  <c r="Q284" i="4"/>
  <c r="P284" i="4"/>
  <c r="Q283" i="4"/>
  <c r="Q282" i="4"/>
  <c r="Q280" i="4"/>
  <c r="P280" i="4"/>
  <c r="Q279" i="4"/>
  <c r="Q276" i="4"/>
  <c r="P276" i="4"/>
  <c r="Q274" i="4"/>
  <c r="Q272" i="4"/>
  <c r="P272" i="4"/>
  <c r="Q271" i="4"/>
  <c r="P271" i="4"/>
  <c r="Q270" i="4"/>
  <c r="Q269" i="4"/>
  <c r="Q268" i="4"/>
  <c r="Q267" i="4"/>
  <c r="Q266" i="4"/>
  <c r="Q265" i="4"/>
  <c r="Q264" i="4"/>
  <c r="Q262" i="4"/>
  <c r="P262" i="4"/>
  <c r="Q261" i="4"/>
  <c r="Q260" i="4"/>
  <c r="Q259" i="4"/>
  <c r="Q258" i="4"/>
  <c r="Q257" i="4"/>
  <c r="Q256" i="4"/>
  <c r="Q255" i="4"/>
  <c r="Q250" i="4"/>
  <c r="P250" i="4"/>
  <c r="Q249" i="4"/>
  <c r="P249" i="4"/>
  <c r="Q248" i="4"/>
  <c r="P248" i="4"/>
  <c r="Q247" i="4"/>
  <c r="Q245" i="4"/>
  <c r="P245" i="4"/>
  <c r="Q244" i="4"/>
  <c r="Q243" i="4"/>
  <c r="Q242" i="4"/>
  <c r="Q241" i="4"/>
  <c r="Q240" i="4"/>
  <c r="Q239" i="4"/>
  <c r="Q238" i="4"/>
  <c r="Q237" i="4"/>
  <c r="Q236" i="4"/>
  <c r="Q235" i="4"/>
  <c r="Q233" i="4"/>
  <c r="P233" i="4"/>
  <c r="Q232" i="4"/>
  <c r="Q231" i="4"/>
  <c r="Q230" i="4"/>
  <c r="Q229" i="4"/>
  <c r="Q228" i="4"/>
  <c r="Q227" i="4"/>
  <c r="Q226" i="4"/>
  <c r="Q225" i="4"/>
  <c r="Q224" i="4"/>
  <c r="Q223" i="4"/>
  <c r="Q221" i="4"/>
  <c r="P221" i="4"/>
  <c r="Q220" i="4"/>
  <c r="Q219" i="4"/>
  <c r="Q218" i="4"/>
  <c r="Q217" i="4"/>
  <c r="Q214" i="4"/>
  <c r="P214" i="4"/>
  <c r="Q213" i="4"/>
  <c r="P213" i="4"/>
  <c r="Q212" i="4"/>
  <c r="Q210" i="4"/>
  <c r="P210" i="4"/>
  <c r="Q209" i="4"/>
  <c r="Q208" i="4"/>
  <c r="Q207" i="4"/>
  <c r="Q206" i="4"/>
  <c r="Q204" i="4"/>
  <c r="P204" i="4"/>
  <c r="Q203" i="4"/>
  <c r="Q202" i="4"/>
  <c r="Q201" i="4"/>
  <c r="Q200" i="4"/>
  <c r="Q198" i="4"/>
  <c r="P198" i="4"/>
  <c r="Q197" i="4"/>
  <c r="Q196" i="4"/>
  <c r="Q195" i="4"/>
  <c r="Q194" i="4"/>
  <c r="Q193" i="4"/>
  <c r="Q191" i="4"/>
  <c r="P191" i="4"/>
  <c r="Q190" i="4"/>
  <c r="Q189" i="4"/>
  <c r="Q188" i="4"/>
  <c r="Q187" i="4"/>
  <c r="Q186" i="4"/>
  <c r="Q185" i="4"/>
  <c r="Q182" i="4"/>
  <c r="P182" i="4"/>
  <c r="Q181" i="4"/>
  <c r="P181" i="4"/>
  <c r="Q180" i="4"/>
  <c r="Q179" i="4"/>
  <c r="Q178" i="4"/>
  <c r="Q177" i="4"/>
  <c r="Q175" i="4"/>
  <c r="P175" i="4"/>
  <c r="Q174" i="4"/>
  <c r="Q172" i="4"/>
  <c r="P172" i="4"/>
  <c r="Q171" i="4"/>
  <c r="Q170" i="4"/>
  <c r="Q169" i="4"/>
  <c r="Q168" i="4"/>
  <c r="Q167" i="4"/>
  <c r="Q166" i="4"/>
  <c r="Q165" i="4"/>
  <c r="Q164" i="4"/>
  <c r="Q163" i="4"/>
  <c r="Q162" i="4"/>
  <c r="Q161" i="4"/>
  <c r="Q160" i="4"/>
  <c r="Q159" i="4"/>
  <c r="Q158" i="4"/>
  <c r="Q156" i="4"/>
  <c r="P156" i="4"/>
  <c r="Q155" i="4"/>
  <c r="P155" i="4"/>
  <c r="Q154" i="4"/>
  <c r="Q152" i="4"/>
  <c r="P152" i="4"/>
  <c r="Q151" i="4"/>
  <c r="Q149" i="4"/>
  <c r="P149" i="4"/>
  <c r="Q148" i="4"/>
  <c r="Q146" i="4"/>
  <c r="P146" i="4"/>
  <c r="Q145" i="4"/>
  <c r="Q144" i="4"/>
  <c r="Q143" i="4"/>
  <c r="Q142" i="4"/>
  <c r="Q139" i="4"/>
  <c r="P139" i="4"/>
  <c r="Q138" i="4"/>
  <c r="Q137" i="4"/>
  <c r="Q136" i="4"/>
  <c r="Q135" i="4"/>
  <c r="Q133" i="4"/>
  <c r="P133" i="4"/>
  <c r="Q132" i="4"/>
  <c r="Q128" i="4"/>
  <c r="P128" i="4"/>
  <c r="Q127" i="4"/>
  <c r="P127" i="4"/>
  <c r="Q126" i="4"/>
  <c r="Q125" i="4"/>
  <c r="Q124" i="4"/>
  <c r="Q123" i="4"/>
  <c r="Q122" i="4"/>
  <c r="Q121" i="4"/>
  <c r="Q119" i="4"/>
  <c r="P119" i="4"/>
  <c r="Q118" i="4"/>
  <c r="Q116" i="4"/>
  <c r="P116" i="4"/>
  <c r="Q115" i="4"/>
  <c r="Q113" i="4"/>
  <c r="P113" i="4"/>
  <c r="Q112" i="4"/>
  <c r="Q111" i="4"/>
  <c r="Q108" i="4"/>
  <c r="P108" i="4"/>
  <c r="Q107" i="4"/>
  <c r="P107" i="4"/>
  <c r="Q106" i="4"/>
  <c r="Q105" i="4"/>
  <c r="Q102" i="4"/>
  <c r="P102" i="4"/>
  <c r="Q101" i="4"/>
  <c r="P101" i="4"/>
  <c r="Q100" i="4"/>
  <c r="Q98" i="4"/>
  <c r="P98" i="4"/>
  <c r="Q97" i="4"/>
  <c r="Q96" i="4"/>
  <c r="Q95" i="4"/>
  <c r="Q91" i="4"/>
  <c r="Q89" i="4"/>
  <c r="P89" i="4"/>
  <c r="Q88" i="4"/>
  <c r="Q87" i="4"/>
  <c r="Q85" i="4"/>
  <c r="P85" i="4"/>
  <c r="Q84" i="4"/>
  <c r="Q83" i="4"/>
  <c r="Q82" i="4"/>
  <c r="Q81" i="4"/>
  <c r="Q80" i="4"/>
  <c r="Q79" i="4"/>
  <c r="Q77" i="4"/>
  <c r="P77" i="4"/>
  <c r="Q76" i="4"/>
  <c r="Q75" i="4"/>
  <c r="Q74" i="4"/>
  <c r="Q73" i="4"/>
  <c r="Q72" i="4"/>
  <c r="Q71" i="4"/>
  <c r="Q70" i="4"/>
  <c r="Q69" i="4"/>
  <c r="Q67" i="4"/>
  <c r="P67" i="4"/>
  <c r="Q66" i="4"/>
  <c r="Q65" i="4"/>
  <c r="Q64" i="4"/>
  <c r="Q63" i="4"/>
  <c r="Q62" i="4"/>
  <c r="Q61" i="4"/>
  <c r="Q60" i="4"/>
  <c r="Q57" i="4"/>
  <c r="P57" i="4"/>
  <c r="Q56" i="4"/>
  <c r="P56" i="4"/>
  <c r="Q55" i="4"/>
  <c r="Q54" i="4"/>
  <c r="Q53" i="4"/>
  <c r="Q52" i="4"/>
  <c r="Q51" i="4"/>
  <c r="Q50" i="4"/>
  <c r="Q49" i="4"/>
  <c r="Q48" i="4"/>
  <c r="Q47" i="4"/>
  <c r="Q46" i="4"/>
  <c r="Q43" i="4"/>
  <c r="P43" i="4"/>
  <c r="Q42" i="4"/>
  <c r="P42" i="4"/>
  <c r="Q41" i="4"/>
  <c r="Q39" i="4"/>
  <c r="P39" i="4"/>
  <c r="Q38" i="4"/>
  <c r="Q36" i="4"/>
  <c r="P36" i="4"/>
  <c r="Q35" i="4"/>
  <c r="Q33" i="4"/>
  <c r="P33" i="4"/>
  <c r="Q32" i="4"/>
  <c r="Q30" i="4"/>
  <c r="P30" i="4"/>
  <c r="Q29" i="4"/>
  <c r="Q27" i="4"/>
  <c r="P27" i="4"/>
  <c r="Q26" i="4"/>
  <c r="Q24" i="4"/>
  <c r="P24" i="4"/>
  <c r="Q23" i="4"/>
  <c r="Q21" i="4"/>
  <c r="P21" i="4"/>
  <c r="Q20" i="4"/>
  <c r="Q18" i="4"/>
  <c r="P18" i="4"/>
  <c r="Q17" i="4"/>
  <c r="Q14" i="4"/>
  <c r="P14" i="4"/>
  <c r="Q13" i="4"/>
  <c r="Q12" i="4"/>
  <c r="Q11" i="4"/>
  <c r="Q10" i="4"/>
  <c r="Q9" i="4"/>
  <c r="Q8" i="4"/>
  <c r="Q7" i="4"/>
  <c r="Q6" i="4"/>
  <c r="Q4" i="4"/>
  <c r="P4" i="4"/>
  <c r="Q3" i="4"/>
  <c r="M270" i="3"/>
  <c r="L270" i="3"/>
  <c r="K270" i="3"/>
  <c r="J270" i="3"/>
  <c r="M269" i="3"/>
  <c r="L269" i="3"/>
  <c r="K269" i="3"/>
  <c r="J269" i="3"/>
  <c r="M268" i="3"/>
  <c r="L268" i="3"/>
  <c r="K268" i="3"/>
  <c r="J268" i="3"/>
  <c r="M267" i="3"/>
  <c r="L267" i="3"/>
  <c r="K267" i="3"/>
  <c r="J267" i="3"/>
  <c r="M266" i="3"/>
  <c r="L266" i="3"/>
  <c r="M265" i="3"/>
  <c r="L265" i="3"/>
  <c r="M263" i="3"/>
  <c r="L263" i="3"/>
  <c r="K263" i="3"/>
  <c r="J263" i="3"/>
  <c r="M262" i="3"/>
  <c r="L262" i="3"/>
  <c r="K262" i="3"/>
  <c r="J262" i="3"/>
  <c r="M261" i="3"/>
  <c r="L261" i="3"/>
  <c r="M252" i="3"/>
  <c r="L252" i="3"/>
  <c r="K252" i="3"/>
  <c r="J252" i="3"/>
  <c r="M251" i="3"/>
  <c r="L251" i="3"/>
  <c r="K251" i="3"/>
  <c r="J251" i="3"/>
  <c r="J250" i="3"/>
  <c r="J243" i="3"/>
  <c r="M240" i="3"/>
  <c r="L240" i="3"/>
  <c r="K240" i="3"/>
  <c r="J240" i="3"/>
  <c r="M238" i="3"/>
  <c r="L238" i="3"/>
  <c r="M237" i="3"/>
  <c r="L237" i="3"/>
  <c r="J234" i="3"/>
  <c r="J231" i="3"/>
  <c r="M226" i="3"/>
  <c r="L226" i="3"/>
  <c r="K226" i="3"/>
  <c r="J226" i="3"/>
  <c r="M225" i="3"/>
  <c r="L225" i="3"/>
  <c r="K225" i="3"/>
  <c r="J225" i="3"/>
  <c r="M224" i="3"/>
  <c r="L224" i="3"/>
  <c r="M223" i="3"/>
  <c r="L223" i="3"/>
  <c r="K223" i="3"/>
  <c r="J223" i="3"/>
  <c r="M222" i="3"/>
  <c r="L222" i="3"/>
  <c r="K222" i="3"/>
  <c r="J222" i="3"/>
  <c r="M221" i="3"/>
  <c r="L221" i="3"/>
  <c r="M219" i="3"/>
  <c r="L219" i="3"/>
  <c r="M218" i="3"/>
  <c r="L218" i="3"/>
  <c r="M217" i="3"/>
  <c r="L217" i="3"/>
  <c r="M216" i="3"/>
  <c r="L216" i="3"/>
  <c r="M215" i="3"/>
  <c r="L215" i="3"/>
  <c r="M214" i="3"/>
  <c r="L214" i="3"/>
  <c r="M212" i="3"/>
  <c r="L212" i="3"/>
  <c r="K212" i="3"/>
  <c r="J212" i="3"/>
  <c r="M211" i="3"/>
  <c r="L211" i="3"/>
  <c r="K211" i="3"/>
  <c r="J211" i="3"/>
  <c r="M210" i="3"/>
  <c r="L210" i="3"/>
  <c r="M209" i="3"/>
  <c r="L209" i="3"/>
  <c r="M208" i="3"/>
  <c r="L208" i="3"/>
  <c r="M206" i="3"/>
  <c r="L206" i="3"/>
  <c r="M205" i="3"/>
  <c r="L205" i="3"/>
  <c r="K205" i="3"/>
  <c r="J205" i="3"/>
  <c r="M204" i="3"/>
  <c r="L204" i="3"/>
  <c r="M203" i="3"/>
  <c r="L203" i="3"/>
  <c r="M202" i="3"/>
  <c r="L202" i="3"/>
  <c r="M201" i="3"/>
  <c r="L201" i="3"/>
  <c r="M199" i="3"/>
  <c r="L199" i="3"/>
  <c r="M197" i="3"/>
  <c r="L197" i="3"/>
  <c r="K197" i="3"/>
  <c r="J197" i="3"/>
  <c r="M196" i="3"/>
  <c r="L196" i="3"/>
  <c r="M195" i="3"/>
  <c r="L195" i="3"/>
  <c r="M194" i="3"/>
  <c r="L194" i="3"/>
  <c r="M192" i="3"/>
  <c r="L192" i="3"/>
  <c r="K192" i="3"/>
  <c r="J192" i="3"/>
  <c r="M191" i="3"/>
  <c r="L191" i="3"/>
  <c r="K191" i="3"/>
  <c r="J191" i="3"/>
  <c r="M190" i="3"/>
  <c r="L190" i="3"/>
  <c r="M189" i="3"/>
  <c r="L189" i="3"/>
  <c r="M188" i="3"/>
  <c r="L188" i="3"/>
  <c r="M187" i="3"/>
  <c r="L187" i="3"/>
  <c r="M186" i="3"/>
  <c r="L186" i="3"/>
  <c r="M185" i="3"/>
  <c r="L185" i="3"/>
  <c r="M184" i="3"/>
  <c r="L184" i="3"/>
  <c r="M183" i="3"/>
  <c r="L183" i="3"/>
  <c r="M182" i="3"/>
  <c r="L182" i="3"/>
  <c r="M181" i="3"/>
  <c r="L181" i="3"/>
  <c r="M180" i="3"/>
  <c r="L180" i="3"/>
  <c r="M179" i="3"/>
  <c r="L179" i="3"/>
  <c r="M178" i="3"/>
  <c r="L178" i="3"/>
  <c r="M177" i="3"/>
  <c r="L177" i="3"/>
  <c r="M176" i="3"/>
  <c r="L176" i="3"/>
  <c r="M175" i="3"/>
  <c r="L175" i="3"/>
  <c r="M174" i="3"/>
  <c r="L174" i="3"/>
  <c r="M173" i="3"/>
  <c r="L173" i="3"/>
  <c r="M172" i="3"/>
  <c r="L172" i="3"/>
  <c r="M171" i="3"/>
  <c r="L171" i="3"/>
  <c r="M170" i="3"/>
  <c r="L170" i="3"/>
  <c r="M168" i="3"/>
  <c r="L168" i="3"/>
  <c r="K168" i="3"/>
  <c r="J168" i="3"/>
  <c r="M167" i="3"/>
  <c r="L167" i="3"/>
  <c r="M166" i="3"/>
  <c r="L166" i="3"/>
  <c r="M165" i="3"/>
  <c r="L165" i="3"/>
  <c r="M164" i="3"/>
  <c r="L164" i="3"/>
  <c r="M163" i="3"/>
  <c r="L163" i="3"/>
  <c r="M162" i="3"/>
  <c r="L162" i="3"/>
  <c r="M161" i="3"/>
  <c r="L161" i="3"/>
  <c r="M160" i="3"/>
  <c r="L160" i="3"/>
  <c r="M159" i="3"/>
  <c r="L159" i="3"/>
  <c r="M158" i="3"/>
  <c r="L158" i="3"/>
  <c r="M157" i="3"/>
  <c r="L157" i="3"/>
  <c r="M155" i="3"/>
  <c r="L155" i="3"/>
  <c r="M154" i="3"/>
  <c r="L154" i="3"/>
  <c r="M153" i="3"/>
  <c r="L153" i="3"/>
  <c r="M151" i="3"/>
  <c r="L151" i="3"/>
  <c r="K151" i="3"/>
  <c r="J151" i="3"/>
  <c r="M149" i="3"/>
  <c r="L149" i="3"/>
  <c r="M148" i="3"/>
  <c r="L148" i="3"/>
  <c r="M147" i="3"/>
  <c r="L147" i="3"/>
  <c r="M146" i="3"/>
  <c r="L146" i="3"/>
  <c r="M145" i="3"/>
  <c r="L145" i="3"/>
  <c r="M143" i="3"/>
  <c r="L143" i="3"/>
  <c r="K143" i="3"/>
  <c r="J143" i="3"/>
  <c r="M142" i="3"/>
  <c r="L142" i="3"/>
  <c r="M140" i="3"/>
  <c r="L140" i="3"/>
  <c r="M138" i="3"/>
  <c r="L138" i="3"/>
  <c r="K138" i="3"/>
  <c r="J138" i="3"/>
  <c r="M137" i="3"/>
  <c r="L137" i="3"/>
  <c r="K137" i="3"/>
  <c r="J137" i="3"/>
  <c r="M136" i="3"/>
  <c r="L136" i="3"/>
  <c r="M135" i="3"/>
  <c r="L135" i="3"/>
  <c r="K135" i="3"/>
  <c r="J135" i="3"/>
  <c r="M134" i="3"/>
  <c r="L134" i="3"/>
  <c r="M133" i="3"/>
  <c r="L133" i="3"/>
  <c r="M132" i="3"/>
  <c r="L132" i="3"/>
  <c r="K132" i="3"/>
  <c r="J132" i="3"/>
  <c r="M131" i="3"/>
  <c r="L131" i="3"/>
  <c r="M130" i="3"/>
  <c r="L130" i="3"/>
  <c r="M129" i="3"/>
  <c r="L129" i="3"/>
  <c r="M126" i="3"/>
  <c r="L126" i="3"/>
  <c r="K126" i="3"/>
  <c r="J126" i="3"/>
  <c r="M125" i="3"/>
  <c r="L125" i="3"/>
  <c r="M124" i="3"/>
  <c r="L124" i="3"/>
  <c r="M123" i="3"/>
  <c r="L123" i="3"/>
  <c r="M122" i="3"/>
  <c r="L122" i="3"/>
  <c r="M121" i="3"/>
  <c r="L121" i="3"/>
  <c r="M120" i="3"/>
  <c r="L120" i="3"/>
  <c r="M118" i="3"/>
  <c r="L118" i="3"/>
  <c r="K118" i="3"/>
  <c r="J118" i="3"/>
  <c r="M117" i="3"/>
  <c r="L117" i="3"/>
  <c r="M116" i="3"/>
  <c r="L116" i="3"/>
  <c r="K116" i="3"/>
  <c r="J116" i="3"/>
  <c r="M115" i="3"/>
  <c r="L115" i="3"/>
  <c r="M114" i="3"/>
  <c r="L114" i="3"/>
  <c r="M112" i="3"/>
  <c r="L112" i="3"/>
  <c r="K112" i="3"/>
  <c r="J112" i="3"/>
  <c r="M111" i="3"/>
  <c r="L111" i="3"/>
  <c r="M110" i="3"/>
  <c r="L110" i="3"/>
  <c r="M107" i="3"/>
  <c r="L107" i="3"/>
  <c r="M105" i="3"/>
  <c r="L105" i="3"/>
  <c r="K105" i="3"/>
  <c r="J105" i="3"/>
  <c r="M104" i="3"/>
  <c r="L104" i="3"/>
  <c r="M103" i="3"/>
  <c r="L103" i="3"/>
  <c r="M102" i="3"/>
  <c r="L102" i="3"/>
  <c r="M101" i="3"/>
  <c r="L101" i="3"/>
  <c r="M99" i="3"/>
  <c r="L99" i="3"/>
  <c r="K99" i="3"/>
  <c r="J99" i="3"/>
  <c r="M98" i="3"/>
  <c r="L98" i="3"/>
  <c r="K98" i="3"/>
  <c r="J98" i="3"/>
  <c r="M96" i="3"/>
  <c r="L96" i="3"/>
  <c r="M95" i="3"/>
  <c r="L95" i="3"/>
  <c r="M94" i="3"/>
  <c r="L94" i="3"/>
  <c r="M92" i="3"/>
  <c r="L92" i="3"/>
  <c r="K92" i="3"/>
  <c r="J92" i="3"/>
  <c r="M91" i="3"/>
  <c r="L91" i="3"/>
  <c r="M90" i="3"/>
  <c r="L90" i="3"/>
  <c r="M89" i="3"/>
  <c r="L89" i="3"/>
  <c r="M88" i="3"/>
  <c r="L88" i="3"/>
  <c r="M87" i="3"/>
  <c r="L87" i="3"/>
  <c r="M86" i="3"/>
  <c r="L86" i="3"/>
  <c r="M84" i="3"/>
  <c r="L84" i="3"/>
  <c r="K84" i="3"/>
  <c r="J84" i="3"/>
  <c r="M83" i="3"/>
  <c r="L83" i="3"/>
  <c r="M82" i="3"/>
  <c r="L82" i="3"/>
  <c r="M81" i="3"/>
  <c r="L81" i="3"/>
  <c r="M80" i="3"/>
  <c r="L80" i="3"/>
  <c r="M79" i="3"/>
  <c r="L79" i="3"/>
  <c r="K79" i="3"/>
  <c r="J79" i="3"/>
  <c r="M78" i="3"/>
  <c r="L78" i="3"/>
  <c r="M77" i="3"/>
  <c r="L77" i="3"/>
  <c r="M76" i="3"/>
  <c r="L76" i="3"/>
  <c r="M75" i="3"/>
  <c r="L75" i="3"/>
  <c r="M73" i="3"/>
  <c r="L73" i="3"/>
  <c r="M72" i="3"/>
  <c r="L72" i="3"/>
  <c r="M71" i="3"/>
  <c r="L71" i="3"/>
  <c r="M68" i="3"/>
  <c r="L68" i="3"/>
  <c r="K68" i="3"/>
  <c r="J68" i="3"/>
  <c r="M67" i="3"/>
  <c r="L67" i="3"/>
  <c r="M66" i="3"/>
  <c r="L66" i="3"/>
  <c r="M65" i="3"/>
  <c r="L65" i="3"/>
  <c r="M64" i="3"/>
  <c r="L64" i="3"/>
  <c r="M63" i="3"/>
  <c r="L63" i="3"/>
  <c r="M62" i="3"/>
  <c r="L62" i="3"/>
  <c r="M60" i="3"/>
  <c r="L60" i="3"/>
  <c r="K60" i="3"/>
  <c r="J60" i="3"/>
  <c r="M58" i="3"/>
  <c r="L58" i="3"/>
  <c r="M57" i="3"/>
  <c r="L57" i="3"/>
  <c r="M56" i="3"/>
  <c r="L56" i="3"/>
  <c r="M55" i="3"/>
  <c r="L55" i="3"/>
  <c r="M53" i="3"/>
  <c r="L53" i="3"/>
  <c r="K53" i="3"/>
  <c r="J53" i="3"/>
  <c r="M52" i="3"/>
  <c r="L52" i="3"/>
  <c r="M51" i="3"/>
  <c r="L51" i="3"/>
  <c r="M50" i="3"/>
  <c r="L50" i="3"/>
  <c r="M48" i="3"/>
  <c r="L48" i="3"/>
  <c r="M47" i="3"/>
  <c r="L47" i="3"/>
  <c r="M46" i="3"/>
  <c r="L46" i="3"/>
  <c r="M45" i="3"/>
  <c r="L45" i="3"/>
  <c r="M44" i="3"/>
  <c r="L44" i="3"/>
  <c r="M42" i="3"/>
  <c r="L42" i="3"/>
  <c r="K42" i="3"/>
  <c r="J42" i="3"/>
  <c r="M41" i="3"/>
  <c r="L41" i="3"/>
  <c r="M40" i="3"/>
  <c r="L40" i="3"/>
  <c r="M39" i="3"/>
  <c r="L39" i="3"/>
  <c r="M38" i="3"/>
  <c r="L38" i="3"/>
  <c r="M37" i="3"/>
  <c r="L37" i="3"/>
  <c r="M36" i="3"/>
  <c r="L36" i="3"/>
  <c r="M33" i="3"/>
  <c r="L33" i="3"/>
  <c r="K33" i="3"/>
  <c r="J33" i="3"/>
  <c r="M32" i="3"/>
  <c r="L32" i="3"/>
  <c r="K32" i="3"/>
  <c r="J32" i="3"/>
  <c r="M31" i="3"/>
  <c r="L31" i="3"/>
  <c r="K31" i="3"/>
  <c r="J31" i="3"/>
  <c r="M30" i="3"/>
  <c r="L30" i="3"/>
  <c r="M29" i="3"/>
  <c r="L29" i="3"/>
  <c r="M28" i="3"/>
  <c r="L28" i="3"/>
  <c r="M27" i="3"/>
  <c r="L27" i="3"/>
  <c r="M26" i="3"/>
  <c r="L26" i="3"/>
  <c r="M25" i="3"/>
  <c r="L25" i="3"/>
  <c r="M24" i="3"/>
  <c r="L24" i="3"/>
  <c r="M23" i="3"/>
  <c r="L23" i="3"/>
  <c r="M22" i="3"/>
  <c r="L22" i="3"/>
  <c r="M21" i="3"/>
  <c r="L21" i="3"/>
  <c r="M20" i="3"/>
  <c r="L20" i="3"/>
  <c r="M19" i="3"/>
  <c r="L19" i="3"/>
  <c r="M18" i="3"/>
  <c r="L18" i="3"/>
  <c r="M17" i="3"/>
  <c r="L17" i="3"/>
  <c r="M16" i="3"/>
  <c r="L16" i="3"/>
  <c r="M15" i="3"/>
  <c r="L15" i="3"/>
  <c r="M13" i="3"/>
  <c r="L13" i="3"/>
  <c r="M12" i="3"/>
  <c r="L12" i="3"/>
  <c r="M11" i="3"/>
  <c r="L11" i="3"/>
  <c r="M9" i="3"/>
  <c r="L9" i="3"/>
  <c r="M8" i="3"/>
  <c r="L8" i="3"/>
  <c r="M7" i="3"/>
  <c r="L7" i="3"/>
  <c r="M6" i="3"/>
  <c r="L6" i="3"/>
  <c r="M252" i="2"/>
  <c r="L252" i="2"/>
  <c r="K252" i="2"/>
  <c r="J252" i="2"/>
  <c r="M251" i="2"/>
  <c r="L251" i="2"/>
  <c r="K251" i="2"/>
  <c r="J251" i="2"/>
  <c r="M250" i="2"/>
  <c r="L250" i="2"/>
  <c r="K250" i="2"/>
  <c r="J250" i="2"/>
  <c r="M249" i="2"/>
  <c r="L249" i="2"/>
  <c r="K249" i="2"/>
  <c r="J249" i="2"/>
  <c r="M248" i="2"/>
  <c r="L248" i="2"/>
  <c r="M247" i="2"/>
  <c r="L247" i="2"/>
  <c r="M245" i="2"/>
  <c r="L245" i="2"/>
  <c r="K245" i="2"/>
  <c r="J245" i="2"/>
  <c r="M244" i="2"/>
  <c r="L244" i="2"/>
  <c r="K244" i="2"/>
  <c r="J244" i="2"/>
  <c r="M243" i="2"/>
  <c r="L243" i="2"/>
  <c r="M236" i="2"/>
  <c r="L236" i="2"/>
  <c r="K236" i="2"/>
  <c r="J236" i="2"/>
  <c r="M235" i="2"/>
  <c r="L235" i="2"/>
  <c r="K235" i="2"/>
  <c r="J235" i="2"/>
  <c r="M234" i="2"/>
  <c r="L234" i="2"/>
  <c r="K234" i="2"/>
  <c r="J234" i="2"/>
  <c r="M233" i="2"/>
  <c r="L233" i="2"/>
  <c r="M232" i="2"/>
  <c r="L232" i="2"/>
  <c r="J229" i="2"/>
  <c r="M224" i="2"/>
  <c r="L224" i="2"/>
  <c r="K224" i="2"/>
  <c r="J224" i="2"/>
  <c r="M223" i="2"/>
  <c r="L223" i="2"/>
  <c r="K223" i="2"/>
  <c r="J223" i="2"/>
  <c r="M222" i="2"/>
  <c r="L222" i="2"/>
  <c r="M221" i="2"/>
  <c r="L221" i="2"/>
  <c r="K221" i="2"/>
  <c r="J221" i="2"/>
  <c r="M220" i="2"/>
  <c r="L220" i="2"/>
  <c r="K220" i="2"/>
  <c r="J220" i="2"/>
  <c r="M219" i="2"/>
  <c r="L219" i="2"/>
  <c r="M217" i="2"/>
  <c r="L217" i="2"/>
  <c r="M216" i="2"/>
  <c r="L216" i="2"/>
  <c r="M215" i="2"/>
  <c r="L215" i="2"/>
  <c r="M214" i="2"/>
  <c r="L214" i="2"/>
  <c r="M213" i="2"/>
  <c r="L213" i="2"/>
  <c r="M212" i="2"/>
  <c r="L212" i="2"/>
  <c r="M210" i="2"/>
  <c r="L210" i="2"/>
  <c r="K210" i="2"/>
  <c r="J210" i="2"/>
  <c r="M209" i="2"/>
  <c r="L209" i="2"/>
  <c r="K209" i="2"/>
  <c r="J209" i="2"/>
  <c r="M208" i="2"/>
  <c r="L208" i="2"/>
  <c r="M207" i="2"/>
  <c r="L207" i="2"/>
  <c r="M206" i="2"/>
  <c r="L206" i="2"/>
  <c r="M204" i="2"/>
  <c r="L204" i="2"/>
  <c r="M203" i="2"/>
  <c r="L203" i="2"/>
  <c r="K203" i="2"/>
  <c r="J203" i="2"/>
  <c r="M202" i="2"/>
  <c r="L202" i="2"/>
  <c r="M201" i="2"/>
  <c r="L201" i="2"/>
  <c r="M200" i="2"/>
  <c r="L200" i="2"/>
  <c r="M199" i="2"/>
  <c r="L199" i="2"/>
  <c r="M197" i="2"/>
  <c r="L197" i="2"/>
  <c r="M195" i="2"/>
  <c r="L195" i="2"/>
  <c r="K195" i="2"/>
  <c r="J195" i="2"/>
  <c r="M194" i="2"/>
  <c r="L194" i="2"/>
  <c r="M193" i="2"/>
  <c r="L193" i="2"/>
  <c r="M192" i="2"/>
  <c r="L192" i="2"/>
  <c r="M190" i="2"/>
  <c r="L190" i="2"/>
  <c r="K190" i="2"/>
  <c r="J190" i="2"/>
  <c r="M189" i="2"/>
  <c r="L189" i="2"/>
  <c r="K189" i="2"/>
  <c r="J189" i="2"/>
  <c r="M188" i="2"/>
  <c r="L188" i="2"/>
  <c r="M187" i="2"/>
  <c r="L187" i="2"/>
  <c r="M186" i="2"/>
  <c r="L186" i="2"/>
  <c r="M185" i="2"/>
  <c r="L185" i="2"/>
  <c r="M184" i="2"/>
  <c r="L184" i="2"/>
  <c r="M183" i="2"/>
  <c r="L183" i="2"/>
  <c r="M182" i="2"/>
  <c r="L182" i="2"/>
  <c r="M181" i="2"/>
  <c r="L181" i="2"/>
  <c r="M180" i="2"/>
  <c r="L180" i="2"/>
  <c r="M179" i="2"/>
  <c r="L179" i="2"/>
  <c r="M178" i="2"/>
  <c r="L178" i="2"/>
  <c r="M177" i="2"/>
  <c r="L177" i="2"/>
  <c r="M176" i="2"/>
  <c r="L176" i="2"/>
  <c r="M175" i="2"/>
  <c r="L175" i="2"/>
  <c r="M174" i="2"/>
  <c r="L174" i="2"/>
  <c r="M173" i="2"/>
  <c r="L173" i="2"/>
  <c r="M172" i="2"/>
  <c r="L172" i="2"/>
  <c r="M171" i="2"/>
  <c r="L171" i="2"/>
  <c r="M170" i="2"/>
  <c r="L170" i="2"/>
  <c r="M169" i="2"/>
  <c r="L169" i="2"/>
  <c r="M168" i="2"/>
  <c r="L168" i="2"/>
  <c r="M166" i="2"/>
  <c r="L166" i="2"/>
  <c r="K166" i="2"/>
  <c r="J166" i="2"/>
  <c r="M165" i="2"/>
  <c r="L165" i="2"/>
  <c r="M164" i="2"/>
  <c r="L164" i="2"/>
  <c r="M163" i="2"/>
  <c r="L163" i="2"/>
  <c r="M162" i="2"/>
  <c r="L162" i="2"/>
  <c r="M161" i="2"/>
  <c r="L161" i="2"/>
  <c r="M160" i="2"/>
  <c r="L160" i="2"/>
  <c r="M159" i="2"/>
  <c r="L159" i="2"/>
  <c r="M158" i="2"/>
  <c r="L158" i="2"/>
  <c r="M157" i="2"/>
  <c r="L157" i="2"/>
  <c r="M156" i="2"/>
  <c r="L156" i="2"/>
  <c r="M155" i="2"/>
  <c r="L155" i="2"/>
  <c r="M153" i="2"/>
  <c r="L153" i="2"/>
  <c r="M152" i="2"/>
  <c r="L152" i="2"/>
  <c r="M151" i="2"/>
  <c r="L151" i="2"/>
  <c r="M149" i="2"/>
  <c r="L149" i="2"/>
  <c r="K149" i="2"/>
  <c r="J149" i="2"/>
  <c r="M148" i="2"/>
  <c r="L148" i="2"/>
  <c r="M147" i="2"/>
  <c r="L147" i="2"/>
  <c r="M146" i="2"/>
  <c r="L146" i="2"/>
  <c r="M145" i="2"/>
  <c r="L145" i="2"/>
  <c r="M144" i="2"/>
  <c r="L144" i="2"/>
  <c r="M142" i="2"/>
  <c r="L142" i="2"/>
  <c r="K142" i="2"/>
  <c r="J142" i="2"/>
  <c r="M141" i="2"/>
  <c r="L141" i="2"/>
  <c r="M139" i="2"/>
  <c r="L139" i="2"/>
  <c r="M137" i="2"/>
  <c r="L137" i="2"/>
  <c r="K137" i="2"/>
  <c r="J137" i="2"/>
  <c r="M136" i="2"/>
  <c r="L136" i="2"/>
  <c r="K136" i="2"/>
  <c r="J136" i="2"/>
  <c r="M135" i="2"/>
  <c r="L135" i="2"/>
  <c r="M134" i="2"/>
  <c r="L134" i="2"/>
  <c r="K134" i="2"/>
  <c r="J134" i="2"/>
  <c r="M133" i="2"/>
  <c r="L133" i="2"/>
  <c r="M132" i="2"/>
  <c r="L132" i="2"/>
  <c r="M131" i="2"/>
  <c r="L131" i="2"/>
  <c r="K131" i="2"/>
  <c r="J131" i="2"/>
  <c r="M130" i="2"/>
  <c r="L130" i="2"/>
  <c r="M129" i="2"/>
  <c r="L129" i="2"/>
  <c r="M128" i="2"/>
  <c r="L128" i="2"/>
  <c r="M125" i="2"/>
  <c r="L125" i="2"/>
  <c r="K125" i="2"/>
  <c r="J125" i="2"/>
  <c r="M124" i="2"/>
  <c r="L124" i="2"/>
  <c r="M123" i="2"/>
  <c r="L123" i="2"/>
  <c r="M122" i="2"/>
  <c r="L122" i="2"/>
  <c r="M121" i="2"/>
  <c r="L121" i="2"/>
  <c r="M120" i="2"/>
  <c r="L120" i="2"/>
  <c r="M119" i="2"/>
  <c r="L119" i="2"/>
  <c r="M117" i="2"/>
  <c r="L117" i="2"/>
  <c r="K117" i="2"/>
  <c r="J117" i="2"/>
  <c r="M116" i="2"/>
  <c r="L116" i="2"/>
  <c r="M115" i="2"/>
  <c r="L115" i="2"/>
  <c r="K115" i="2"/>
  <c r="J115" i="2"/>
  <c r="M114" i="2"/>
  <c r="L114" i="2"/>
  <c r="M113" i="2"/>
  <c r="L113" i="2"/>
  <c r="M111" i="2"/>
  <c r="L111" i="2"/>
  <c r="K111" i="2"/>
  <c r="J111" i="2"/>
  <c r="M110" i="2"/>
  <c r="L110" i="2"/>
  <c r="M109" i="2"/>
  <c r="L109" i="2"/>
  <c r="M106" i="2"/>
  <c r="L106" i="2"/>
  <c r="M104" i="2"/>
  <c r="L104" i="2"/>
  <c r="K104" i="2"/>
  <c r="J104" i="2"/>
  <c r="M103" i="2"/>
  <c r="L103" i="2"/>
  <c r="M102" i="2"/>
  <c r="L102" i="2"/>
  <c r="M101" i="2"/>
  <c r="L101" i="2"/>
  <c r="M100" i="2"/>
  <c r="L100" i="2"/>
  <c r="M98" i="2"/>
  <c r="L98" i="2"/>
  <c r="K98" i="2"/>
  <c r="J98" i="2"/>
  <c r="M97" i="2"/>
  <c r="L97" i="2"/>
  <c r="K97" i="2"/>
  <c r="J97" i="2"/>
  <c r="M95" i="2"/>
  <c r="L95" i="2"/>
  <c r="M94" i="2"/>
  <c r="L94" i="2"/>
  <c r="M93" i="2"/>
  <c r="L93" i="2"/>
  <c r="M91" i="2"/>
  <c r="L91" i="2"/>
  <c r="K91" i="2"/>
  <c r="J91" i="2"/>
  <c r="M90" i="2"/>
  <c r="L90" i="2"/>
  <c r="M89" i="2"/>
  <c r="L89" i="2"/>
  <c r="M88" i="2"/>
  <c r="L88" i="2"/>
  <c r="M87" i="2"/>
  <c r="L87" i="2"/>
  <c r="M86" i="2"/>
  <c r="L86" i="2"/>
  <c r="M85" i="2"/>
  <c r="L85" i="2"/>
  <c r="M83" i="2"/>
  <c r="L83" i="2"/>
  <c r="K83" i="2"/>
  <c r="J83" i="2"/>
  <c r="M82" i="2"/>
  <c r="L82" i="2"/>
  <c r="M81" i="2"/>
  <c r="L81" i="2"/>
  <c r="M80" i="2"/>
  <c r="L80" i="2"/>
  <c r="M79" i="2"/>
  <c r="L79" i="2"/>
  <c r="M78" i="2"/>
  <c r="L78" i="2"/>
  <c r="K78" i="2"/>
  <c r="J78" i="2"/>
  <c r="M77" i="2"/>
  <c r="L77" i="2"/>
  <c r="M76" i="2"/>
  <c r="L76" i="2"/>
  <c r="M75" i="2"/>
  <c r="L75" i="2"/>
  <c r="M74" i="2"/>
  <c r="L74" i="2"/>
  <c r="M72" i="2"/>
  <c r="L72" i="2"/>
  <c r="M71" i="2"/>
  <c r="L71" i="2"/>
  <c r="M70" i="2"/>
  <c r="L70" i="2"/>
  <c r="M67" i="2"/>
  <c r="L67" i="2"/>
  <c r="K67" i="2"/>
  <c r="J67" i="2"/>
  <c r="M66" i="2"/>
  <c r="L66" i="2"/>
  <c r="M65" i="2"/>
  <c r="L65" i="2"/>
  <c r="M64" i="2"/>
  <c r="L64" i="2"/>
  <c r="M63" i="2"/>
  <c r="L63" i="2"/>
  <c r="M62" i="2"/>
  <c r="L62" i="2"/>
  <c r="M61" i="2"/>
  <c r="L61" i="2"/>
  <c r="M59" i="2"/>
  <c r="L59" i="2"/>
  <c r="K59" i="2"/>
  <c r="J59" i="2"/>
  <c r="M58" i="2"/>
  <c r="L58" i="2"/>
  <c r="M57" i="2"/>
  <c r="L57" i="2"/>
  <c r="M56" i="2"/>
  <c r="L56" i="2"/>
  <c r="M55" i="2"/>
  <c r="L55" i="2"/>
  <c r="M53" i="2"/>
  <c r="L53" i="2"/>
  <c r="K53" i="2"/>
  <c r="J53" i="2"/>
  <c r="M52" i="2"/>
  <c r="L52" i="2"/>
  <c r="M51" i="2"/>
  <c r="L51" i="2"/>
  <c r="M50" i="2"/>
  <c r="L50" i="2"/>
  <c r="M48" i="2"/>
  <c r="L48" i="2"/>
  <c r="M47" i="2"/>
  <c r="L47" i="2"/>
  <c r="M46" i="2"/>
  <c r="L46" i="2"/>
  <c r="M45" i="2"/>
  <c r="L45" i="2"/>
  <c r="M44" i="2"/>
  <c r="L44" i="2"/>
  <c r="M42" i="2"/>
  <c r="L42" i="2"/>
  <c r="K42" i="2"/>
  <c r="J42" i="2"/>
  <c r="M41" i="2"/>
  <c r="L41" i="2"/>
  <c r="M40" i="2"/>
  <c r="L40" i="2"/>
  <c r="M39" i="2"/>
  <c r="L39" i="2"/>
  <c r="M38" i="2"/>
  <c r="L38" i="2"/>
  <c r="M37" i="2"/>
  <c r="L37" i="2"/>
  <c r="M36" i="2"/>
  <c r="L36" i="2"/>
  <c r="M33" i="2"/>
  <c r="L33" i="2"/>
  <c r="K33" i="2"/>
  <c r="J33" i="2"/>
  <c r="M32" i="2"/>
  <c r="L32" i="2"/>
  <c r="K32" i="2"/>
  <c r="J32" i="2"/>
  <c r="M31" i="2"/>
  <c r="L31" i="2"/>
  <c r="K31" i="2"/>
  <c r="J31" i="2"/>
  <c r="M30" i="2"/>
  <c r="L30" i="2"/>
  <c r="M29" i="2"/>
  <c r="L29" i="2"/>
  <c r="M28" i="2"/>
  <c r="L28" i="2"/>
  <c r="M27" i="2"/>
  <c r="L27" i="2"/>
  <c r="M26" i="2"/>
  <c r="L26" i="2"/>
  <c r="M25" i="2"/>
  <c r="L25" i="2"/>
  <c r="M24" i="2"/>
  <c r="L24" i="2"/>
  <c r="M23" i="2"/>
  <c r="L23" i="2"/>
  <c r="M22" i="2"/>
  <c r="L22" i="2"/>
  <c r="M21" i="2"/>
  <c r="L21" i="2"/>
  <c r="M20" i="2"/>
  <c r="L20" i="2"/>
  <c r="M19" i="2"/>
  <c r="L19" i="2"/>
  <c r="M18" i="2"/>
  <c r="L18" i="2"/>
  <c r="M17" i="2"/>
  <c r="L17" i="2"/>
  <c r="M16" i="2"/>
  <c r="L16" i="2"/>
  <c r="M15" i="2"/>
  <c r="L15" i="2"/>
  <c r="M13" i="2"/>
  <c r="L13" i="2"/>
  <c r="M12" i="2"/>
  <c r="L12" i="2"/>
  <c r="M11" i="2"/>
  <c r="L11" i="2"/>
  <c r="M9" i="2"/>
  <c r="L9" i="2"/>
  <c r="M8" i="2"/>
  <c r="L8" i="2"/>
  <c r="M7" i="2"/>
  <c r="L7" i="2"/>
  <c r="M6" i="2"/>
  <c r="L6" i="2"/>
  <c r="H95" i="1"/>
  <c r="H94" i="1"/>
  <c r="H90" i="1"/>
  <c r="H80" i="1"/>
  <c r="H79" i="1"/>
  <c r="H76" i="1"/>
  <c r="H75" i="1"/>
  <c r="H74" i="1"/>
  <c r="H70" i="1"/>
  <c r="H66" i="1"/>
  <c r="H62" i="1"/>
  <c r="H54" i="1"/>
  <c r="H47" i="1"/>
  <c r="H43" i="1"/>
  <c r="H37" i="1"/>
  <c r="H36" i="1"/>
  <c r="H25" i="1"/>
  <c r="H24" i="1"/>
  <c r="H19" i="1"/>
  <c r="H15" i="1"/>
  <c r="H14" i="1"/>
</calcChain>
</file>

<file path=xl/sharedStrings.xml><?xml version="1.0" encoding="utf-8"?>
<sst xmlns="http://schemas.openxmlformats.org/spreadsheetml/2006/main" count="2576" uniqueCount="764">
  <si>
    <t>Mar 31, 26</t>
  </si>
  <si>
    <t>ASSETS</t>
  </si>
  <si>
    <t>Current Assets</t>
  </si>
  <si>
    <t>Checking/Savings</t>
  </si>
  <si>
    <t>1000 · Bank Accounts</t>
  </si>
  <si>
    <t>1030 · Colotrust - Cistern Fund</t>
  </si>
  <si>
    <t>1029 · Colotrust - Auxiliary Fund</t>
  </si>
  <si>
    <t>1025 · Colotrust - Gen Op Fund</t>
  </si>
  <si>
    <t>1028 · Colotrust - Reserve Fund</t>
  </si>
  <si>
    <t>1027 · Colotrust - Apparatus Fund</t>
  </si>
  <si>
    <t>1026 · Colotrust - Pension Fund</t>
  </si>
  <si>
    <t>1010 · Checking-7493</t>
  </si>
  <si>
    <t>1015 · Savings/Regular-4453</t>
  </si>
  <si>
    <t>Total 1000 · Bank Accounts</t>
  </si>
  <si>
    <t>Total Checking/Savings</t>
  </si>
  <si>
    <t>Accounts Receivable</t>
  </si>
  <si>
    <t>1110 · Wildland Fire Billing</t>
  </si>
  <si>
    <t>1120 · Property Tax Receivable</t>
  </si>
  <si>
    <t>Total Accounts Receivable</t>
  </si>
  <si>
    <t>Other Current Assets</t>
  </si>
  <si>
    <t>1250 · Loan Payment</t>
  </si>
  <si>
    <t>1260 · Outstanding Loan Amount</t>
  </si>
  <si>
    <t>Payroll Asset</t>
  </si>
  <si>
    <t>Total Other Current Assets</t>
  </si>
  <si>
    <t>Total Current Assets</t>
  </si>
  <si>
    <t>Fixed Assets</t>
  </si>
  <si>
    <t>Buildings</t>
  </si>
  <si>
    <t>Bunker Gear</t>
  </si>
  <si>
    <t>Cisterns</t>
  </si>
  <si>
    <t>Equipment-Buildings</t>
  </si>
  <si>
    <t>Land</t>
  </si>
  <si>
    <t>Medical Equipment</t>
  </si>
  <si>
    <t>Vehicles</t>
  </si>
  <si>
    <t>Accumulated Depreciation</t>
  </si>
  <si>
    <t>Investment Gen Fixed Assest</t>
  </si>
  <si>
    <t>Total Fixed Assets</t>
  </si>
  <si>
    <t>TOTAL ASSETS</t>
  </si>
  <si>
    <t>LIABILITIES &amp; EQUITY</t>
  </si>
  <si>
    <t>Liabilities</t>
  </si>
  <si>
    <t>Current Liabilities</t>
  </si>
  <si>
    <t>Accounts Payable</t>
  </si>
  <si>
    <t>2000 · Accounts Payable</t>
  </si>
  <si>
    <t>Total Accounts Payable</t>
  </si>
  <si>
    <t>Credit Cards</t>
  </si>
  <si>
    <t>9705 · UMB Credit Cards</t>
  </si>
  <si>
    <t>Citywide</t>
  </si>
  <si>
    <t>Total Credit Cards</t>
  </si>
  <si>
    <t>Other Current Liabilities</t>
  </si>
  <si>
    <t>WildFire Payable</t>
  </si>
  <si>
    <t>Deferred Property Taxes</t>
  </si>
  <si>
    <t>2111 · Direct Deposit Liabilities</t>
  </si>
  <si>
    <t>Cafeteria Plan</t>
  </si>
  <si>
    <t>AFLAC</t>
  </si>
  <si>
    <t>Total Cafeteria Plan</t>
  </si>
  <si>
    <t>2100 · Payroll Liabilities</t>
  </si>
  <si>
    <t>2106 · Supplemental Employee Life</t>
  </si>
  <si>
    <t>2105 · Non Staff Health Insurance</t>
  </si>
  <si>
    <t>2110 · Federal Withholding</t>
  </si>
  <si>
    <t>2120 · FICA</t>
  </si>
  <si>
    <t>2122 · Company</t>
  </si>
  <si>
    <t>2124 · Employee</t>
  </si>
  <si>
    <t>Total 2120 · FICA</t>
  </si>
  <si>
    <t>2140 · Medicare</t>
  </si>
  <si>
    <t>2142 · Company</t>
  </si>
  <si>
    <t>2144 · Employee</t>
  </si>
  <si>
    <t>Total 2140 · Medicare</t>
  </si>
  <si>
    <t>2150 · State Withholding</t>
  </si>
  <si>
    <t>2155 · SUTA</t>
  </si>
  <si>
    <t>2100 · Payroll Liabilities - Other</t>
  </si>
  <si>
    <t>Total 2100 · Payroll Liabilities</t>
  </si>
  <si>
    <t>2200 · Pension Contributions</t>
  </si>
  <si>
    <t>2216 · Pension Staff</t>
  </si>
  <si>
    <t>2200 · Pension Contributions - Other</t>
  </si>
  <si>
    <t>Total 2200 · Pension Contributions</t>
  </si>
  <si>
    <t>Total Other Current Liabilities</t>
  </si>
  <si>
    <t>Total Current Liabilities</t>
  </si>
  <si>
    <t>Long Term Liabilities</t>
  </si>
  <si>
    <t>5601 · 2024 Saber Pumper Truck</t>
  </si>
  <si>
    <t>Total Long Term Liabilities</t>
  </si>
  <si>
    <t>Total Liabilities</t>
  </si>
  <si>
    <t>Equity</t>
  </si>
  <si>
    <t>3000 · Opening Bal Equity</t>
  </si>
  <si>
    <t>3100 · Reserves</t>
  </si>
  <si>
    <t>3010 · Capital Reserve</t>
  </si>
  <si>
    <t>3012 · Grant Match Reserve</t>
  </si>
  <si>
    <t>3014 · Reserved for 2 months of admin</t>
  </si>
  <si>
    <t>3016 · Reserved for Sick/Vac</t>
  </si>
  <si>
    <t>3018 · Reserved for Water Systems</t>
  </si>
  <si>
    <t>3020 · Reserved for Tabor</t>
  </si>
  <si>
    <t>Total 3100 · Reserves</t>
  </si>
  <si>
    <t>3111 · Retained Earnings</t>
  </si>
  <si>
    <t>3030 · Unreserved Fund Balance</t>
  </si>
  <si>
    <t>Net Income</t>
  </si>
  <si>
    <t>Total Equity</t>
  </si>
  <si>
    <t>TOTAL LIABILITIES &amp; EQUITY</t>
  </si>
  <si>
    <t>Mar 26</t>
  </si>
  <si>
    <t>Budget</t>
  </si>
  <si>
    <t>$ Over Budget</t>
  </si>
  <si>
    <t>% of Budget</t>
  </si>
  <si>
    <t>Ordinary Income/Expense</t>
  </si>
  <si>
    <t>Income</t>
  </si>
  <si>
    <t>4030 · Sale of Vehicles</t>
  </si>
  <si>
    <t>49900 · Uncategorized Income</t>
  </si>
  <si>
    <t>4015 · DDA-Share</t>
  </si>
  <si>
    <t>4020 · Donations</t>
  </si>
  <si>
    <t>4025 · Interest Income</t>
  </si>
  <si>
    <t>4100 · Tax Rev</t>
  </si>
  <si>
    <t>4157 · Other/RAR TIF</t>
  </si>
  <si>
    <t>4156 · Other/RAR SOT</t>
  </si>
  <si>
    <t>4106 · SOT-Vehicle/Apparatus Fund %</t>
  </si>
  <si>
    <t>4107 · TIF-Vehicle/Apparatus Fund %</t>
  </si>
  <si>
    <t>4105 · Tax-Vehicle/Apparatus Fund %</t>
  </si>
  <si>
    <t>4110 · General Operating Current Tax</t>
  </si>
  <si>
    <t>4115 · General Operating SOT</t>
  </si>
  <si>
    <t>4120 · Pension Current Tax</t>
  </si>
  <si>
    <t>4121 · Pension SOT</t>
  </si>
  <si>
    <t>4130 · Current Interest</t>
  </si>
  <si>
    <t>4135 · Delinquent Tax</t>
  </si>
  <si>
    <t>4131 · Delinquent Interest</t>
  </si>
  <si>
    <t>4176 · Refund/Abate Current Tax</t>
  </si>
  <si>
    <t>4155 · Other/RAR Current Tax</t>
  </si>
  <si>
    <t>4116 · General Operating TIF</t>
  </si>
  <si>
    <t>4122 · Pension TIF</t>
  </si>
  <si>
    <t>4170 · Prior Year Abatement</t>
  </si>
  <si>
    <t>4175 · Pension Prior Abatements</t>
  </si>
  <si>
    <t>4190 · Refund/Abate Interest</t>
  </si>
  <si>
    <t>4100 · Tax Rev - Other</t>
  </si>
  <si>
    <t>Total 4100 · Tax Rev</t>
  </si>
  <si>
    <t>Total Income</t>
  </si>
  <si>
    <t>Gross Profit</t>
  </si>
  <si>
    <t>Expense</t>
  </si>
  <si>
    <t>9000 · CAPITAL OUTLAY</t>
  </si>
  <si>
    <t>9014 · New 5603 (Type 3)</t>
  </si>
  <si>
    <t>9013 · Burn Building</t>
  </si>
  <si>
    <t>9012 · Used Skidsteer</t>
  </si>
  <si>
    <t>9008 · New 5601</t>
  </si>
  <si>
    <t>9007 · New 5633</t>
  </si>
  <si>
    <t>9010 · Building Maintenace</t>
  </si>
  <si>
    <t>Total 9000 · CAPITAL OUTLAY</t>
  </si>
  <si>
    <t>6000 · ADMINISTRATION</t>
  </si>
  <si>
    <t>6005 · Office Supplies</t>
  </si>
  <si>
    <t>6010 · Office Equipment</t>
  </si>
  <si>
    <t>6015 · Postage and Delivery</t>
  </si>
  <si>
    <t>6018 · Printing and Reproduction</t>
  </si>
  <si>
    <t>6020 · Advertising/Public Notice</t>
  </si>
  <si>
    <t>6030 · Bank Fees</t>
  </si>
  <si>
    <t>6035 · Treasurer &amp; Bank Fees</t>
  </si>
  <si>
    <t>6040 · Pension Treasurer Bank Fees</t>
  </si>
  <si>
    <t>6030 · Bank Fees - Other</t>
  </si>
  <si>
    <t>Total 6030 · Bank Fees</t>
  </si>
  <si>
    <t>6100 · Insurance</t>
  </si>
  <si>
    <t>6110 · Accident &amp; Sickness</t>
  </si>
  <si>
    <t>6115 · CO Heart &amp; Circulatory</t>
  </si>
  <si>
    <t>6125 · Liability Insurance</t>
  </si>
  <si>
    <t>6130 · Workman's Compensation</t>
  </si>
  <si>
    <t>Total 6100 · Insurance</t>
  </si>
  <si>
    <t>6200 · Dues and Subscriptions</t>
  </si>
  <si>
    <t>6250 · Professional Memberships</t>
  </si>
  <si>
    <t>6245 · First Due Software</t>
  </si>
  <si>
    <t>6210 · Software</t>
  </si>
  <si>
    <t>6215 · Website</t>
  </si>
  <si>
    <t>6230 · Internet expense</t>
  </si>
  <si>
    <t>6200 · Dues and Subscriptions - Other</t>
  </si>
  <si>
    <t>Total 6200 · Dues and Subscriptions</t>
  </si>
  <si>
    <t>6400 · Payroll Expenses</t>
  </si>
  <si>
    <t>6405 · Gross wages - Employees</t>
  </si>
  <si>
    <t>6447 · Mitigation Specialist</t>
  </si>
  <si>
    <t>6449 · PRN Education Hourly</t>
  </si>
  <si>
    <t>6448 · PRN Medic Hourly</t>
  </si>
  <si>
    <t>6410 · Chief</t>
  </si>
  <si>
    <t>6412 · Gross wages - chief</t>
  </si>
  <si>
    <t>6414 · Pension Fund Chief</t>
  </si>
  <si>
    <t>6416 · Disability Chief</t>
  </si>
  <si>
    <t>6420 · Health Insurance Chief</t>
  </si>
  <si>
    <t>Total 6410 · Chief</t>
  </si>
  <si>
    <t>6430 · Fire Fighters</t>
  </si>
  <si>
    <t>6440 · Administrator</t>
  </si>
  <si>
    <t>6442 · Mechanic</t>
  </si>
  <si>
    <t>6446 · Fire Inspection</t>
  </si>
  <si>
    <t>Total 6405 · Gross wages - Employees</t>
  </si>
  <si>
    <t>6450 · Payroll Direct Costs</t>
  </si>
  <si>
    <t>6463 · Group Life Insurance</t>
  </si>
  <si>
    <t>6452 · Pension Fund Staff</t>
  </si>
  <si>
    <t>6454 · Disability Staff</t>
  </si>
  <si>
    <t>6456 · Health Insurance Staff</t>
  </si>
  <si>
    <t>6470 · Staff Education</t>
  </si>
  <si>
    <t>6472 · Payroll Fees</t>
  </si>
  <si>
    <t>Total 6450 · Payroll Direct Costs</t>
  </si>
  <si>
    <t>6480 · Payroll Taxes</t>
  </si>
  <si>
    <t>6484 · FICA</t>
  </si>
  <si>
    <t>6486 · Medicare</t>
  </si>
  <si>
    <t>6488 · SUI</t>
  </si>
  <si>
    <t>6480 · Payroll Taxes - Other</t>
  </si>
  <si>
    <t>Total 6480 · Payroll Taxes</t>
  </si>
  <si>
    <t>Total 6400 · Payroll Expenses</t>
  </si>
  <si>
    <t>6500 · Professional Fees</t>
  </si>
  <si>
    <t>6510 · Legal Fees</t>
  </si>
  <si>
    <t>6512 · HR Consulting</t>
  </si>
  <si>
    <t>6514 · Accounting</t>
  </si>
  <si>
    <t>6516 · Contract Labor</t>
  </si>
  <si>
    <t>Total 6500 · Professional Fees</t>
  </si>
  <si>
    <t>6600 · STATIONS &amp; BULDINGS</t>
  </si>
  <si>
    <t>6617 · Shop Rent (Mechanic)</t>
  </si>
  <si>
    <t>6610 · Building Maintanence</t>
  </si>
  <si>
    <t>6612 · Station #1</t>
  </si>
  <si>
    <t>6612.1 · Station #1 Operating Suppllies</t>
  </si>
  <si>
    <t>6612 · Station #1 - Other</t>
  </si>
  <si>
    <t>Total 6612 · Station #1</t>
  </si>
  <si>
    <t>6614 · Station #2-Ridge</t>
  </si>
  <si>
    <t>6614.1 · Station #2 Operating Supplies</t>
  </si>
  <si>
    <t>6614 · Station #2-Ridge - Other</t>
  </si>
  <si>
    <t>Total 6614 · Station #2-Ridge</t>
  </si>
  <si>
    <t>6616 · Station #3-Eldora</t>
  </si>
  <si>
    <t>Total 6610 · Building Maintanence</t>
  </si>
  <si>
    <t>6630 · Telephone</t>
  </si>
  <si>
    <t>6632 · Mobile</t>
  </si>
  <si>
    <t>6634 · Cellular Data</t>
  </si>
  <si>
    <t>6636 · Station 1 9161</t>
  </si>
  <si>
    <t>6638 · Station 2-Ridge 0310</t>
  </si>
  <si>
    <t>6640 · Station 3-Eldora 9555</t>
  </si>
  <si>
    <t>6630 · Telephone - Other</t>
  </si>
  <si>
    <t>Total 6630 · Telephone</t>
  </si>
  <si>
    <t>6650 · Utilities</t>
  </si>
  <si>
    <t>6652 · Gas and Electric</t>
  </si>
  <si>
    <t>6654 · Station #1 utilities</t>
  </si>
  <si>
    <t>6656 · Station #2 Utilities</t>
  </si>
  <si>
    <t>6658 · Station #3 Utilities</t>
  </si>
  <si>
    <t>Total 6652 · Gas and Electric</t>
  </si>
  <si>
    <t>6660 · Water</t>
  </si>
  <si>
    <t>6662 · DirectTV</t>
  </si>
  <si>
    <t>Total 6650 · Utilities</t>
  </si>
  <si>
    <t>6664 · Waste Disposal</t>
  </si>
  <si>
    <t>Total 6600 · STATIONS &amp; BULDINGS</t>
  </si>
  <si>
    <t>Total 6000 · ADMINISTRATION</t>
  </si>
  <si>
    <t>6670 · COMMUNICATIONS</t>
  </si>
  <si>
    <t>6672 · Communications Equipment</t>
  </si>
  <si>
    <t>6674 · Frequency Coordination</t>
  </si>
  <si>
    <t>6676 · Repair</t>
  </si>
  <si>
    <t>Total 6670 · COMMUNICATIONS</t>
  </si>
  <si>
    <t>6680 · EMERGENCY MEDICAL SERVICES</t>
  </si>
  <si>
    <t>6682 · EMS MD Advisor</t>
  </si>
  <si>
    <t>6684 · Medical Equipment</t>
  </si>
  <si>
    <t>6686 · Medical Supplies</t>
  </si>
  <si>
    <t>6688 · Oxygen</t>
  </si>
  <si>
    <t>6690 · Physio Maintenance Contract</t>
  </si>
  <si>
    <t>Total 6680 · EMERGENCY MEDICAL SERVICES</t>
  </si>
  <si>
    <t>6700 · FIRE FIGHTING</t>
  </si>
  <si>
    <t>6702 · Wild Fire Planning</t>
  </si>
  <si>
    <t>6704 · Fire Fighting Consumables</t>
  </si>
  <si>
    <t>6708 · Vehicle Fuel</t>
  </si>
  <si>
    <t>6720 · Fire Equipment</t>
  </si>
  <si>
    <t>6739 · Firefighting Structure Equipmen</t>
  </si>
  <si>
    <t>6722 · ISO Testing</t>
  </si>
  <si>
    <t>6724 · PPE Wildland</t>
  </si>
  <si>
    <t>6726 · PPE Structure</t>
  </si>
  <si>
    <t>6728 · Hose Replacement</t>
  </si>
  <si>
    <t>6730 · Equipment Maintenance</t>
  </si>
  <si>
    <t>6732 · Uniform</t>
  </si>
  <si>
    <t>6734 · Clothing</t>
  </si>
  <si>
    <t>6736 · Bunker Gear</t>
  </si>
  <si>
    <t>6738 · Wildland fire fighting equipmen</t>
  </si>
  <si>
    <t>6720 · Fire Equipment - Other</t>
  </si>
  <si>
    <t>Total 6720 · Fire Equipment</t>
  </si>
  <si>
    <t>6800 · Vehicle Maintenance</t>
  </si>
  <si>
    <t>5659 · Volvo</t>
  </si>
  <si>
    <t>5624 · Rescue</t>
  </si>
  <si>
    <t>5630 · UTV</t>
  </si>
  <si>
    <t>5601 Engine 1 - HME</t>
  </si>
  <si>
    <t>5602 Engine 2</t>
  </si>
  <si>
    <t>5617-Ladder Truck</t>
  </si>
  <si>
    <t>5621 · Braun Liberty Ambulance</t>
  </si>
  <si>
    <t>5622 · (Lifeline) Ambulance</t>
  </si>
  <si>
    <t>5654-Flatbed Truck</t>
  </si>
  <si>
    <t>5631 Brush 1</t>
  </si>
  <si>
    <t>5632 Brush 2 Truck</t>
  </si>
  <si>
    <t>5633 · 2024 RAM 5500 - Brush Truck</t>
  </si>
  <si>
    <t>5640-Tanker</t>
  </si>
  <si>
    <t>5641 Tanker 1</t>
  </si>
  <si>
    <t>5642 Tanker-2 (2021)</t>
  </si>
  <si>
    <t>5644-5 Ton Tanker</t>
  </si>
  <si>
    <t>5650 · 2024 Dodge RAM - Captain</t>
  </si>
  <si>
    <t>5651 · 2017 Toyota Tacoma - Chief</t>
  </si>
  <si>
    <t>5652 · 2025 Dodge RAM - Fire Marshal</t>
  </si>
  <si>
    <t>5653-Chevy Plow Truck</t>
  </si>
  <si>
    <t>6800 · Vehicle Maintenance - Other</t>
  </si>
  <si>
    <t>Total 6800 · Vehicle Maintenance</t>
  </si>
  <si>
    <t>Total 6700 · FIRE FIGHTING</t>
  </si>
  <si>
    <t>6850 · Fire Inspection Program</t>
  </si>
  <si>
    <t>6854 · Public Education</t>
  </si>
  <si>
    <t>6856 · Supplies Inspection Program</t>
  </si>
  <si>
    <t>6850 · Fire Inspection Program - Other</t>
  </si>
  <si>
    <t>Total 6850 · Fire Inspection Program</t>
  </si>
  <si>
    <t>6860 · MEMBERSHIP</t>
  </si>
  <si>
    <t>6862 · Awards</t>
  </si>
  <si>
    <t>6864 · Incentives</t>
  </si>
  <si>
    <t>6868 · Membership Applicant Screening</t>
  </si>
  <si>
    <t>6869 · Incentives - Conference</t>
  </si>
  <si>
    <t>6866 · VIP-Membership Calls</t>
  </si>
  <si>
    <t>6864 · Incentives - Other</t>
  </si>
  <si>
    <t>Total 6864 · Incentives</t>
  </si>
  <si>
    <t>6870 · Pension Fund Contribution</t>
  </si>
  <si>
    <t>6880 · Travel</t>
  </si>
  <si>
    <t>6882 · Meals</t>
  </si>
  <si>
    <t>6884 · Travel</t>
  </si>
  <si>
    <t>6880 · Travel - Other</t>
  </si>
  <si>
    <t>Total 6880 · Travel</t>
  </si>
  <si>
    <t>Total 6860 · MEMBERSHIP</t>
  </si>
  <si>
    <t>6890 · Training</t>
  </si>
  <si>
    <t>6894 · 6894 - Fire Training</t>
  </si>
  <si>
    <t>6896 · Prevention Education</t>
  </si>
  <si>
    <t>6891 · FDIC</t>
  </si>
  <si>
    <t>6895 · Training Equipment</t>
  </si>
  <si>
    <t>6893 · Professional Development</t>
  </si>
  <si>
    <t>6892 · Medical Training</t>
  </si>
  <si>
    <t>Fire Training</t>
  </si>
  <si>
    <t>6899 · Training Center Usage Fees</t>
  </si>
  <si>
    <t>Total Fire Training</t>
  </si>
  <si>
    <t>Total 6890 · Training</t>
  </si>
  <si>
    <t>6999 · Uncategorized Expenses</t>
  </si>
  <si>
    <t>Total Expense</t>
  </si>
  <si>
    <t>Net Ordinary Income</t>
  </si>
  <si>
    <t>Other Income/Expense</t>
  </si>
  <si>
    <t>Other Income</t>
  </si>
  <si>
    <t>4200 · Grant Income</t>
  </si>
  <si>
    <t>4270 · Emergency Service Grant - LUCAS</t>
  </si>
  <si>
    <t>Total 4200 · Grant Income</t>
  </si>
  <si>
    <t>4300 · Other Income</t>
  </si>
  <si>
    <t>4380 · Fire Inspection</t>
  </si>
  <si>
    <t>4385 · Fire Inspection Billing</t>
  </si>
  <si>
    <t>4382 · Community Cistern</t>
  </si>
  <si>
    <t>Total 4380 · Fire Inspection</t>
  </si>
  <si>
    <t>Total 4300 · Other Income</t>
  </si>
  <si>
    <t>Total Other Income</t>
  </si>
  <si>
    <t>Other Expense</t>
  </si>
  <si>
    <t>8300 · Other Expenses</t>
  </si>
  <si>
    <t>8350 · Auxiliary Expense</t>
  </si>
  <si>
    <t>8302 · 2025 Apparatus Hail Damage</t>
  </si>
  <si>
    <t>8362 · EMR</t>
  </si>
  <si>
    <t>8400 · Wild Fire</t>
  </si>
  <si>
    <t>8420 · Wildland Fire Fighting-Payroll</t>
  </si>
  <si>
    <t>Total 8400 · Wild Fire</t>
  </si>
  <si>
    <t>Total 8300 · Other Expenses</t>
  </si>
  <si>
    <t>Reserve</t>
  </si>
  <si>
    <t>Sick/Vacation Reserve</t>
  </si>
  <si>
    <t>Operating Reserve</t>
  </si>
  <si>
    <t>Total Reserve</t>
  </si>
  <si>
    <t>Total Other Expense</t>
  </si>
  <si>
    <t>Net Other Income</t>
  </si>
  <si>
    <t>Jan - Mar 26</t>
  </si>
  <si>
    <t>6100 · Insurance - Other</t>
  </si>
  <si>
    <t>6692 · PPE EMS</t>
  </si>
  <si>
    <t>4000 · CAPITAL OUTLAY UNBUDGETED</t>
  </si>
  <si>
    <t>4009 · 5652 Replacement</t>
  </si>
  <si>
    <t>Total 4000 · CAPITAL OUTLAY UNBUDGETED</t>
  </si>
  <si>
    <t>4381 · Permitting/Plan Review</t>
  </si>
  <si>
    <t>4360 · Medical Training</t>
  </si>
  <si>
    <t>4361 · EMT</t>
  </si>
  <si>
    <t>Total 4360 · Medical Training</t>
  </si>
  <si>
    <t>4350 · NFPD Auxiliary</t>
  </si>
  <si>
    <t>4400 · Wildland Fire Fighting Reimburs</t>
  </si>
  <si>
    <t>4410 · Wildland Labor Volunteer</t>
  </si>
  <si>
    <t>4430 · Wildland Exp Reimb</t>
  </si>
  <si>
    <t>4440 · Equipment Reimbursement</t>
  </si>
  <si>
    <t>4480 · Billable overhead</t>
  </si>
  <si>
    <t>Total 4400 · Wildland Fire Fighting Reimburs</t>
  </si>
  <si>
    <t>8361 · EMT</t>
  </si>
  <si>
    <t>8321 · New Ambulance (ETA 2026)</t>
  </si>
  <si>
    <t>Type</t>
  </si>
  <si>
    <t>Date</t>
  </si>
  <si>
    <t>Num</t>
  </si>
  <si>
    <t>Name</t>
  </si>
  <si>
    <t>Memo</t>
  </si>
  <si>
    <t>Class</t>
  </si>
  <si>
    <t>Clr</t>
  </si>
  <si>
    <t>Split</t>
  </si>
  <si>
    <t>Amount</t>
  </si>
  <si>
    <t>Balance</t>
  </si>
  <si>
    <t>Total 4030 · Sale of Vehicles</t>
  </si>
  <si>
    <t>Total 4025 · Interest Income</t>
  </si>
  <si>
    <t>Total 4157 · Other/RAR TIF</t>
  </si>
  <si>
    <t>Total 4156 · Other/RAR SOT</t>
  </si>
  <si>
    <t>Total 4106 · SOT-Vehicle/Apparatus Fund %</t>
  </si>
  <si>
    <t>Total 4107 · TIF-Vehicle/Apparatus Fund %</t>
  </si>
  <si>
    <t>Total 4110 · General Operating Current Tax</t>
  </si>
  <si>
    <t>Total 4115 · General Operating SOT</t>
  </si>
  <si>
    <t>Total 4176 · Refund/Abate Current Tax</t>
  </si>
  <si>
    <t>Total 4155 · Other/RAR Current Tax</t>
  </si>
  <si>
    <t>Total 4116 · General Operating TIF</t>
  </si>
  <si>
    <t>Total 9010 · Building Maintenace</t>
  </si>
  <si>
    <t>Total 6005 · Office Supplies</t>
  </si>
  <si>
    <t>Total 6010 · Office Equipment</t>
  </si>
  <si>
    <t>Total 6015 · Postage and Delivery</t>
  </si>
  <si>
    <t>Total 6018 · Printing and Reproduction</t>
  </si>
  <si>
    <t>Total 6020 · Advertising/Public Notice</t>
  </si>
  <si>
    <t>Total 6035 · Treasurer &amp; Bank Fees</t>
  </si>
  <si>
    <t>Total 6030 · Bank Fees - Other</t>
  </si>
  <si>
    <t>Total 6130 · Workman's Compensation</t>
  </si>
  <si>
    <t>Total 6250 · Professional Memberships</t>
  </si>
  <si>
    <t>Total 6215 · Website</t>
  </si>
  <si>
    <t>Total 6230 · Internet expense</t>
  </si>
  <si>
    <t>Total 6200 · Dues and Subscriptions - Other</t>
  </si>
  <si>
    <t>Total 6449 · PRN Education Hourly</t>
  </si>
  <si>
    <t>Total 6448 · PRN Medic Hourly</t>
  </si>
  <si>
    <t>Total 6412 · Gross wages - chief</t>
  </si>
  <si>
    <t>Total 6414 · Pension Fund Chief</t>
  </si>
  <si>
    <t>Total 6416 · Disability Chief</t>
  </si>
  <si>
    <t>Total 6420 · Health Insurance Chief</t>
  </si>
  <si>
    <t>Total 6430 · Fire Fighters</t>
  </si>
  <si>
    <t>Total 6440 · Administrator</t>
  </si>
  <si>
    <t>Total 6446 · Fire Inspection</t>
  </si>
  <si>
    <t>Total 6463 · Group Life Insurance</t>
  </si>
  <si>
    <t>Total 6452 · Pension Fund Staff</t>
  </si>
  <si>
    <t>Total 6454 · Disability Staff</t>
  </si>
  <si>
    <t>Total 6456 · Health Insurance Staff</t>
  </si>
  <si>
    <t>Total 6472 · Payroll Fees</t>
  </si>
  <si>
    <t>Total 6484 · FICA</t>
  </si>
  <si>
    <t>Total 6486 · Medicare</t>
  </si>
  <si>
    <t>Total 6488 · SUI</t>
  </si>
  <si>
    <t>Total 6480 · Payroll Taxes - Other</t>
  </si>
  <si>
    <t>Total 6612.1 · Station #1 Operating Suppllies</t>
  </si>
  <si>
    <t>Total 6612 · Station #1 - Other</t>
  </si>
  <si>
    <t>Total 6616 · Station #3-Eldora</t>
  </si>
  <si>
    <t>Total 6632 · Mobile</t>
  </si>
  <si>
    <t>Total 6636 · Station 1 9161</t>
  </si>
  <si>
    <t>Total 6638 · Station 2-Ridge 0310</t>
  </si>
  <si>
    <t>Total 6640 · Station 3-Eldora 9555</t>
  </si>
  <si>
    <t>Total 6654 · Station #1 utilities</t>
  </si>
  <si>
    <t>Total 6656 · Station #2 Utilities</t>
  </si>
  <si>
    <t>Total 6658 · Station #3 Utilities</t>
  </si>
  <si>
    <t>Total 6662 · DirectTV</t>
  </si>
  <si>
    <t>Total 6664 · Waste Disposal</t>
  </si>
  <si>
    <t>Total 6672 · Communications Equipment</t>
  </si>
  <si>
    <t>Total 6674 · Frequency Coordination</t>
  </si>
  <si>
    <t>Total 6686 · Medical Supplies</t>
  </si>
  <si>
    <t>Total 6688 · Oxygen</t>
  </si>
  <si>
    <t>Total 6708 · Vehicle Fuel</t>
  </si>
  <si>
    <t>Total 6724 · PPE Wildland</t>
  </si>
  <si>
    <t>Total 6732 · Uniform</t>
  </si>
  <si>
    <t>Total 5659 · Volvo</t>
  </si>
  <si>
    <t>Total 5622 · (Lifeline) Ambulance</t>
  </si>
  <si>
    <t>Total 5654-Flatbed Truck</t>
  </si>
  <si>
    <t>Total 5631 Brush 1</t>
  </si>
  <si>
    <t>Total 5650 · 2024 Dodge RAM - Captain</t>
  </si>
  <si>
    <t>Total 5652 · 2025 Dodge RAM - Fire Marshal</t>
  </si>
  <si>
    <t>Total 6800 · Vehicle Maintenance - Other</t>
  </si>
  <si>
    <t>Total 6854 · Public Education</t>
  </si>
  <si>
    <t>Total 6868 · Membership Applicant Screening</t>
  </si>
  <si>
    <t>Total 6864 · Incentives - Other</t>
  </si>
  <si>
    <t>Total 6884 · Travel</t>
  </si>
  <si>
    <t>Total 6894 · 6894 - Fire Training</t>
  </si>
  <si>
    <t>Total 6896 · Prevention Education</t>
  </si>
  <si>
    <t>Total 6892 · Medical Training</t>
  </si>
  <si>
    <t>Total 6999 · Uncategorized Expenses</t>
  </si>
  <si>
    <t>Total 4270 · Emergency Service Grant - LUCAS</t>
  </si>
  <si>
    <t>Total 4382 · Community Cistern</t>
  </si>
  <si>
    <t>Total 8350 · Auxiliary Expense</t>
  </si>
  <si>
    <t>Total 8302 · 2025 Apparatus Hail Damage</t>
  </si>
  <si>
    <t>Total 8362 · EMR</t>
  </si>
  <si>
    <t>TOTAL</t>
  </si>
  <si>
    <t>Deposit</t>
  </si>
  <si>
    <t>Credit Card Charge</t>
  </si>
  <si>
    <t>Bill</t>
  </si>
  <si>
    <t>Check</t>
  </si>
  <si>
    <t>Paycheck</t>
  </si>
  <si>
    <t>Credit Card Credit</t>
  </si>
  <si>
    <t>Invoice</t>
  </si>
  <si>
    <t>165103</t>
  </si>
  <si>
    <t>4046683</t>
  </si>
  <si>
    <t>4636114583</t>
  </si>
  <si>
    <t>4636111533</t>
  </si>
  <si>
    <t>52200641-C</t>
  </si>
  <si>
    <t>WN52164768</t>
  </si>
  <si>
    <t>MAR 2026</t>
  </si>
  <si>
    <t>FEB 2026</t>
  </si>
  <si>
    <t>102196343</t>
  </si>
  <si>
    <t>1302</t>
  </si>
  <si>
    <t>WN50633497</t>
  </si>
  <si>
    <t>121572</t>
  </si>
  <si>
    <t>588616</t>
  </si>
  <si>
    <t>1750</t>
  </si>
  <si>
    <t>0957578706</t>
  </si>
  <si>
    <t>2026-7292</t>
  </si>
  <si>
    <t>2327633</t>
  </si>
  <si>
    <t>156107</t>
  </si>
  <si>
    <t>102194636</t>
  </si>
  <si>
    <t>71</t>
  </si>
  <si>
    <t>231782</t>
  </si>
  <si>
    <t>G146207653</t>
  </si>
  <si>
    <t>G144593846</t>
  </si>
  <si>
    <t>G147045564</t>
  </si>
  <si>
    <t>2026-019</t>
  </si>
  <si>
    <t>2026-020</t>
  </si>
  <si>
    <t>2026-022</t>
  </si>
  <si>
    <t>2026-024</t>
  </si>
  <si>
    <t>2026-026</t>
  </si>
  <si>
    <t>2026-021</t>
  </si>
  <si>
    <t>2026-025</t>
  </si>
  <si>
    <t>2026-028</t>
  </si>
  <si>
    <t>2026-027</t>
  </si>
  <si>
    <t>2026-023</t>
  </si>
  <si>
    <t>P1-113050971</t>
  </si>
  <si>
    <t>24374862</t>
  </si>
  <si>
    <t>05240G</t>
  </si>
  <si>
    <t>02098G</t>
  </si>
  <si>
    <t>08462G</t>
  </si>
  <si>
    <t>1520594653</t>
  </si>
  <si>
    <t>971015109</t>
  </si>
  <si>
    <t>1521094865</t>
  </si>
  <si>
    <t>UQKDBLSW-13</t>
  </si>
  <si>
    <t>349613397</t>
  </si>
  <si>
    <t>267595944</t>
  </si>
  <si>
    <t>208863</t>
  </si>
  <si>
    <t>EC2602645</t>
  </si>
  <si>
    <t>97470780-1</t>
  </si>
  <si>
    <t>2497105</t>
  </si>
  <si>
    <t>2026-50401</t>
  </si>
  <si>
    <t>174-1105130</t>
  </si>
  <si>
    <t>639443</t>
  </si>
  <si>
    <t>641305</t>
  </si>
  <si>
    <t>05232G</t>
  </si>
  <si>
    <t>362109</t>
  </si>
  <si>
    <t>821379</t>
  </si>
  <si>
    <t>2DZC24MLDRC</t>
  </si>
  <si>
    <t>2509111</t>
  </si>
  <si>
    <t>641219</t>
  </si>
  <si>
    <t>639561</t>
  </si>
  <si>
    <t>940611</t>
  </si>
  <si>
    <t>176331</t>
  </si>
  <si>
    <t>67905</t>
  </si>
  <si>
    <t>CDCWS3</t>
  </si>
  <si>
    <t>26-97541</t>
  </si>
  <si>
    <t>WYOFIRE 26</t>
  </si>
  <si>
    <t>25-94983</t>
  </si>
  <si>
    <t>335</t>
  </si>
  <si>
    <t>126</t>
  </si>
  <si>
    <t>188</t>
  </si>
  <si>
    <t>233</t>
  </si>
  <si>
    <t>56</t>
  </si>
  <si>
    <t>82783</t>
  </si>
  <si>
    <t>19655</t>
  </si>
  <si>
    <t>77</t>
  </si>
  <si>
    <t>1827656</t>
  </si>
  <si>
    <t>1864469</t>
  </si>
  <si>
    <t>33743778</t>
  </si>
  <si>
    <t>2026-002</t>
  </si>
  <si>
    <t>3265052</t>
  </si>
  <si>
    <t>10538</t>
  </si>
  <si>
    <t>Christopher Lee Redlingshafer</t>
  </si>
  <si>
    <t>Boulder County Treasurer</t>
  </si>
  <si>
    <t>Home Depot</t>
  </si>
  <si>
    <t>Wayfair</t>
  </si>
  <si>
    <t>Freedom and Glory</t>
  </si>
  <si>
    <t>Amazon</t>
  </si>
  <si>
    <t>International Code Council</t>
  </si>
  <si>
    <t>NAPADA Signs</t>
  </si>
  <si>
    <t>Wholesale Bolts</t>
  </si>
  <si>
    <t>USPS</t>
  </si>
  <si>
    <t>Supply Cache</t>
  </si>
  <si>
    <t>SmokeyZone</t>
  </si>
  <si>
    <t>Moo Print</t>
  </si>
  <si>
    <t>Mountain-Ear</t>
  </si>
  <si>
    <t>Pinnacol</t>
  </si>
  <si>
    <t>IAAI</t>
  </si>
  <si>
    <t>Streamline</t>
  </si>
  <si>
    <t>TMobile</t>
  </si>
  <si>
    <t>Watch Duty</t>
  </si>
  <si>
    <t>Microsoft</t>
  </si>
  <si>
    <t>Secratary of State</t>
  </si>
  <si>
    <t>Biscardi, Alec</t>
  </si>
  <si>
    <t>Blumen, Jason R</t>
  </si>
  <si>
    <t>Henrikson, Carl H</t>
  </si>
  <si>
    <t>Lucas, Eric</t>
  </si>
  <si>
    <t>Schmidtmann, Charles P</t>
  </si>
  <si>
    <t>Faes, Nicholas I</t>
  </si>
  <si>
    <t>Moran, Conor D</t>
  </si>
  <si>
    <t>Wheelock, Glendon</t>
  </si>
  <si>
    <t>Snyder, Sherry A</t>
  </si>
  <si>
    <t>Joslin, Jon A</t>
  </si>
  <si>
    <t>Intuit</t>
  </si>
  <si>
    <t>Colorado Department of Revenue</t>
  </si>
  <si>
    <t>Costco</t>
  </si>
  <si>
    <t>Target</t>
  </si>
  <si>
    <t>Polar Gas</t>
  </si>
  <si>
    <t>Boulder Phone Installers</t>
  </si>
  <si>
    <t>Centurylink</t>
  </si>
  <si>
    <t>Xcel Energy</t>
  </si>
  <si>
    <t>Hulu</t>
  </si>
  <si>
    <t>Hydrow</t>
  </si>
  <si>
    <t>Western Disposal</t>
  </si>
  <si>
    <t>Gilpin County</t>
  </si>
  <si>
    <t>Triple C Communications</t>
  </si>
  <si>
    <t>North American Rescue</t>
  </si>
  <si>
    <t>General Air</t>
  </si>
  <si>
    <t>Boulder County</t>
  </si>
  <si>
    <t>911Patches</t>
  </si>
  <si>
    <t>Goodyear</t>
  </si>
  <si>
    <t>NAPA AUTO PARTS</t>
  </si>
  <si>
    <t>Pull-N-Save Auto Parts</t>
  </si>
  <si>
    <t>Tractor Supply</t>
  </si>
  <si>
    <t>Den Col</t>
  </si>
  <si>
    <t>Move Bumpers</t>
  </si>
  <si>
    <t>1A Auto</t>
  </si>
  <si>
    <t>Covercraft</t>
  </si>
  <si>
    <t>Smart Sign</t>
  </si>
  <si>
    <t>Choice Screening</t>
  </si>
  <si>
    <t>The Market at Nederland</t>
  </si>
  <si>
    <t>Salto Coffee Works</t>
  </si>
  <si>
    <t>United Airlines</t>
  </si>
  <si>
    <t>Colorado Division of Fire Prevention</t>
  </si>
  <si>
    <t>Eventbrite</t>
  </si>
  <si>
    <t>Fuzzy's Tacos</t>
  </si>
  <si>
    <t>Taco Bell</t>
  </si>
  <si>
    <t>Springhill Suites</t>
  </si>
  <si>
    <t>Ruben's Grill</t>
  </si>
  <si>
    <t>Colorado Advanced Life Support</t>
  </si>
  <si>
    <t>Lyons Fire Protection District</t>
  </si>
  <si>
    <t>National Registry EMT</t>
  </si>
  <si>
    <t>Jami Slater</t>
  </si>
  <si>
    <t>Zazzle</t>
  </si>
  <si>
    <t>Diversified Body &amp; Paint Shop</t>
  </si>
  <si>
    <t>sale of HME Darley 5601</t>
  </si>
  <si>
    <t>Interest</t>
  </si>
  <si>
    <t>TIF</t>
  </si>
  <si>
    <t>SOT</t>
  </si>
  <si>
    <t>current and future tax</t>
  </si>
  <si>
    <t>OSB for scissor lift platform - painting</t>
  </si>
  <si>
    <t>paint for musuem project</t>
  </si>
  <si>
    <t>museum project - couch</t>
  </si>
  <si>
    <t>museum project - armchairs (2)</t>
  </si>
  <si>
    <t>museum project - coffee table with book storage</t>
  </si>
  <si>
    <t>museum project - pendant lighting</t>
  </si>
  <si>
    <t>musuem remodel</t>
  </si>
  <si>
    <t>Museum remodel - cleaning supplies, caulk</t>
  </si>
  <si>
    <t>Museum remodel - flag pole, flag pole rings, convex mirror</t>
  </si>
  <si>
    <t>Museum remodel - light bulbs</t>
  </si>
  <si>
    <t>expo whiteboard cleaner, fine point sharpies</t>
  </si>
  <si>
    <t>224 IFC Fire Inspector Guide</t>
  </si>
  <si>
    <t>wall sign for wildland coordinator</t>
  </si>
  <si>
    <t>Notary stamp - Sherry</t>
  </si>
  <si>
    <t>batteries</t>
  </si>
  <si>
    <t>window privacy film for gym</t>
  </si>
  <si>
    <t>gym equipment - trash can, towels, drink packets, laundry basket, shelves, garbage bag liners</t>
  </si>
  <si>
    <t>drink packets</t>
  </si>
  <si>
    <t>equipment wipes</t>
  </si>
  <si>
    <t>shoe rack for Peloton</t>
  </si>
  <si>
    <t>apple mini for training room</t>
  </si>
  <si>
    <t>monitor - wildland coordinator</t>
  </si>
  <si>
    <t>desk mat &amp; keyboard - wildland coordinator</t>
  </si>
  <si>
    <t>lockbox for keys</t>
  </si>
  <si>
    <t>delivery fee</t>
  </si>
  <si>
    <t>shipping &amp; handling</t>
  </si>
  <si>
    <t>5601 paperwork</t>
  </si>
  <si>
    <t>shipping</t>
  </si>
  <si>
    <t>shipping &amp; tax</t>
  </si>
  <si>
    <t>Business Cards - Hohnbaum</t>
  </si>
  <si>
    <t>Volunteer interest card</t>
  </si>
  <si>
    <t>Public Notice - Wildland Coordinator Position</t>
  </si>
  <si>
    <t>treasurer's fees</t>
  </si>
  <si>
    <t>Service Charge</t>
  </si>
  <si>
    <t>divdend refund</t>
  </si>
  <si>
    <t>annual membership - Joslin</t>
  </si>
  <si>
    <t>annual government membership - Joslin</t>
  </si>
  <si>
    <t>Watch Duty Pro - Joslin</t>
  </si>
  <si>
    <t>Microsoft Intune Suite for FLW</t>
  </si>
  <si>
    <t>Microsoft 365</t>
  </si>
  <si>
    <t>annual PO Box renewal</t>
  </si>
  <si>
    <t>Microsoft Town Hall</t>
  </si>
  <si>
    <t>notary renewal - Snyder</t>
  </si>
  <si>
    <t>Direct Deposit</t>
  </si>
  <si>
    <t>Intuit QB payroll monthly per employee fee</t>
  </si>
  <si>
    <t>refund</t>
  </si>
  <si>
    <t>garbage can for Ops room</t>
  </si>
  <si>
    <t>trash bags</t>
  </si>
  <si>
    <t>fridge water filters</t>
  </si>
  <si>
    <t>pressure washer trigger gun</t>
  </si>
  <si>
    <t>christmas lights</t>
  </si>
  <si>
    <t>shop towels</t>
  </si>
  <si>
    <t>paper towels</t>
  </si>
  <si>
    <t>curtain rod - captain's room</t>
  </si>
  <si>
    <t>curtains - captain's room</t>
  </si>
  <si>
    <t>tax</t>
  </si>
  <si>
    <t>countdown timer switch</t>
  </si>
  <si>
    <t>electric dryer</t>
  </si>
  <si>
    <t>haul away old dryer</t>
  </si>
  <si>
    <t>dryer cord</t>
  </si>
  <si>
    <t>Boulder Phone uncashed payment</t>
  </si>
  <si>
    <t>Phones Station #1</t>
  </si>
  <si>
    <t>Phones Station #2</t>
  </si>
  <si>
    <t>Phones Station #3</t>
  </si>
  <si>
    <t>station 1 elec &amp; gas - double bill, no bill in DEC 2025</t>
  </si>
  <si>
    <t>propane</t>
  </si>
  <si>
    <t>station 2 elec &amp; gas</t>
  </si>
  <si>
    <t>station 3 elec &amp; gas</t>
  </si>
  <si>
    <t>Hulu monthly fee</t>
  </si>
  <si>
    <t>Hydrow Monthly fee</t>
  </si>
  <si>
    <t>monthly dumpster pickup</t>
  </si>
  <si>
    <t>tire disposal for 5651</t>
  </si>
  <si>
    <t>radio batteries</t>
  </si>
  <si>
    <t>labor &amp; travel for talkgroup programming</t>
  </si>
  <si>
    <t>tourniquet x 7</t>
  </si>
  <si>
    <t>oxygen</t>
  </si>
  <si>
    <t>hazardous materials surcharge</t>
  </si>
  <si>
    <t>Fuel FEB 2026</t>
  </si>
  <si>
    <t>Fuel surcharge</t>
  </si>
  <si>
    <t>nomex pants - Henrikson</t>
  </si>
  <si>
    <t>BDUs - Faes</t>
  </si>
  <si>
    <t>patches for uniforms</t>
  </si>
  <si>
    <t>station boots - Wheelock</t>
  </si>
  <si>
    <t>215/60R17 weatherready tires</t>
  </si>
  <si>
    <t>waste tire fee</t>
  </si>
  <si>
    <t>fuel surcharge</t>
  </si>
  <si>
    <t>brake pads</t>
  </si>
  <si>
    <t>rotors</t>
  </si>
  <si>
    <t>oil</t>
  </si>
  <si>
    <t>oil filter</t>
  </si>
  <si>
    <t>electrical connector</t>
  </si>
  <si>
    <t>blister pack capsules</t>
  </si>
  <si>
    <t>replacement front seats</t>
  </si>
  <si>
    <t>console and rear seats</t>
  </si>
  <si>
    <t>toolbox</t>
  </si>
  <si>
    <t>77# square tube for welding</t>
  </si>
  <si>
    <t>weldable bumper</t>
  </si>
  <si>
    <t>side mirrors</t>
  </si>
  <si>
    <t>seat covers</t>
  </si>
  <si>
    <t>car speakers, car stereo, wire cable, dash installation kit, wiring harness</t>
  </si>
  <si>
    <t>sensor</t>
  </si>
  <si>
    <t>mounting hardware for iPad in vehicle</t>
  </si>
  <si>
    <t>heat shrink connectors</t>
  </si>
  <si>
    <t>terminal solenoid</t>
  </si>
  <si>
    <t>inline cord switch, double sided tape</t>
  </si>
  <si>
    <t>battery pack</t>
  </si>
  <si>
    <t>LED light bar</t>
  </si>
  <si>
    <t>reflective vinyl, pipe fitting plug</t>
  </si>
  <si>
    <t>airtags &amp; airtag holders for vehicles</t>
  </si>
  <si>
    <t>washers, locking nuts &amp; hex bolts for address signs</t>
  </si>
  <si>
    <t>steel post drive cap fo u-channel - address signs</t>
  </si>
  <si>
    <t>address signs - tax refund</t>
  </si>
  <si>
    <t>Smokey fire danger sign</t>
  </si>
  <si>
    <t>EMT course background - Ipsen</t>
  </si>
  <si>
    <t>staff application - Hohnbaum</t>
  </si>
  <si>
    <t>groceries</t>
  </si>
  <si>
    <t>coffee</t>
  </si>
  <si>
    <t>coffee creamer, half &amp; half, iced tea</t>
  </si>
  <si>
    <t>drinks</t>
  </si>
  <si>
    <t>snacks</t>
  </si>
  <si>
    <t>flight - Missoula, MT Joslin</t>
  </si>
  <si>
    <t>Fire &amp; Emergency Services Instructor I - Faes</t>
  </si>
  <si>
    <t>Ipsen - S260/261 Business Management</t>
  </si>
  <si>
    <t>Fire &amp; Emergency Services Instructor II - Wheelock</t>
  </si>
  <si>
    <t>meal during CCICC conference - Joslin</t>
  </si>
  <si>
    <t>meal during CCICC - Joslin</t>
  </si>
  <si>
    <t>lodging during CCICC - Joslin</t>
  </si>
  <si>
    <t>BLS Provider Renewal - Schmidtmann</t>
  </si>
  <si>
    <t>IV/IO course - Briscombe</t>
  </si>
  <si>
    <t>NREMT EMT-B Renewal - Jones</t>
  </si>
  <si>
    <t>NREMT EMT-P Renewal - Faes</t>
  </si>
  <si>
    <t>prime video channel - no receipt, Moran</t>
  </si>
  <si>
    <t>LUCAS &amp; AED Grant</t>
  </si>
  <si>
    <t>9700 Sugarloaf Rd</t>
  </si>
  <si>
    <t>thank you cards</t>
  </si>
  <si>
    <t>5650 hail damage repair</t>
  </si>
  <si>
    <t>GENERAL</t>
  </si>
  <si>
    <t>1115 · Accts Receivable Inspection</t>
  </si>
  <si>
    <t>Jan - Dec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</si>
</sst>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\-#,##0.00"/>
    <numFmt numFmtId="165" formatCode="#,##0.0#%;\-#,##0.0#%"/>
    <numFmt numFmtId="166" formatCode="mm/dd/yyyy"/>
  </numFmts>
  <fonts count="6" x14ac:knownFonts="1">
    <font>
      <sz val="11"/>
      <color theme="1"/>
      <name val="Aptos Narrow"/>
      <family val="2"/>
      <scheme val="minor"/>
    </font>
    <font>
      <b/>
      <sz val="8"/>
      <color rgb="FF0000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0"/>
      <name val="Arial"/>
    </font>
    <font>
      <sz val="8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4" fillId="0" borderId="0"/>
  </cellStyleXfs>
  <cellXfs count="39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164" fontId="2" fillId="0" borderId="3" xfId="0" applyNumberFormat="1" applyFont="1" applyBorder="1"/>
    <xf numFmtId="164" fontId="2" fillId="0" borderId="2" xfId="0" applyNumberFormat="1" applyFont="1" applyBorder="1"/>
    <xf numFmtId="164" fontId="2" fillId="0" borderId="5" xfId="0" applyNumberFormat="1" applyFont="1" applyBorder="1"/>
    <xf numFmtId="49" fontId="3" fillId="0" borderId="0" xfId="0" applyNumberFormat="1" applyFont="1"/>
    <xf numFmtId="164" fontId="3" fillId="0" borderId="4" xfId="0" applyNumberFormat="1" applyFont="1" applyBorder="1"/>
    <xf numFmtId="0" fontId="3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4" fillId="0" borderId="0" xfId="1"/>
    <xf numFmtId="49" fontId="0" fillId="0" borderId="0" xfId="0" applyNumberFormat="1" applyAlignment="1">
      <alignment horizontal="centerContinuous"/>
    </xf>
    <xf numFmtId="165" fontId="2" fillId="0" borderId="0" xfId="0" applyNumberFormat="1" applyFont="1"/>
    <xf numFmtId="165" fontId="2" fillId="0" borderId="5" xfId="0" applyNumberFormat="1" applyFont="1" applyBorder="1"/>
    <xf numFmtId="165" fontId="2" fillId="0" borderId="3" xfId="0" applyNumberFormat="1" applyFont="1" applyBorder="1"/>
    <xf numFmtId="165" fontId="2" fillId="0" borderId="2" xfId="0" applyNumberFormat="1" applyFont="1" applyBorder="1"/>
    <xf numFmtId="165" fontId="3" fillId="0" borderId="4" xfId="0" applyNumberFormat="1" applyFont="1" applyBorder="1"/>
    <xf numFmtId="49" fontId="1" fillId="0" borderId="6" xfId="0" applyNumberFormat="1" applyFont="1" applyBorder="1" applyAlignment="1">
      <alignment horizontal="center"/>
    </xf>
    <xf numFmtId="49" fontId="0" fillId="0" borderId="0" xfId="0" applyNumberFormat="1"/>
    <xf numFmtId="166" fontId="1" fillId="0" borderId="0" xfId="0" applyNumberFormat="1" applyFont="1"/>
    <xf numFmtId="164" fontId="1" fillId="0" borderId="0" xfId="0" applyNumberFormat="1" applyFont="1"/>
    <xf numFmtId="49" fontId="5" fillId="0" borderId="0" xfId="0" applyNumberFormat="1" applyFont="1"/>
    <xf numFmtId="166" fontId="5" fillId="0" borderId="0" xfId="0" applyNumberFormat="1" applyFont="1"/>
    <xf numFmtId="49" fontId="5" fillId="0" borderId="0" xfId="0" applyNumberFormat="1" applyFont="1" applyAlignment="1">
      <alignment horizontal="centerContinuous"/>
    </xf>
    <xf numFmtId="164" fontId="5" fillId="0" borderId="2" xfId="0" applyNumberFormat="1" applyFont="1" applyBorder="1"/>
    <xf numFmtId="49" fontId="2" fillId="0" borderId="0" xfId="0" applyNumberFormat="1" applyFont="1"/>
    <xf numFmtId="166" fontId="2" fillId="0" borderId="0" xfId="0" applyNumberFormat="1" applyFont="1"/>
    <xf numFmtId="164" fontId="5" fillId="0" borderId="0" xfId="0" applyNumberFormat="1" applyFont="1"/>
    <xf numFmtId="166" fontId="3" fillId="0" borderId="0" xfId="0" applyNumberFormat="1" applyFont="1"/>
    <xf numFmtId="49" fontId="0" fillId="0" borderId="0" xfId="0" applyNumberFormat="1" applyAlignment="1">
      <alignment horizontal="center"/>
    </xf>
    <xf numFmtId="0" fontId="4" fillId="0" borderId="0" xfId="1"/>
    <xf numFmtId="49" fontId="0" fillId="0" borderId="0" xfId="0" applyNumberFormat="1" applyBorder="1" applyAlignment="1">
      <alignment horizontal="centerContinuous"/>
    </xf>
    <xf numFmtId="164" fontId="2" fillId="0" borderId="0" xfId="0" applyNumberFormat="1" applyFont="1" applyBorder="1"/>
    <xf numFmtId="165" fontId="2" fillId="0" borderId="0" xfId="0" applyNumberFormat="1" applyFont="1" applyBorder="1"/>
    <xf numFmtId="0" fontId="1" fillId="0" borderId="0" xfId="0" applyNumberFormat="1" applyFont="1"/>
    <xf numFmtId="0" fontId="0" fillId="0" borderId="0" xfId="0" applyNumberFormat="1"/>
  </cellXfs>
  <cellStyles count="2">
    <cellStyle name="Normal" xfId="0" builtinId="0"/>
    <cellStyle name="Normal 2" xfId="1" xr:uid="{19FC03BE-75F9-4177-A518-696033BFDB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314325</xdr:colOff>
      <xdr:row>28</xdr:row>
      <xdr:rowOff>19050</xdr:rowOff>
    </xdr:to>
    <xdr:pic>
      <xdr:nvPicPr>
        <xdr:cNvPr id="2" name="Picture 11">
          <a:extLst>
            <a:ext uri="{FF2B5EF4-FFF2-40B4-BE49-F238E27FC236}">
              <a16:creationId xmlns:a16="http://schemas.microsoft.com/office/drawing/2014/main" id="{F8C33FBE-67B8-4512-9C46-C00DC3023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458325" cy="455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A886E-1446-4B3D-A6B9-9D28AF74E505}">
  <dimension ref="A1:H96"/>
  <sheetViews>
    <sheetView workbookViewId="0">
      <pane xSplit="7" ySplit="1" topLeftCell="H2" activePane="bottomRight" state="frozenSplit"/>
      <selection pane="topRight" activeCell="H1" sqref="H1"/>
      <selection pane="bottomLeft" activeCell="A2" sqref="A2"/>
      <selection pane="bottomRight"/>
    </sheetView>
  </sheetViews>
  <sheetFormatPr defaultRowHeight="15" x14ac:dyDescent="0.25"/>
  <cols>
    <col min="1" max="6" width="3" style="12" customWidth="1"/>
    <col min="7" max="7" width="27.85546875" style="12" customWidth="1"/>
    <col min="8" max="8" width="10.5703125" bestFit="1" customWidth="1"/>
  </cols>
  <sheetData>
    <row r="1" spans="1:8" s="11" customFormat="1" ht="15.75" thickBot="1" x14ac:dyDescent="0.3">
      <c r="A1" s="9"/>
      <c r="B1" s="9"/>
      <c r="C1" s="9"/>
      <c r="D1" s="9"/>
      <c r="E1" s="9"/>
      <c r="F1" s="9"/>
      <c r="G1" s="9"/>
      <c r="H1" s="10" t="s">
        <v>0</v>
      </c>
    </row>
    <row r="2" spans="1:8" ht="15.75" thickTop="1" x14ac:dyDescent="0.25">
      <c r="A2" s="1" t="s">
        <v>1</v>
      </c>
      <c r="B2" s="1"/>
      <c r="C2" s="1"/>
      <c r="D2" s="1"/>
      <c r="E2" s="1"/>
      <c r="F2" s="1"/>
      <c r="G2" s="1"/>
      <c r="H2" s="2"/>
    </row>
    <row r="3" spans="1:8" x14ac:dyDescent="0.25">
      <c r="A3" s="1"/>
      <c r="B3" s="1" t="s">
        <v>2</v>
      </c>
      <c r="C3" s="1"/>
      <c r="D3" s="1"/>
      <c r="E3" s="1"/>
      <c r="F3" s="1"/>
      <c r="G3" s="1"/>
      <c r="H3" s="2"/>
    </row>
    <row r="4" spans="1:8" x14ac:dyDescent="0.25">
      <c r="A4" s="1"/>
      <c r="B4" s="1"/>
      <c r="C4" s="1" t="s">
        <v>3</v>
      </c>
      <c r="D4" s="1"/>
      <c r="E4" s="1"/>
      <c r="F4" s="1"/>
      <c r="G4" s="1"/>
      <c r="H4" s="2"/>
    </row>
    <row r="5" spans="1:8" x14ac:dyDescent="0.25">
      <c r="A5" s="1"/>
      <c r="B5" s="1"/>
      <c r="C5" s="1"/>
      <c r="D5" s="1" t="s">
        <v>4</v>
      </c>
      <c r="E5" s="1"/>
      <c r="F5" s="1"/>
      <c r="G5" s="1"/>
      <c r="H5" s="2"/>
    </row>
    <row r="6" spans="1:8" x14ac:dyDescent="0.25">
      <c r="A6" s="1"/>
      <c r="B6" s="1"/>
      <c r="C6" s="1"/>
      <c r="D6" s="1"/>
      <c r="E6" s="1" t="s">
        <v>5</v>
      </c>
      <c r="F6" s="1"/>
      <c r="G6" s="1"/>
      <c r="H6" s="2">
        <v>36333.32</v>
      </c>
    </row>
    <row r="7" spans="1:8" x14ac:dyDescent="0.25">
      <c r="A7" s="1"/>
      <c r="B7" s="1"/>
      <c r="C7" s="1"/>
      <c r="D7" s="1"/>
      <c r="E7" s="1" t="s">
        <v>6</v>
      </c>
      <c r="F7" s="1"/>
      <c r="G7" s="1"/>
      <c r="H7" s="2">
        <v>3170.45</v>
      </c>
    </row>
    <row r="8" spans="1:8" x14ac:dyDescent="0.25">
      <c r="A8" s="1"/>
      <c r="B8" s="1"/>
      <c r="C8" s="1"/>
      <c r="D8" s="1"/>
      <c r="E8" s="1" t="s">
        <v>7</v>
      </c>
      <c r="F8" s="1"/>
      <c r="G8" s="1"/>
      <c r="H8" s="2">
        <v>699824.54</v>
      </c>
    </row>
    <row r="9" spans="1:8" x14ac:dyDescent="0.25">
      <c r="A9" s="1"/>
      <c r="B9" s="1"/>
      <c r="C9" s="1"/>
      <c r="D9" s="1"/>
      <c r="E9" s="1" t="s">
        <v>8</v>
      </c>
      <c r="F9" s="1"/>
      <c r="G9" s="1"/>
      <c r="H9" s="2">
        <v>376650.4</v>
      </c>
    </row>
    <row r="10" spans="1:8" x14ac:dyDescent="0.25">
      <c r="A10" s="1"/>
      <c r="B10" s="1"/>
      <c r="C10" s="1"/>
      <c r="D10" s="1"/>
      <c r="E10" s="1" t="s">
        <v>9</v>
      </c>
      <c r="F10" s="1"/>
      <c r="G10" s="1"/>
      <c r="H10" s="2">
        <v>31878.04</v>
      </c>
    </row>
    <row r="11" spans="1:8" x14ac:dyDescent="0.25">
      <c r="A11" s="1"/>
      <c r="B11" s="1"/>
      <c r="C11" s="1"/>
      <c r="D11" s="1"/>
      <c r="E11" s="1" t="s">
        <v>10</v>
      </c>
      <c r="F11" s="1"/>
      <c r="G11" s="1"/>
      <c r="H11" s="2">
        <v>49534.21</v>
      </c>
    </row>
    <row r="12" spans="1:8" x14ac:dyDescent="0.25">
      <c r="A12" s="1"/>
      <c r="B12" s="1"/>
      <c r="C12" s="1"/>
      <c r="D12" s="1"/>
      <c r="E12" s="1" t="s">
        <v>11</v>
      </c>
      <c r="F12" s="1"/>
      <c r="G12" s="1"/>
      <c r="H12" s="2">
        <v>123397.58</v>
      </c>
    </row>
    <row r="13" spans="1:8" ht="15.75" thickBot="1" x14ac:dyDescent="0.3">
      <c r="A13" s="1"/>
      <c r="B13" s="1"/>
      <c r="C13" s="1"/>
      <c r="D13" s="1"/>
      <c r="E13" s="1" t="s">
        <v>12</v>
      </c>
      <c r="F13" s="1"/>
      <c r="G13" s="1"/>
      <c r="H13" s="2">
        <v>122070.96</v>
      </c>
    </row>
    <row r="14" spans="1:8" ht="15.75" thickBot="1" x14ac:dyDescent="0.3">
      <c r="A14" s="1"/>
      <c r="B14" s="1"/>
      <c r="C14" s="1"/>
      <c r="D14" s="1" t="s">
        <v>13</v>
      </c>
      <c r="E14" s="1"/>
      <c r="F14" s="1"/>
      <c r="G14" s="1"/>
      <c r="H14" s="3">
        <f>ROUND(SUM(H5:H13),5)</f>
        <v>1442859.5</v>
      </c>
    </row>
    <row r="15" spans="1:8" x14ac:dyDescent="0.25">
      <c r="A15" s="1"/>
      <c r="B15" s="1"/>
      <c r="C15" s="1" t="s">
        <v>14</v>
      </c>
      <c r="D15" s="1"/>
      <c r="E15" s="1"/>
      <c r="F15" s="1"/>
      <c r="G15" s="1"/>
      <c r="H15" s="2">
        <f>ROUND(H4+H14,5)</f>
        <v>1442859.5</v>
      </c>
    </row>
    <row r="16" spans="1:8" x14ac:dyDescent="0.25">
      <c r="A16" s="1"/>
      <c r="B16" s="1"/>
      <c r="C16" s="1" t="s">
        <v>15</v>
      </c>
      <c r="D16" s="1"/>
      <c r="E16" s="1"/>
      <c r="F16" s="1"/>
      <c r="G16" s="1"/>
      <c r="H16" s="2"/>
    </row>
    <row r="17" spans="1:8" x14ac:dyDescent="0.25">
      <c r="A17" s="1"/>
      <c r="B17" s="1"/>
      <c r="C17" s="1"/>
      <c r="D17" s="1" t="s">
        <v>16</v>
      </c>
      <c r="E17" s="1"/>
      <c r="F17" s="1"/>
      <c r="G17" s="1"/>
      <c r="H17" s="2">
        <v>-0.01</v>
      </c>
    </row>
    <row r="18" spans="1:8" ht="15.75" thickBot="1" x14ac:dyDescent="0.3">
      <c r="A18" s="1"/>
      <c r="B18" s="1"/>
      <c r="C18" s="1"/>
      <c r="D18" s="1" t="s">
        <v>17</v>
      </c>
      <c r="E18" s="1"/>
      <c r="F18" s="1"/>
      <c r="G18" s="1"/>
      <c r="H18" s="4">
        <v>1201187</v>
      </c>
    </row>
    <row r="19" spans="1:8" x14ac:dyDescent="0.25">
      <c r="A19" s="1"/>
      <c r="B19" s="1"/>
      <c r="C19" s="1" t="s">
        <v>18</v>
      </c>
      <c r="D19" s="1"/>
      <c r="E19" s="1"/>
      <c r="F19" s="1"/>
      <c r="G19" s="1"/>
      <c r="H19" s="2">
        <f>ROUND(SUM(H16:H18),5)</f>
        <v>1201186.99</v>
      </c>
    </row>
    <row r="20" spans="1:8" x14ac:dyDescent="0.25">
      <c r="A20" s="1"/>
      <c r="B20" s="1"/>
      <c r="C20" s="1" t="s">
        <v>19</v>
      </c>
      <c r="D20" s="1"/>
      <c r="E20" s="1"/>
      <c r="F20" s="1"/>
      <c r="G20" s="1"/>
      <c r="H20" s="2"/>
    </row>
    <row r="21" spans="1:8" x14ac:dyDescent="0.25">
      <c r="A21" s="1"/>
      <c r="B21" s="1"/>
      <c r="C21" s="1"/>
      <c r="D21" s="1" t="s">
        <v>20</v>
      </c>
      <c r="E21" s="1"/>
      <c r="F21" s="1"/>
      <c r="G21" s="1"/>
      <c r="H21" s="2">
        <v>-187850.04</v>
      </c>
    </row>
    <row r="22" spans="1:8" x14ac:dyDescent="0.25">
      <c r="A22" s="1"/>
      <c r="B22" s="1"/>
      <c r="C22" s="1"/>
      <c r="D22" s="1" t="s">
        <v>21</v>
      </c>
      <c r="E22" s="1"/>
      <c r="F22" s="1"/>
      <c r="G22" s="1"/>
      <c r="H22" s="2">
        <v>870227</v>
      </c>
    </row>
    <row r="23" spans="1:8" ht="15.75" thickBot="1" x14ac:dyDescent="0.3">
      <c r="A23" s="1"/>
      <c r="B23" s="1"/>
      <c r="C23" s="1"/>
      <c r="D23" s="1" t="s">
        <v>22</v>
      </c>
      <c r="E23" s="1"/>
      <c r="F23" s="1"/>
      <c r="G23" s="1"/>
      <c r="H23" s="2">
        <v>-576.41999999999996</v>
      </c>
    </row>
    <row r="24" spans="1:8" ht="15.75" thickBot="1" x14ac:dyDescent="0.3">
      <c r="A24" s="1"/>
      <c r="B24" s="1"/>
      <c r="C24" s="1" t="s">
        <v>23</v>
      </c>
      <c r="D24" s="1"/>
      <c r="E24" s="1"/>
      <c r="F24" s="1"/>
      <c r="G24" s="1"/>
      <c r="H24" s="3">
        <f>ROUND(SUM(H20:H23),5)</f>
        <v>681800.54</v>
      </c>
    </row>
    <row r="25" spans="1:8" x14ac:dyDescent="0.25">
      <c r="A25" s="1"/>
      <c r="B25" s="1" t="s">
        <v>24</v>
      </c>
      <c r="C25" s="1"/>
      <c r="D25" s="1"/>
      <c r="E25" s="1"/>
      <c r="F25" s="1"/>
      <c r="G25" s="1"/>
      <c r="H25" s="2">
        <f>ROUND(H3+H15+H19+H24,5)</f>
        <v>3325847.03</v>
      </c>
    </row>
    <row r="26" spans="1:8" x14ac:dyDescent="0.25">
      <c r="A26" s="1"/>
      <c r="B26" s="1" t="s">
        <v>25</v>
      </c>
      <c r="C26" s="1"/>
      <c r="D26" s="1"/>
      <c r="E26" s="1"/>
      <c r="F26" s="1"/>
      <c r="G26" s="1"/>
      <c r="H26" s="2"/>
    </row>
    <row r="27" spans="1:8" x14ac:dyDescent="0.25">
      <c r="A27" s="1"/>
      <c r="B27" s="1"/>
      <c r="C27" s="1" t="s">
        <v>26</v>
      </c>
      <c r="D27" s="1"/>
      <c r="E27" s="1"/>
      <c r="F27" s="1"/>
      <c r="G27" s="1"/>
      <c r="H27" s="2">
        <v>2442425.06</v>
      </c>
    </row>
    <row r="28" spans="1:8" x14ac:dyDescent="0.25">
      <c r="A28" s="1"/>
      <c r="B28" s="1"/>
      <c r="C28" s="1" t="s">
        <v>27</v>
      </c>
      <c r="D28" s="1"/>
      <c r="E28" s="1"/>
      <c r="F28" s="1"/>
      <c r="G28" s="1"/>
      <c r="H28" s="2">
        <v>430111.73</v>
      </c>
    </row>
    <row r="29" spans="1:8" x14ac:dyDescent="0.25">
      <c r="A29" s="1"/>
      <c r="B29" s="1"/>
      <c r="C29" s="1" t="s">
        <v>28</v>
      </c>
      <c r="D29" s="1"/>
      <c r="E29" s="1"/>
      <c r="F29" s="1"/>
      <c r="G29" s="1"/>
      <c r="H29" s="2">
        <v>129838</v>
      </c>
    </row>
    <row r="30" spans="1:8" x14ac:dyDescent="0.25">
      <c r="A30" s="1"/>
      <c r="B30" s="1"/>
      <c r="C30" s="1" t="s">
        <v>29</v>
      </c>
      <c r="D30" s="1"/>
      <c r="E30" s="1"/>
      <c r="F30" s="1"/>
      <c r="G30" s="1"/>
      <c r="H30" s="2">
        <v>141816.29999999999</v>
      </c>
    </row>
    <row r="31" spans="1:8" x14ac:dyDescent="0.25">
      <c r="A31" s="1"/>
      <c r="B31" s="1"/>
      <c r="C31" s="1" t="s">
        <v>30</v>
      </c>
      <c r="D31" s="1"/>
      <c r="E31" s="1"/>
      <c r="F31" s="1"/>
      <c r="G31" s="1"/>
      <c r="H31" s="2">
        <v>7000</v>
      </c>
    </row>
    <row r="32" spans="1:8" x14ac:dyDescent="0.25">
      <c r="A32" s="1"/>
      <c r="B32" s="1"/>
      <c r="C32" s="1" t="s">
        <v>31</v>
      </c>
      <c r="D32" s="1"/>
      <c r="E32" s="1"/>
      <c r="F32" s="1"/>
      <c r="G32" s="1"/>
      <c r="H32" s="2">
        <v>90735.85</v>
      </c>
    </row>
    <row r="33" spans="1:8" x14ac:dyDescent="0.25">
      <c r="A33" s="1"/>
      <c r="B33" s="1"/>
      <c r="C33" s="1" t="s">
        <v>32</v>
      </c>
      <c r="D33" s="1"/>
      <c r="E33" s="1"/>
      <c r="F33" s="1"/>
      <c r="G33" s="1"/>
      <c r="H33" s="2">
        <v>1591932.98</v>
      </c>
    </row>
    <row r="34" spans="1:8" x14ac:dyDescent="0.25">
      <c r="A34" s="1"/>
      <c r="B34" s="1"/>
      <c r="C34" s="1" t="s">
        <v>33</v>
      </c>
      <c r="D34" s="1"/>
      <c r="E34" s="1"/>
      <c r="F34" s="1"/>
      <c r="G34" s="1"/>
      <c r="H34" s="2">
        <v>-2841758</v>
      </c>
    </row>
    <row r="35" spans="1:8" ht="15.75" thickBot="1" x14ac:dyDescent="0.3">
      <c r="A35" s="1"/>
      <c r="B35" s="1"/>
      <c r="C35" s="1" t="s">
        <v>34</v>
      </c>
      <c r="D35" s="1"/>
      <c r="E35" s="1"/>
      <c r="F35" s="1"/>
      <c r="G35" s="1"/>
      <c r="H35" s="2">
        <v>-1992101.92</v>
      </c>
    </row>
    <row r="36" spans="1:8" ht="15.75" thickBot="1" x14ac:dyDescent="0.3">
      <c r="A36" s="1"/>
      <c r="B36" s="1" t="s">
        <v>35</v>
      </c>
      <c r="C36" s="1"/>
      <c r="D36" s="1"/>
      <c r="E36" s="1"/>
      <c r="F36" s="1"/>
      <c r="G36" s="1"/>
      <c r="H36" s="5">
        <f>ROUND(SUM(H26:H35),5)</f>
        <v>0</v>
      </c>
    </row>
    <row r="37" spans="1:8" s="8" customFormat="1" ht="12" thickBot="1" x14ac:dyDescent="0.25">
      <c r="A37" s="6" t="s">
        <v>36</v>
      </c>
      <c r="B37" s="6"/>
      <c r="C37" s="6"/>
      <c r="D37" s="6"/>
      <c r="E37" s="6"/>
      <c r="F37" s="6"/>
      <c r="G37" s="6"/>
      <c r="H37" s="7">
        <f>ROUND(H2+H25+H36,5)</f>
        <v>3325847.03</v>
      </c>
    </row>
    <row r="38" spans="1:8" ht="15.75" thickTop="1" x14ac:dyDescent="0.25">
      <c r="A38" s="1" t="s">
        <v>37</v>
      </c>
      <c r="B38" s="1"/>
      <c r="C38" s="1"/>
      <c r="D38" s="1"/>
      <c r="E38" s="1"/>
      <c r="F38" s="1"/>
      <c r="G38" s="1"/>
      <c r="H38" s="2"/>
    </row>
    <row r="39" spans="1:8" x14ac:dyDescent="0.25">
      <c r="A39" s="1"/>
      <c r="B39" s="1" t="s">
        <v>38</v>
      </c>
      <c r="C39" s="1"/>
      <c r="D39" s="1"/>
      <c r="E39" s="1"/>
      <c r="F39" s="1"/>
      <c r="G39" s="1"/>
      <c r="H39" s="2"/>
    </row>
    <row r="40" spans="1:8" x14ac:dyDescent="0.25">
      <c r="A40" s="1"/>
      <c r="B40" s="1"/>
      <c r="C40" s="1" t="s">
        <v>39</v>
      </c>
      <c r="D40" s="1"/>
      <c r="E40" s="1"/>
      <c r="F40" s="1"/>
      <c r="G40" s="1"/>
      <c r="H40" s="2"/>
    </row>
    <row r="41" spans="1:8" x14ac:dyDescent="0.25">
      <c r="A41" s="1"/>
      <c r="B41" s="1"/>
      <c r="C41" s="1"/>
      <c r="D41" s="1" t="s">
        <v>40</v>
      </c>
      <c r="E41" s="1"/>
      <c r="F41" s="1"/>
      <c r="G41" s="1"/>
      <c r="H41" s="2"/>
    </row>
    <row r="42" spans="1:8" ht="15.75" thickBot="1" x14ac:dyDescent="0.3">
      <c r="A42" s="1"/>
      <c r="B42" s="1"/>
      <c r="C42" s="1"/>
      <c r="D42" s="1"/>
      <c r="E42" s="1" t="s">
        <v>41</v>
      </c>
      <c r="F42" s="1"/>
      <c r="G42" s="1"/>
      <c r="H42" s="4">
        <v>-2834.49</v>
      </c>
    </row>
    <row r="43" spans="1:8" x14ac:dyDescent="0.25">
      <c r="A43" s="1"/>
      <c r="B43" s="1"/>
      <c r="C43" s="1"/>
      <c r="D43" s="1" t="s">
        <v>42</v>
      </c>
      <c r="E43" s="1"/>
      <c r="F43" s="1"/>
      <c r="G43" s="1"/>
      <c r="H43" s="2">
        <f>ROUND(SUM(H41:H42),5)</f>
        <v>-2834.49</v>
      </c>
    </row>
    <row r="44" spans="1:8" x14ac:dyDescent="0.25">
      <c r="A44" s="1"/>
      <c r="B44" s="1"/>
      <c r="C44" s="1"/>
      <c r="D44" s="1" t="s">
        <v>43</v>
      </c>
      <c r="E44" s="1"/>
      <c r="F44" s="1"/>
      <c r="G44" s="1"/>
      <c r="H44" s="2"/>
    </row>
    <row r="45" spans="1:8" x14ac:dyDescent="0.25">
      <c r="A45" s="1"/>
      <c r="B45" s="1"/>
      <c r="C45" s="1"/>
      <c r="D45" s="1"/>
      <c r="E45" s="1" t="s">
        <v>44</v>
      </c>
      <c r="F45" s="1"/>
      <c r="G45" s="1"/>
      <c r="H45" s="2">
        <v>14726.96</v>
      </c>
    </row>
    <row r="46" spans="1:8" ht="15.75" thickBot="1" x14ac:dyDescent="0.3">
      <c r="A46" s="1"/>
      <c r="B46" s="1"/>
      <c r="C46" s="1"/>
      <c r="D46" s="1"/>
      <c r="E46" s="1" t="s">
        <v>45</v>
      </c>
      <c r="F46" s="1"/>
      <c r="G46" s="1"/>
      <c r="H46" s="4">
        <v>2177.2600000000002</v>
      </c>
    </row>
    <row r="47" spans="1:8" x14ac:dyDescent="0.25">
      <c r="A47" s="1"/>
      <c r="B47" s="1"/>
      <c r="C47" s="1"/>
      <c r="D47" s="1" t="s">
        <v>46</v>
      </c>
      <c r="E47" s="1"/>
      <c r="F47" s="1"/>
      <c r="G47" s="1"/>
      <c r="H47" s="2">
        <f>ROUND(SUM(H44:H46),5)</f>
        <v>16904.22</v>
      </c>
    </row>
    <row r="48" spans="1:8" x14ac:dyDescent="0.25">
      <c r="A48" s="1"/>
      <c r="B48" s="1"/>
      <c r="C48" s="1"/>
      <c r="D48" s="1" t="s">
        <v>47</v>
      </c>
      <c r="E48" s="1"/>
      <c r="F48" s="1"/>
      <c r="G48" s="1"/>
      <c r="H48" s="2"/>
    </row>
    <row r="49" spans="1:8" x14ac:dyDescent="0.25">
      <c r="A49" s="1"/>
      <c r="B49" s="1"/>
      <c r="C49" s="1"/>
      <c r="D49" s="1"/>
      <c r="E49" s="1" t="s">
        <v>48</v>
      </c>
      <c r="F49" s="1"/>
      <c r="G49" s="1"/>
      <c r="H49" s="2">
        <v>2648.63</v>
      </c>
    </row>
    <row r="50" spans="1:8" x14ac:dyDescent="0.25">
      <c r="A50" s="1"/>
      <c r="B50" s="1"/>
      <c r="C50" s="1"/>
      <c r="D50" s="1"/>
      <c r="E50" s="1" t="s">
        <v>49</v>
      </c>
      <c r="F50" s="1"/>
      <c r="G50" s="1"/>
      <c r="H50" s="2">
        <v>1201187</v>
      </c>
    </row>
    <row r="51" spans="1:8" x14ac:dyDescent="0.25">
      <c r="A51" s="1"/>
      <c r="B51" s="1"/>
      <c r="C51" s="1"/>
      <c r="D51" s="1"/>
      <c r="E51" s="1" t="s">
        <v>50</v>
      </c>
      <c r="F51" s="1"/>
      <c r="G51" s="1"/>
      <c r="H51" s="2">
        <v>-1006.82</v>
      </c>
    </row>
    <row r="52" spans="1:8" x14ac:dyDescent="0.25">
      <c r="A52" s="1"/>
      <c r="B52" s="1"/>
      <c r="C52" s="1"/>
      <c r="D52" s="1"/>
      <c r="E52" s="1" t="s">
        <v>51</v>
      </c>
      <c r="F52" s="1"/>
      <c r="G52" s="1"/>
      <c r="H52" s="2"/>
    </row>
    <row r="53" spans="1:8" ht="15.75" thickBot="1" x14ac:dyDescent="0.3">
      <c r="A53" s="1"/>
      <c r="B53" s="1"/>
      <c r="C53" s="1"/>
      <c r="D53" s="1"/>
      <c r="E53" s="1"/>
      <c r="F53" s="1" t="s">
        <v>52</v>
      </c>
      <c r="G53" s="1"/>
      <c r="H53" s="4">
        <v>81.03</v>
      </c>
    </row>
    <row r="54" spans="1:8" x14ac:dyDescent="0.25">
      <c r="A54" s="1"/>
      <c r="B54" s="1"/>
      <c r="C54" s="1"/>
      <c r="D54" s="1"/>
      <c r="E54" s="1" t="s">
        <v>53</v>
      </c>
      <c r="F54" s="1"/>
      <c r="G54" s="1"/>
      <c r="H54" s="2">
        <f>ROUND(SUM(H52:H53),5)</f>
        <v>81.03</v>
      </c>
    </row>
    <row r="55" spans="1:8" x14ac:dyDescent="0.25">
      <c r="A55" s="1"/>
      <c r="B55" s="1"/>
      <c r="C55" s="1"/>
      <c r="D55" s="1"/>
      <c r="E55" s="1" t="s">
        <v>54</v>
      </c>
      <c r="F55" s="1"/>
      <c r="G55" s="1"/>
      <c r="H55" s="2"/>
    </row>
    <row r="56" spans="1:8" x14ac:dyDescent="0.25">
      <c r="A56" s="1"/>
      <c r="B56" s="1"/>
      <c r="C56" s="1"/>
      <c r="D56" s="1"/>
      <c r="E56" s="1"/>
      <c r="F56" s="1" t="s">
        <v>55</v>
      </c>
      <c r="G56" s="1"/>
      <c r="H56" s="2">
        <v>-57.15</v>
      </c>
    </row>
    <row r="57" spans="1:8" x14ac:dyDescent="0.25">
      <c r="A57" s="1"/>
      <c r="B57" s="1"/>
      <c r="C57" s="1"/>
      <c r="D57" s="1"/>
      <c r="E57" s="1"/>
      <c r="F57" s="1" t="s">
        <v>56</v>
      </c>
      <c r="G57" s="1"/>
      <c r="H57" s="2">
        <v>1024.1199999999999</v>
      </c>
    </row>
    <row r="58" spans="1:8" x14ac:dyDescent="0.25">
      <c r="A58" s="1"/>
      <c r="B58" s="1"/>
      <c r="C58" s="1"/>
      <c r="D58" s="1"/>
      <c r="E58" s="1"/>
      <c r="F58" s="1" t="s">
        <v>57</v>
      </c>
      <c r="G58" s="1"/>
      <c r="H58" s="2">
        <v>-5328.62</v>
      </c>
    </row>
    <row r="59" spans="1:8" x14ac:dyDescent="0.25">
      <c r="A59" s="1"/>
      <c r="B59" s="1"/>
      <c r="C59" s="1"/>
      <c r="D59" s="1"/>
      <c r="E59" s="1"/>
      <c r="F59" s="1" t="s">
        <v>58</v>
      </c>
      <c r="G59" s="1"/>
      <c r="H59" s="2"/>
    </row>
    <row r="60" spans="1:8" x14ac:dyDescent="0.25">
      <c r="A60" s="1"/>
      <c r="B60" s="1"/>
      <c r="C60" s="1"/>
      <c r="D60" s="1"/>
      <c r="E60" s="1"/>
      <c r="F60" s="1"/>
      <c r="G60" s="1" t="s">
        <v>59</v>
      </c>
      <c r="H60" s="2">
        <v>-69.680000000000007</v>
      </c>
    </row>
    <row r="61" spans="1:8" ht="15.75" thickBot="1" x14ac:dyDescent="0.3">
      <c r="A61" s="1"/>
      <c r="B61" s="1"/>
      <c r="C61" s="1"/>
      <c r="D61" s="1"/>
      <c r="E61" s="1"/>
      <c r="F61" s="1"/>
      <c r="G61" s="1" t="s">
        <v>60</v>
      </c>
      <c r="H61" s="4">
        <v>-69.680000000000007</v>
      </c>
    </row>
    <row r="62" spans="1:8" x14ac:dyDescent="0.25">
      <c r="A62" s="1"/>
      <c r="B62" s="1"/>
      <c r="C62" s="1"/>
      <c r="D62" s="1"/>
      <c r="E62" s="1"/>
      <c r="F62" s="1" t="s">
        <v>61</v>
      </c>
      <c r="G62" s="1"/>
      <c r="H62" s="2">
        <f>ROUND(SUM(H59:H61),5)</f>
        <v>-139.36000000000001</v>
      </c>
    </row>
    <row r="63" spans="1:8" x14ac:dyDescent="0.25">
      <c r="A63" s="1"/>
      <c r="B63" s="1"/>
      <c r="C63" s="1"/>
      <c r="D63" s="1"/>
      <c r="E63" s="1"/>
      <c r="F63" s="1" t="s">
        <v>62</v>
      </c>
      <c r="G63" s="1"/>
      <c r="H63" s="2"/>
    </row>
    <row r="64" spans="1:8" x14ac:dyDescent="0.25">
      <c r="A64" s="1"/>
      <c r="B64" s="1"/>
      <c r="C64" s="1"/>
      <c r="D64" s="1"/>
      <c r="E64" s="1"/>
      <c r="F64" s="1"/>
      <c r="G64" s="1" t="s">
        <v>63</v>
      </c>
      <c r="H64" s="2">
        <v>-16.3</v>
      </c>
    </row>
    <row r="65" spans="1:8" ht="15.75" thickBot="1" x14ac:dyDescent="0.3">
      <c r="A65" s="1"/>
      <c r="B65" s="1"/>
      <c r="C65" s="1"/>
      <c r="D65" s="1"/>
      <c r="E65" s="1"/>
      <c r="F65" s="1"/>
      <c r="G65" s="1" t="s">
        <v>64</v>
      </c>
      <c r="H65" s="4">
        <v>-16.3</v>
      </c>
    </row>
    <row r="66" spans="1:8" x14ac:dyDescent="0.25">
      <c r="A66" s="1"/>
      <c r="B66" s="1"/>
      <c r="C66" s="1"/>
      <c r="D66" s="1"/>
      <c r="E66" s="1"/>
      <c r="F66" s="1" t="s">
        <v>65</v>
      </c>
      <c r="G66" s="1"/>
      <c r="H66" s="2">
        <f>ROUND(SUM(H63:H65),5)</f>
        <v>-32.6</v>
      </c>
    </row>
    <row r="67" spans="1:8" x14ac:dyDescent="0.25">
      <c r="A67" s="1"/>
      <c r="B67" s="1"/>
      <c r="C67" s="1"/>
      <c r="D67" s="1"/>
      <c r="E67" s="1"/>
      <c r="F67" s="1" t="s">
        <v>66</v>
      </c>
      <c r="G67" s="1"/>
      <c r="H67" s="2">
        <v>-31</v>
      </c>
    </row>
    <row r="68" spans="1:8" x14ac:dyDescent="0.25">
      <c r="A68" s="1"/>
      <c r="B68" s="1"/>
      <c r="C68" s="1"/>
      <c r="D68" s="1"/>
      <c r="E68" s="1"/>
      <c r="F68" s="1" t="s">
        <v>67</v>
      </c>
      <c r="G68" s="1"/>
      <c r="H68" s="2">
        <v>339.17</v>
      </c>
    </row>
    <row r="69" spans="1:8" ht="15.75" thickBot="1" x14ac:dyDescent="0.3">
      <c r="A69" s="1"/>
      <c r="B69" s="1"/>
      <c r="C69" s="1"/>
      <c r="D69" s="1"/>
      <c r="E69" s="1"/>
      <c r="F69" s="1" t="s">
        <v>68</v>
      </c>
      <c r="G69" s="1"/>
      <c r="H69" s="4">
        <v>10924.4</v>
      </c>
    </row>
    <row r="70" spans="1:8" x14ac:dyDescent="0.25">
      <c r="A70" s="1"/>
      <c r="B70" s="1"/>
      <c r="C70" s="1"/>
      <c r="D70" s="1"/>
      <c r="E70" s="1" t="s">
        <v>69</v>
      </c>
      <c r="F70" s="1"/>
      <c r="G70" s="1"/>
      <c r="H70" s="2">
        <f>ROUND(SUM(H55:H58)+H62+SUM(H66:H69),5)</f>
        <v>6698.96</v>
      </c>
    </row>
    <row r="71" spans="1:8" x14ac:dyDescent="0.25">
      <c r="A71" s="1"/>
      <c r="B71" s="1"/>
      <c r="C71" s="1"/>
      <c r="D71" s="1"/>
      <c r="E71" s="1" t="s">
        <v>70</v>
      </c>
      <c r="F71" s="1"/>
      <c r="G71" s="1"/>
      <c r="H71" s="2"/>
    </row>
    <row r="72" spans="1:8" x14ac:dyDescent="0.25">
      <c r="A72" s="1"/>
      <c r="B72" s="1"/>
      <c r="C72" s="1"/>
      <c r="D72" s="1"/>
      <c r="E72" s="1"/>
      <c r="F72" s="1" t="s">
        <v>71</v>
      </c>
      <c r="G72" s="1"/>
      <c r="H72" s="2">
        <v>-0.08</v>
      </c>
    </row>
    <row r="73" spans="1:8" ht="15.75" thickBot="1" x14ac:dyDescent="0.3">
      <c r="A73" s="1"/>
      <c r="B73" s="1"/>
      <c r="C73" s="1"/>
      <c r="D73" s="1"/>
      <c r="E73" s="1"/>
      <c r="F73" s="1" t="s">
        <v>72</v>
      </c>
      <c r="G73" s="1"/>
      <c r="H73" s="2">
        <v>0.08</v>
      </c>
    </row>
    <row r="74" spans="1:8" ht="15.75" thickBot="1" x14ac:dyDescent="0.3">
      <c r="A74" s="1"/>
      <c r="B74" s="1"/>
      <c r="C74" s="1"/>
      <c r="D74" s="1"/>
      <c r="E74" s="1" t="s">
        <v>73</v>
      </c>
      <c r="F74" s="1"/>
      <c r="G74" s="1"/>
      <c r="H74" s="5">
        <f>ROUND(SUM(H71:H73),5)</f>
        <v>0</v>
      </c>
    </row>
    <row r="75" spans="1:8" ht="15.75" thickBot="1" x14ac:dyDescent="0.3">
      <c r="A75" s="1"/>
      <c r="B75" s="1"/>
      <c r="C75" s="1"/>
      <c r="D75" s="1" t="s">
        <v>74</v>
      </c>
      <c r="E75" s="1"/>
      <c r="F75" s="1"/>
      <c r="G75" s="1"/>
      <c r="H75" s="3">
        <f>ROUND(SUM(H48:H51)+H54+H70+H74,5)</f>
        <v>1209608.8</v>
      </c>
    </row>
    <row r="76" spans="1:8" x14ac:dyDescent="0.25">
      <c r="A76" s="1"/>
      <c r="B76" s="1"/>
      <c r="C76" s="1" t="s">
        <v>75</v>
      </c>
      <c r="D76" s="1"/>
      <c r="E76" s="1"/>
      <c r="F76" s="1"/>
      <c r="G76" s="1"/>
      <c r="H76" s="2">
        <f>ROUND(H40+H43+H47+H75,5)</f>
        <v>1223678.53</v>
      </c>
    </row>
    <row r="77" spans="1:8" x14ac:dyDescent="0.25">
      <c r="A77" s="1"/>
      <c r="B77" s="1"/>
      <c r="C77" s="1" t="s">
        <v>76</v>
      </c>
      <c r="D77" s="1"/>
      <c r="E77" s="1"/>
      <c r="F77" s="1"/>
      <c r="G77" s="1"/>
      <c r="H77" s="2"/>
    </row>
    <row r="78" spans="1:8" ht="15.75" thickBot="1" x14ac:dyDescent="0.3">
      <c r="A78" s="1"/>
      <c r="B78" s="1"/>
      <c r="C78" s="1"/>
      <c r="D78" s="1" t="s">
        <v>77</v>
      </c>
      <c r="E78" s="1"/>
      <c r="F78" s="1"/>
      <c r="G78" s="1"/>
      <c r="H78" s="2">
        <v>682376.96</v>
      </c>
    </row>
    <row r="79" spans="1:8" ht="15.75" thickBot="1" x14ac:dyDescent="0.3">
      <c r="A79" s="1"/>
      <c r="B79" s="1"/>
      <c r="C79" s="1" t="s">
        <v>78</v>
      </c>
      <c r="D79" s="1"/>
      <c r="E79" s="1"/>
      <c r="F79" s="1"/>
      <c r="G79" s="1"/>
      <c r="H79" s="3">
        <f>ROUND(SUM(H77:H78),5)</f>
        <v>682376.96</v>
      </c>
    </row>
    <row r="80" spans="1:8" x14ac:dyDescent="0.25">
      <c r="A80" s="1"/>
      <c r="B80" s="1" t="s">
        <v>79</v>
      </c>
      <c r="C80" s="1"/>
      <c r="D80" s="1"/>
      <c r="E80" s="1"/>
      <c r="F80" s="1"/>
      <c r="G80" s="1"/>
      <c r="H80" s="2">
        <f>ROUND(H39+H76+H79,5)</f>
        <v>1906055.49</v>
      </c>
    </row>
    <row r="81" spans="1:8" x14ac:dyDescent="0.25">
      <c r="A81" s="1"/>
      <c r="B81" s="1" t="s">
        <v>80</v>
      </c>
      <c r="C81" s="1"/>
      <c r="D81" s="1"/>
      <c r="E81" s="1"/>
      <c r="F81" s="1"/>
      <c r="G81" s="1"/>
      <c r="H81" s="2"/>
    </row>
    <row r="82" spans="1:8" x14ac:dyDescent="0.25">
      <c r="A82" s="1"/>
      <c r="B82" s="1"/>
      <c r="C82" s="1" t="s">
        <v>81</v>
      </c>
      <c r="D82" s="1"/>
      <c r="E82" s="1"/>
      <c r="F82" s="1"/>
      <c r="G82" s="1"/>
      <c r="H82" s="2">
        <v>3399.75</v>
      </c>
    </row>
    <row r="83" spans="1:8" x14ac:dyDescent="0.25">
      <c r="A83" s="1"/>
      <c r="B83" s="1"/>
      <c r="C83" s="1" t="s">
        <v>82</v>
      </c>
      <c r="D83" s="1"/>
      <c r="E83" s="1"/>
      <c r="F83" s="1"/>
      <c r="G83" s="1"/>
      <c r="H83" s="2"/>
    </row>
    <row r="84" spans="1:8" x14ac:dyDescent="0.25">
      <c r="A84" s="1"/>
      <c r="B84" s="1"/>
      <c r="C84" s="1"/>
      <c r="D84" s="1" t="s">
        <v>83</v>
      </c>
      <c r="E84" s="1"/>
      <c r="F84" s="1"/>
      <c r="G84" s="1"/>
      <c r="H84" s="2">
        <v>6580.22</v>
      </c>
    </row>
    <row r="85" spans="1:8" x14ac:dyDescent="0.25">
      <c r="A85" s="1"/>
      <c r="B85" s="1"/>
      <c r="C85" s="1"/>
      <c r="D85" s="1" t="s">
        <v>84</v>
      </c>
      <c r="E85" s="1"/>
      <c r="F85" s="1"/>
      <c r="G85" s="1"/>
      <c r="H85" s="2">
        <v>20000</v>
      </c>
    </row>
    <row r="86" spans="1:8" x14ac:dyDescent="0.25">
      <c r="A86" s="1"/>
      <c r="B86" s="1"/>
      <c r="C86" s="1"/>
      <c r="D86" s="1" t="s">
        <v>85</v>
      </c>
      <c r="E86" s="1"/>
      <c r="F86" s="1"/>
      <c r="G86" s="1"/>
      <c r="H86" s="2">
        <v>227922.16</v>
      </c>
    </row>
    <row r="87" spans="1:8" x14ac:dyDescent="0.25">
      <c r="A87" s="1"/>
      <c r="B87" s="1"/>
      <c r="C87" s="1"/>
      <c r="D87" s="1" t="s">
        <v>86</v>
      </c>
      <c r="E87" s="1"/>
      <c r="F87" s="1"/>
      <c r="G87" s="1"/>
      <c r="H87" s="2">
        <v>51951.44</v>
      </c>
    </row>
    <row r="88" spans="1:8" x14ac:dyDescent="0.25">
      <c r="A88" s="1"/>
      <c r="B88" s="1"/>
      <c r="C88" s="1"/>
      <c r="D88" s="1" t="s">
        <v>87</v>
      </c>
      <c r="E88" s="1"/>
      <c r="F88" s="1"/>
      <c r="G88" s="1"/>
      <c r="H88" s="2">
        <v>5000</v>
      </c>
    </row>
    <row r="89" spans="1:8" ht="15.75" thickBot="1" x14ac:dyDescent="0.3">
      <c r="A89" s="1"/>
      <c r="B89" s="1"/>
      <c r="C89" s="1"/>
      <c r="D89" s="1" t="s">
        <v>88</v>
      </c>
      <c r="E89" s="1"/>
      <c r="F89" s="1"/>
      <c r="G89" s="1"/>
      <c r="H89" s="4">
        <v>54912.88</v>
      </c>
    </row>
    <row r="90" spans="1:8" x14ac:dyDescent="0.25">
      <c r="A90" s="1"/>
      <c r="B90" s="1"/>
      <c r="C90" s="1" t="s">
        <v>89</v>
      </c>
      <c r="D90" s="1"/>
      <c r="E90" s="1"/>
      <c r="F90" s="1"/>
      <c r="G90" s="1"/>
      <c r="H90" s="2">
        <f>ROUND(SUM(H83:H89),5)</f>
        <v>366366.7</v>
      </c>
    </row>
    <row r="91" spans="1:8" x14ac:dyDescent="0.25">
      <c r="A91" s="1"/>
      <c r="B91" s="1"/>
      <c r="C91" s="1" t="s">
        <v>90</v>
      </c>
      <c r="D91" s="1"/>
      <c r="E91" s="1"/>
      <c r="F91" s="1"/>
      <c r="G91" s="1"/>
      <c r="H91" s="2">
        <v>733378.51</v>
      </c>
    </row>
    <row r="92" spans="1:8" x14ac:dyDescent="0.25">
      <c r="A92" s="1"/>
      <c r="B92" s="1"/>
      <c r="C92" s="1" t="s">
        <v>91</v>
      </c>
      <c r="D92" s="1"/>
      <c r="E92" s="1"/>
      <c r="F92" s="1"/>
      <c r="G92" s="1"/>
      <c r="H92" s="2">
        <v>99991.5</v>
      </c>
    </row>
    <row r="93" spans="1:8" ht="15.75" thickBot="1" x14ac:dyDescent="0.3">
      <c r="A93" s="1"/>
      <c r="B93" s="1"/>
      <c r="C93" s="1" t="s">
        <v>92</v>
      </c>
      <c r="D93" s="1"/>
      <c r="E93" s="1"/>
      <c r="F93" s="1"/>
      <c r="G93" s="1"/>
      <c r="H93" s="2">
        <v>216655.08</v>
      </c>
    </row>
    <row r="94" spans="1:8" ht="15.75" thickBot="1" x14ac:dyDescent="0.3">
      <c r="A94" s="1"/>
      <c r="B94" s="1" t="s">
        <v>93</v>
      </c>
      <c r="C94" s="1"/>
      <c r="D94" s="1"/>
      <c r="E94" s="1"/>
      <c r="F94" s="1"/>
      <c r="G94" s="1"/>
      <c r="H94" s="5">
        <f>ROUND(SUM(H81:H82)+SUM(H90:H93),5)</f>
        <v>1419791.54</v>
      </c>
    </row>
    <row r="95" spans="1:8" s="8" customFormat="1" ht="12" thickBot="1" x14ac:dyDescent="0.25">
      <c r="A95" s="6" t="s">
        <v>94</v>
      </c>
      <c r="B95" s="6"/>
      <c r="C95" s="6"/>
      <c r="D95" s="6"/>
      <c r="E95" s="6"/>
      <c r="F95" s="6"/>
      <c r="G95" s="6"/>
      <c r="H95" s="7">
        <f>ROUND(H38+H80+H94,5)</f>
        <v>3325847.03</v>
      </c>
    </row>
    <row r="96" spans="1:8" ht="15.75" thickTop="1" x14ac:dyDescent="0.25"/>
  </sheetData>
  <pageMargins left="0.7" right="0.7" top="0.75" bottom="0.75" header="0.1" footer="0.3"/>
  <pageSetup orientation="portrait" r:id="rId1"/>
  <headerFooter>
    <oddHeader>&amp;L&amp;"Arial,Bold"&amp;8 9:36 AM
&amp;"Arial,Bold"&amp;8 04/07/26
&amp;"Arial,Bold"&amp;8 Accrual Basis&amp;C&amp;"Arial,Bold"&amp;12 Nederland Fire Protection District
&amp;"Arial,Bold"&amp;14 Balance Sheet
&amp;"Arial,Bold"&amp;10 As of March 31, 2026</oddHeader>
    <oddFooter>&amp;R&amp;"Arial,Bold"&amp;8 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996BF-224C-498B-8AB4-B1AC537F043D}">
  <dimension ref="A1:M253"/>
  <sheetViews>
    <sheetView workbookViewId="0">
      <pane xSplit="9" ySplit="2" topLeftCell="J3" activePane="bottomRight" state="frozenSplit"/>
      <selection pane="topRight" activeCell="J1" sqref="J1"/>
      <selection pane="bottomLeft" activeCell="A3" sqref="A3"/>
      <selection pane="bottomRight"/>
    </sheetView>
  </sheetViews>
  <sheetFormatPr defaultRowHeight="15" x14ac:dyDescent="0.25"/>
  <cols>
    <col min="1" max="8" width="3" style="12" customWidth="1"/>
    <col min="9" max="9" width="31.28515625" style="12" customWidth="1"/>
    <col min="10" max="11" width="8.7109375" bestFit="1" customWidth="1"/>
    <col min="12" max="12" width="12" bestFit="1" customWidth="1"/>
    <col min="13" max="13" width="10.28515625" bestFit="1" customWidth="1"/>
  </cols>
  <sheetData>
    <row r="1" spans="1:13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4"/>
      <c r="K1" s="14"/>
      <c r="L1" s="14"/>
      <c r="M1" s="14"/>
    </row>
    <row r="2" spans="1:13" s="11" customFormat="1" ht="16.5" thickTop="1" thickBot="1" x14ac:dyDescent="0.3">
      <c r="A2" s="9"/>
      <c r="B2" s="9"/>
      <c r="C2" s="9"/>
      <c r="D2" s="9"/>
      <c r="E2" s="9"/>
      <c r="F2" s="9"/>
      <c r="G2" s="9"/>
      <c r="H2" s="9"/>
      <c r="I2" s="9"/>
      <c r="J2" s="20" t="s">
        <v>95</v>
      </c>
      <c r="K2" s="20" t="s">
        <v>96</v>
      </c>
      <c r="L2" s="20" t="s">
        <v>97</v>
      </c>
      <c r="M2" s="20" t="s">
        <v>98</v>
      </c>
    </row>
    <row r="3" spans="1:13" ht="15.75" thickTop="1" x14ac:dyDescent="0.25">
      <c r="A3" s="1"/>
      <c r="B3" s="1" t="s">
        <v>99</v>
      </c>
      <c r="C3" s="1"/>
      <c r="D3" s="1"/>
      <c r="E3" s="1"/>
      <c r="F3" s="1"/>
      <c r="G3" s="1"/>
      <c r="H3" s="1"/>
      <c r="I3" s="1"/>
      <c r="J3" s="2"/>
      <c r="K3" s="2"/>
      <c r="L3" s="2"/>
      <c r="M3" s="15"/>
    </row>
    <row r="4" spans="1:13" x14ac:dyDescent="0.25">
      <c r="A4" s="1"/>
      <c r="B4" s="1"/>
      <c r="C4" s="1"/>
      <c r="D4" s="1" t="s">
        <v>100</v>
      </c>
      <c r="E4" s="1"/>
      <c r="F4" s="1"/>
      <c r="G4" s="1"/>
      <c r="H4" s="1"/>
      <c r="I4" s="1"/>
      <c r="J4" s="2"/>
      <c r="K4" s="2"/>
      <c r="L4" s="2"/>
      <c r="M4" s="15"/>
    </row>
    <row r="5" spans="1:13" x14ac:dyDescent="0.25">
      <c r="A5" s="1"/>
      <c r="B5" s="1"/>
      <c r="C5" s="1"/>
      <c r="D5" s="1"/>
      <c r="E5" s="1" t="s">
        <v>101</v>
      </c>
      <c r="F5" s="1"/>
      <c r="G5" s="1"/>
      <c r="H5" s="1"/>
      <c r="I5" s="1"/>
      <c r="J5" s="2">
        <v>12000</v>
      </c>
      <c r="K5" s="2"/>
      <c r="L5" s="2"/>
      <c r="M5" s="15"/>
    </row>
    <row r="6" spans="1:13" x14ac:dyDescent="0.25">
      <c r="A6" s="1"/>
      <c r="B6" s="1"/>
      <c r="C6" s="1"/>
      <c r="D6" s="1"/>
      <c r="E6" s="1" t="s">
        <v>102</v>
      </c>
      <c r="F6" s="1"/>
      <c r="G6" s="1"/>
      <c r="H6" s="1"/>
      <c r="I6" s="1"/>
      <c r="J6" s="2">
        <v>0</v>
      </c>
      <c r="K6" s="2">
        <v>0</v>
      </c>
      <c r="L6" s="2">
        <f>ROUND((J6-K6),5)</f>
        <v>0</v>
      </c>
      <c r="M6" s="15">
        <f>ROUND(IF(K6=0, IF(J6=0, 0, 1), J6/K6),5)</f>
        <v>0</v>
      </c>
    </row>
    <row r="7" spans="1:13" x14ac:dyDescent="0.25">
      <c r="A7" s="1"/>
      <c r="B7" s="1"/>
      <c r="C7" s="1"/>
      <c r="D7" s="1"/>
      <c r="E7" s="1" t="s">
        <v>103</v>
      </c>
      <c r="F7" s="1"/>
      <c r="G7" s="1"/>
      <c r="H7" s="1"/>
      <c r="I7" s="1"/>
      <c r="J7" s="2">
        <v>0</v>
      </c>
      <c r="K7" s="2">
        <v>0</v>
      </c>
      <c r="L7" s="2">
        <f>ROUND((J7-K7),5)</f>
        <v>0</v>
      </c>
      <c r="M7" s="15">
        <f>ROUND(IF(K7=0, IF(J7=0, 0, 1), J7/K7),5)</f>
        <v>0</v>
      </c>
    </row>
    <row r="8" spans="1:13" x14ac:dyDescent="0.25">
      <c r="A8" s="1"/>
      <c r="B8" s="1"/>
      <c r="C8" s="1"/>
      <c r="D8" s="1"/>
      <c r="E8" s="1" t="s">
        <v>104</v>
      </c>
      <c r="F8" s="1"/>
      <c r="G8" s="1"/>
      <c r="H8" s="1"/>
      <c r="I8" s="1"/>
      <c r="J8" s="2">
        <v>0</v>
      </c>
      <c r="K8" s="2">
        <v>50</v>
      </c>
      <c r="L8" s="2">
        <f>ROUND((J8-K8),5)</f>
        <v>-50</v>
      </c>
      <c r="M8" s="15">
        <f>ROUND(IF(K8=0, IF(J8=0, 0, 1), J8/K8),5)</f>
        <v>0</v>
      </c>
    </row>
    <row r="9" spans="1:13" x14ac:dyDescent="0.25">
      <c r="A9" s="1"/>
      <c r="B9" s="1"/>
      <c r="C9" s="1"/>
      <c r="D9" s="1"/>
      <c r="E9" s="1" t="s">
        <v>105</v>
      </c>
      <c r="F9" s="1"/>
      <c r="G9" s="1"/>
      <c r="H9" s="1"/>
      <c r="I9" s="1"/>
      <c r="J9" s="2">
        <v>3087.8</v>
      </c>
      <c r="K9" s="2">
        <v>1861.67</v>
      </c>
      <c r="L9" s="2">
        <f>ROUND((J9-K9),5)</f>
        <v>1226.1300000000001</v>
      </c>
      <c r="M9" s="15">
        <f>ROUND(IF(K9=0, IF(J9=0, 0, 1), J9/K9),5)</f>
        <v>1.65862</v>
      </c>
    </row>
    <row r="10" spans="1:13" x14ac:dyDescent="0.25">
      <c r="A10" s="1"/>
      <c r="B10" s="1"/>
      <c r="C10" s="1"/>
      <c r="D10" s="1"/>
      <c r="E10" s="1" t="s">
        <v>106</v>
      </c>
      <c r="F10" s="1"/>
      <c r="G10" s="1"/>
      <c r="H10" s="1"/>
      <c r="I10" s="1"/>
      <c r="J10" s="2"/>
      <c r="K10" s="2"/>
      <c r="L10" s="2"/>
      <c r="M10" s="15"/>
    </row>
    <row r="11" spans="1:13" x14ac:dyDescent="0.25">
      <c r="A11" s="1"/>
      <c r="B11" s="1"/>
      <c r="C11" s="1"/>
      <c r="D11" s="1"/>
      <c r="E11" s="1"/>
      <c r="F11" s="1" t="s">
        <v>107</v>
      </c>
      <c r="G11" s="1"/>
      <c r="H11" s="1"/>
      <c r="I11" s="1"/>
      <c r="J11" s="2">
        <v>-600.5</v>
      </c>
      <c r="K11" s="2">
        <v>0</v>
      </c>
      <c r="L11" s="2">
        <f>ROUND((J11-K11),5)</f>
        <v>-600.5</v>
      </c>
      <c r="M11" s="15">
        <f>ROUND(IF(K11=0, IF(J11=0, 0, 1), J11/K11),5)</f>
        <v>1</v>
      </c>
    </row>
    <row r="12" spans="1:13" x14ac:dyDescent="0.25">
      <c r="A12" s="1"/>
      <c r="B12" s="1"/>
      <c r="C12" s="1"/>
      <c r="D12" s="1"/>
      <c r="E12" s="1"/>
      <c r="F12" s="1" t="s">
        <v>108</v>
      </c>
      <c r="G12" s="1"/>
      <c r="H12" s="1"/>
      <c r="I12" s="1"/>
      <c r="J12" s="2">
        <v>382.86</v>
      </c>
      <c r="K12" s="2">
        <v>0</v>
      </c>
      <c r="L12" s="2">
        <f>ROUND((J12-K12),5)</f>
        <v>382.86</v>
      </c>
      <c r="M12" s="15">
        <f>ROUND(IF(K12=0, IF(J12=0, 0, 1), J12/K12),5)</f>
        <v>1</v>
      </c>
    </row>
    <row r="13" spans="1:13" x14ac:dyDescent="0.25">
      <c r="A13" s="1"/>
      <c r="B13" s="1"/>
      <c r="C13" s="1"/>
      <c r="D13" s="1"/>
      <c r="E13" s="1"/>
      <c r="F13" s="1" t="s">
        <v>109</v>
      </c>
      <c r="G13" s="1"/>
      <c r="H13" s="1"/>
      <c r="I13" s="1"/>
      <c r="J13" s="2">
        <v>57.15</v>
      </c>
      <c r="K13" s="2">
        <v>1152.1500000000001</v>
      </c>
      <c r="L13" s="2">
        <f>ROUND((J13-K13),5)</f>
        <v>-1095</v>
      </c>
      <c r="M13" s="15">
        <f>ROUND(IF(K13=0, IF(J13=0, 0, 1), J13/K13),5)</f>
        <v>4.9599999999999998E-2</v>
      </c>
    </row>
    <row r="14" spans="1:13" x14ac:dyDescent="0.25">
      <c r="A14" s="1"/>
      <c r="B14" s="1"/>
      <c r="C14" s="1"/>
      <c r="D14" s="1"/>
      <c r="E14" s="1"/>
      <c r="F14" s="1" t="s">
        <v>110</v>
      </c>
      <c r="G14" s="1"/>
      <c r="H14" s="1"/>
      <c r="I14" s="1"/>
      <c r="J14" s="2">
        <v>-89.64</v>
      </c>
      <c r="K14" s="2"/>
      <c r="L14" s="2"/>
      <c r="M14" s="15"/>
    </row>
    <row r="15" spans="1:13" x14ac:dyDescent="0.25">
      <c r="A15" s="1"/>
      <c r="B15" s="1"/>
      <c r="C15" s="1"/>
      <c r="D15" s="1"/>
      <c r="E15" s="1"/>
      <c r="F15" s="1" t="s">
        <v>111</v>
      </c>
      <c r="G15" s="1"/>
      <c r="H15" s="1"/>
      <c r="I15" s="1"/>
      <c r="J15" s="2">
        <v>0</v>
      </c>
      <c r="K15" s="2">
        <v>23043.08</v>
      </c>
      <c r="L15" s="2">
        <f t="shared" ref="L15:L33" si="0">ROUND((J15-K15),5)</f>
        <v>-23043.08</v>
      </c>
      <c r="M15" s="15">
        <f t="shared" ref="M15:M33" si="1">ROUND(IF(K15=0, IF(J15=0, 0, 1), J15/K15),5)</f>
        <v>0</v>
      </c>
    </row>
    <row r="16" spans="1:13" x14ac:dyDescent="0.25">
      <c r="A16" s="1"/>
      <c r="B16" s="1"/>
      <c r="C16" s="1"/>
      <c r="D16" s="1"/>
      <c r="E16" s="1"/>
      <c r="F16" s="1" t="s">
        <v>112</v>
      </c>
      <c r="G16" s="1"/>
      <c r="H16" s="1"/>
      <c r="I16" s="1"/>
      <c r="J16" s="2">
        <v>440359.07</v>
      </c>
      <c r="K16" s="2">
        <v>138359.82</v>
      </c>
      <c r="L16" s="2">
        <f t="shared" si="0"/>
        <v>301999.25</v>
      </c>
      <c r="M16" s="15">
        <f t="shared" si="1"/>
        <v>3.1827100000000002</v>
      </c>
    </row>
    <row r="17" spans="1:13" x14ac:dyDescent="0.25">
      <c r="A17" s="1"/>
      <c r="B17" s="1"/>
      <c r="C17" s="1"/>
      <c r="D17" s="1"/>
      <c r="E17" s="1"/>
      <c r="F17" s="1" t="s">
        <v>113</v>
      </c>
      <c r="G17" s="1"/>
      <c r="H17" s="1"/>
      <c r="I17" s="1"/>
      <c r="J17" s="2">
        <v>5951.79</v>
      </c>
      <c r="K17" s="2">
        <v>6499.76</v>
      </c>
      <c r="L17" s="2">
        <f t="shared" si="0"/>
        <v>-547.97</v>
      </c>
      <c r="M17" s="15">
        <f t="shared" si="1"/>
        <v>0.91569</v>
      </c>
    </row>
    <row r="18" spans="1:13" x14ac:dyDescent="0.25">
      <c r="A18" s="1"/>
      <c r="B18" s="1"/>
      <c r="C18" s="1"/>
      <c r="D18" s="1"/>
      <c r="E18" s="1"/>
      <c r="F18" s="1" t="s">
        <v>114</v>
      </c>
      <c r="G18" s="1"/>
      <c r="H18" s="1"/>
      <c r="I18" s="1"/>
      <c r="J18" s="2">
        <v>0</v>
      </c>
      <c r="K18" s="2">
        <v>3840.5</v>
      </c>
      <c r="L18" s="2">
        <f t="shared" si="0"/>
        <v>-3840.5</v>
      </c>
      <c r="M18" s="15">
        <f t="shared" si="1"/>
        <v>0</v>
      </c>
    </row>
    <row r="19" spans="1:13" x14ac:dyDescent="0.25">
      <c r="A19" s="1"/>
      <c r="B19" s="1"/>
      <c r="C19" s="1"/>
      <c r="D19" s="1"/>
      <c r="E19" s="1"/>
      <c r="F19" s="1" t="s">
        <v>115</v>
      </c>
      <c r="G19" s="1"/>
      <c r="H19" s="1"/>
      <c r="I19" s="1"/>
      <c r="J19" s="2">
        <v>0</v>
      </c>
      <c r="K19" s="2">
        <v>192.03</v>
      </c>
      <c r="L19" s="2">
        <f t="shared" si="0"/>
        <v>-192.03</v>
      </c>
      <c r="M19" s="15">
        <f t="shared" si="1"/>
        <v>0</v>
      </c>
    </row>
    <row r="20" spans="1:13" x14ac:dyDescent="0.25">
      <c r="A20" s="1"/>
      <c r="B20" s="1"/>
      <c r="C20" s="1"/>
      <c r="D20" s="1"/>
      <c r="E20" s="1"/>
      <c r="F20" s="1" t="s">
        <v>116</v>
      </c>
      <c r="G20" s="1"/>
      <c r="H20" s="1"/>
      <c r="I20" s="1"/>
      <c r="J20" s="2">
        <v>0</v>
      </c>
      <c r="K20" s="2">
        <v>0</v>
      </c>
      <c r="L20" s="2">
        <f t="shared" si="0"/>
        <v>0</v>
      </c>
      <c r="M20" s="15">
        <f t="shared" si="1"/>
        <v>0</v>
      </c>
    </row>
    <row r="21" spans="1:13" x14ac:dyDescent="0.25">
      <c r="A21" s="1"/>
      <c r="B21" s="1"/>
      <c r="C21" s="1"/>
      <c r="D21" s="1"/>
      <c r="E21" s="1"/>
      <c r="F21" s="1" t="s">
        <v>117</v>
      </c>
      <c r="G21" s="1"/>
      <c r="H21" s="1"/>
      <c r="I21" s="1"/>
      <c r="J21" s="2">
        <v>0</v>
      </c>
      <c r="K21" s="2">
        <v>0</v>
      </c>
      <c r="L21" s="2">
        <f t="shared" si="0"/>
        <v>0</v>
      </c>
      <c r="M21" s="15">
        <f t="shared" si="1"/>
        <v>0</v>
      </c>
    </row>
    <row r="22" spans="1:13" x14ac:dyDescent="0.25">
      <c r="A22" s="1"/>
      <c r="B22" s="1"/>
      <c r="C22" s="1"/>
      <c r="D22" s="1"/>
      <c r="E22" s="1"/>
      <c r="F22" s="1" t="s">
        <v>118</v>
      </c>
      <c r="G22" s="1"/>
      <c r="H22" s="1"/>
      <c r="I22" s="1"/>
      <c r="J22" s="2">
        <v>0</v>
      </c>
      <c r="K22" s="2">
        <v>0</v>
      </c>
      <c r="L22" s="2">
        <f t="shared" si="0"/>
        <v>0</v>
      </c>
      <c r="M22" s="15">
        <f t="shared" si="1"/>
        <v>0</v>
      </c>
    </row>
    <row r="23" spans="1:13" x14ac:dyDescent="0.25">
      <c r="A23" s="1"/>
      <c r="B23" s="1"/>
      <c r="C23" s="1"/>
      <c r="D23" s="1"/>
      <c r="E23" s="1"/>
      <c r="F23" s="1" t="s">
        <v>119</v>
      </c>
      <c r="G23" s="1"/>
      <c r="H23" s="1"/>
      <c r="I23" s="1"/>
      <c r="J23" s="2">
        <v>4228.58</v>
      </c>
      <c r="K23" s="2">
        <v>1608.28</v>
      </c>
      <c r="L23" s="2">
        <f t="shared" si="0"/>
        <v>2620.3000000000002</v>
      </c>
      <c r="M23" s="15">
        <f t="shared" si="1"/>
        <v>2.6292599999999999</v>
      </c>
    </row>
    <row r="24" spans="1:13" x14ac:dyDescent="0.25">
      <c r="A24" s="1"/>
      <c r="B24" s="1"/>
      <c r="C24" s="1"/>
      <c r="D24" s="1"/>
      <c r="E24" s="1"/>
      <c r="F24" s="1" t="s">
        <v>120</v>
      </c>
      <c r="G24" s="1"/>
      <c r="H24" s="1"/>
      <c r="I24" s="1"/>
      <c r="J24" s="2">
        <v>28326.46</v>
      </c>
      <c r="K24" s="2">
        <v>5924.33</v>
      </c>
      <c r="L24" s="2">
        <f t="shared" si="0"/>
        <v>22402.13</v>
      </c>
      <c r="M24" s="15">
        <f t="shared" si="1"/>
        <v>4.7813800000000004</v>
      </c>
    </row>
    <row r="25" spans="1:13" x14ac:dyDescent="0.25">
      <c r="A25" s="1"/>
      <c r="B25" s="1"/>
      <c r="C25" s="1"/>
      <c r="D25" s="1"/>
      <c r="E25" s="1"/>
      <c r="F25" s="1" t="s">
        <v>121</v>
      </c>
      <c r="G25" s="1"/>
      <c r="H25" s="1"/>
      <c r="I25" s="1"/>
      <c r="J25" s="2">
        <v>-9335.2099999999991</v>
      </c>
      <c r="K25" s="2">
        <v>0</v>
      </c>
      <c r="L25" s="2">
        <f t="shared" si="0"/>
        <v>-9335.2099999999991</v>
      </c>
      <c r="M25" s="15">
        <f t="shared" si="1"/>
        <v>1</v>
      </c>
    </row>
    <row r="26" spans="1:13" x14ac:dyDescent="0.25">
      <c r="A26" s="1"/>
      <c r="B26" s="1"/>
      <c r="C26" s="1"/>
      <c r="D26" s="1"/>
      <c r="E26" s="1"/>
      <c r="F26" s="1" t="s">
        <v>122</v>
      </c>
      <c r="G26" s="1"/>
      <c r="H26" s="1"/>
      <c r="I26" s="1"/>
      <c r="J26" s="2">
        <v>0</v>
      </c>
      <c r="K26" s="2">
        <v>0</v>
      </c>
      <c r="L26" s="2">
        <f t="shared" si="0"/>
        <v>0</v>
      </c>
      <c r="M26" s="15">
        <f t="shared" si="1"/>
        <v>0</v>
      </c>
    </row>
    <row r="27" spans="1:13" x14ac:dyDescent="0.25">
      <c r="A27" s="1"/>
      <c r="B27" s="1"/>
      <c r="C27" s="1"/>
      <c r="D27" s="1"/>
      <c r="E27" s="1"/>
      <c r="F27" s="1" t="s">
        <v>123</v>
      </c>
      <c r="G27" s="1"/>
      <c r="H27" s="1"/>
      <c r="I27" s="1"/>
      <c r="J27" s="2">
        <v>0</v>
      </c>
      <c r="K27" s="2">
        <v>0</v>
      </c>
      <c r="L27" s="2">
        <f t="shared" si="0"/>
        <v>0</v>
      </c>
      <c r="M27" s="15">
        <f t="shared" si="1"/>
        <v>0</v>
      </c>
    </row>
    <row r="28" spans="1:13" x14ac:dyDescent="0.25">
      <c r="A28" s="1"/>
      <c r="B28" s="1"/>
      <c r="C28" s="1"/>
      <c r="D28" s="1"/>
      <c r="E28" s="1"/>
      <c r="F28" s="1" t="s">
        <v>124</v>
      </c>
      <c r="G28" s="1"/>
      <c r="H28" s="1"/>
      <c r="I28" s="1"/>
      <c r="J28" s="2">
        <v>0</v>
      </c>
      <c r="K28" s="2">
        <v>0</v>
      </c>
      <c r="L28" s="2">
        <f t="shared" si="0"/>
        <v>0</v>
      </c>
      <c r="M28" s="15">
        <f t="shared" si="1"/>
        <v>0</v>
      </c>
    </row>
    <row r="29" spans="1:13" x14ac:dyDescent="0.25">
      <c r="A29" s="1"/>
      <c r="B29" s="1"/>
      <c r="C29" s="1"/>
      <c r="D29" s="1"/>
      <c r="E29" s="1"/>
      <c r="F29" s="1" t="s">
        <v>125</v>
      </c>
      <c r="G29" s="1"/>
      <c r="H29" s="1"/>
      <c r="I29" s="1"/>
      <c r="J29" s="2">
        <v>0</v>
      </c>
      <c r="K29" s="2">
        <v>0</v>
      </c>
      <c r="L29" s="2">
        <f t="shared" si="0"/>
        <v>0</v>
      </c>
      <c r="M29" s="15">
        <f t="shared" si="1"/>
        <v>0</v>
      </c>
    </row>
    <row r="30" spans="1:13" ht="15.75" thickBot="1" x14ac:dyDescent="0.3">
      <c r="A30" s="1"/>
      <c r="B30" s="1"/>
      <c r="C30" s="1"/>
      <c r="D30" s="1"/>
      <c r="E30" s="1"/>
      <c r="F30" s="1" t="s">
        <v>126</v>
      </c>
      <c r="G30" s="1"/>
      <c r="H30" s="1"/>
      <c r="I30" s="1"/>
      <c r="J30" s="2">
        <v>0</v>
      </c>
      <c r="K30" s="2">
        <v>0</v>
      </c>
      <c r="L30" s="2">
        <f t="shared" si="0"/>
        <v>0</v>
      </c>
      <c r="M30" s="15">
        <f t="shared" si="1"/>
        <v>0</v>
      </c>
    </row>
    <row r="31" spans="1:13" ht="15.75" thickBot="1" x14ac:dyDescent="0.3">
      <c r="A31" s="1"/>
      <c r="B31" s="1"/>
      <c r="C31" s="1"/>
      <c r="D31" s="1"/>
      <c r="E31" s="1" t="s">
        <v>127</v>
      </c>
      <c r="F31" s="1"/>
      <c r="G31" s="1"/>
      <c r="H31" s="1"/>
      <c r="I31" s="1"/>
      <c r="J31" s="5">
        <f>ROUND(SUM(J10:J30),5)</f>
        <v>469280.56</v>
      </c>
      <c r="K31" s="5">
        <f>ROUND(SUM(K10:K30),5)</f>
        <v>180619.95</v>
      </c>
      <c r="L31" s="5">
        <f t="shared" si="0"/>
        <v>288660.61</v>
      </c>
      <c r="M31" s="16">
        <f t="shared" si="1"/>
        <v>2.5981700000000001</v>
      </c>
    </row>
    <row r="32" spans="1:13" ht="15.75" thickBot="1" x14ac:dyDescent="0.3">
      <c r="A32" s="1"/>
      <c r="B32" s="1"/>
      <c r="C32" s="1"/>
      <c r="D32" s="1" t="s">
        <v>128</v>
      </c>
      <c r="E32" s="1"/>
      <c r="F32" s="1"/>
      <c r="G32" s="1"/>
      <c r="H32" s="1"/>
      <c r="I32" s="1"/>
      <c r="J32" s="3">
        <f>ROUND(SUM(J4:J9)+J31,5)</f>
        <v>484368.36</v>
      </c>
      <c r="K32" s="3">
        <f>ROUND(SUM(K4:K9)+K31,5)</f>
        <v>182531.62</v>
      </c>
      <c r="L32" s="3">
        <f t="shared" si="0"/>
        <v>301836.74</v>
      </c>
      <c r="M32" s="17">
        <f t="shared" si="1"/>
        <v>2.65361</v>
      </c>
    </row>
    <row r="33" spans="1:13" x14ac:dyDescent="0.25">
      <c r="A33" s="1"/>
      <c r="B33" s="1"/>
      <c r="C33" s="1" t="s">
        <v>129</v>
      </c>
      <c r="D33" s="1"/>
      <c r="E33" s="1"/>
      <c r="F33" s="1"/>
      <c r="G33" s="1"/>
      <c r="H33" s="1"/>
      <c r="I33" s="1"/>
      <c r="J33" s="2">
        <f>J32</f>
        <v>484368.36</v>
      </c>
      <c r="K33" s="2">
        <f>K32</f>
        <v>182531.62</v>
      </c>
      <c r="L33" s="2">
        <f t="shared" si="0"/>
        <v>301836.74</v>
      </c>
      <c r="M33" s="15">
        <f t="shared" si="1"/>
        <v>2.65361</v>
      </c>
    </row>
    <row r="34" spans="1:13" x14ac:dyDescent="0.25">
      <c r="A34" s="1"/>
      <c r="B34" s="1"/>
      <c r="C34" s="1"/>
      <c r="D34" s="1" t="s">
        <v>130</v>
      </c>
      <c r="E34" s="1"/>
      <c r="F34" s="1"/>
      <c r="G34" s="1"/>
      <c r="H34" s="1"/>
      <c r="I34" s="1"/>
      <c r="J34" s="2"/>
      <c r="K34" s="2"/>
      <c r="L34" s="2"/>
      <c r="M34" s="15"/>
    </row>
    <row r="35" spans="1:13" x14ac:dyDescent="0.25">
      <c r="A35" s="1"/>
      <c r="B35" s="1"/>
      <c r="C35" s="1"/>
      <c r="D35" s="1"/>
      <c r="E35" s="1" t="s">
        <v>131</v>
      </c>
      <c r="F35" s="1"/>
      <c r="G35" s="1"/>
      <c r="H35" s="1"/>
      <c r="I35" s="1"/>
      <c r="J35" s="2"/>
      <c r="K35" s="2"/>
      <c r="L35" s="2"/>
      <c r="M35" s="15"/>
    </row>
    <row r="36" spans="1:13" x14ac:dyDescent="0.25">
      <c r="A36" s="1"/>
      <c r="B36" s="1"/>
      <c r="C36" s="1"/>
      <c r="D36" s="1"/>
      <c r="E36" s="1"/>
      <c r="F36" s="1" t="s">
        <v>132</v>
      </c>
      <c r="G36" s="1"/>
      <c r="H36" s="1"/>
      <c r="I36" s="1"/>
      <c r="J36" s="2">
        <v>0</v>
      </c>
      <c r="K36" s="2">
        <v>0</v>
      </c>
      <c r="L36" s="2">
        <f t="shared" ref="L36:L42" si="2">ROUND((J36-K36),5)</f>
        <v>0</v>
      </c>
      <c r="M36" s="15">
        <f t="shared" ref="M36:M42" si="3">ROUND(IF(K36=0, IF(J36=0, 0, 1), J36/K36),5)</f>
        <v>0</v>
      </c>
    </row>
    <row r="37" spans="1:13" x14ac:dyDescent="0.25">
      <c r="A37" s="1"/>
      <c r="B37" s="1"/>
      <c r="C37" s="1"/>
      <c r="D37" s="1"/>
      <c r="E37" s="1"/>
      <c r="F37" s="1" t="s">
        <v>133</v>
      </c>
      <c r="G37" s="1"/>
      <c r="H37" s="1"/>
      <c r="I37" s="1"/>
      <c r="J37" s="2">
        <v>0</v>
      </c>
      <c r="K37" s="2">
        <v>5030</v>
      </c>
      <c r="L37" s="2">
        <f t="shared" si="2"/>
        <v>-5030</v>
      </c>
      <c r="M37" s="15">
        <f t="shared" si="3"/>
        <v>0</v>
      </c>
    </row>
    <row r="38" spans="1:13" x14ac:dyDescent="0.25">
      <c r="A38" s="1"/>
      <c r="B38" s="1"/>
      <c r="C38" s="1"/>
      <c r="D38" s="1"/>
      <c r="E38" s="1"/>
      <c r="F38" s="1" t="s">
        <v>134</v>
      </c>
      <c r="G38" s="1"/>
      <c r="H38" s="1"/>
      <c r="I38" s="1"/>
      <c r="J38" s="2">
        <v>0</v>
      </c>
      <c r="K38" s="2">
        <v>0</v>
      </c>
      <c r="L38" s="2">
        <f t="shared" si="2"/>
        <v>0</v>
      </c>
      <c r="M38" s="15">
        <f t="shared" si="3"/>
        <v>0</v>
      </c>
    </row>
    <row r="39" spans="1:13" x14ac:dyDescent="0.25">
      <c r="A39" s="1"/>
      <c r="B39" s="1"/>
      <c r="C39" s="1"/>
      <c r="D39" s="1"/>
      <c r="E39" s="1"/>
      <c r="F39" s="1" t="s">
        <v>135</v>
      </c>
      <c r="G39" s="1"/>
      <c r="H39" s="1"/>
      <c r="I39" s="1"/>
      <c r="J39" s="2">
        <v>0</v>
      </c>
      <c r="K39" s="2">
        <v>0</v>
      </c>
      <c r="L39" s="2">
        <f t="shared" si="2"/>
        <v>0</v>
      </c>
      <c r="M39" s="15">
        <f t="shared" si="3"/>
        <v>0</v>
      </c>
    </row>
    <row r="40" spans="1:13" x14ac:dyDescent="0.25">
      <c r="A40" s="1"/>
      <c r="B40" s="1"/>
      <c r="C40" s="1"/>
      <c r="D40" s="1"/>
      <c r="E40" s="1"/>
      <c r="F40" s="1" t="s">
        <v>136</v>
      </c>
      <c r="G40" s="1"/>
      <c r="H40" s="1"/>
      <c r="I40" s="1"/>
      <c r="J40" s="2">
        <v>0</v>
      </c>
      <c r="K40" s="2">
        <v>0</v>
      </c>
      <c r="L40" s="2">
        <f t="shared" si="2"/>
        <v>0</v>
      </c>
      <c r="M40" s="15">
        <f t="shared" si="3"/>
        <v>0</v>
      </c>
    </row>
    <row r="41" spans="1:13" ht="15.75" thickBot="1" x14ac:dyDescent="0.3">
      <c r="A41" s="1"/>
      <c r="B41" s="1"/>
      <c r="C41" s="1"/>
      <c r="D41" s="1"/>
      <c r="E41" s="1"/>
      <c r="F41" s="1" t="s">
        <v>137</v>
      </c>
      <c r="G41" s="1"/>
      <c r="H41" s="1"/>
      <c r="I41" s="1"/>
      <c r="J41" s="4">
        <v>2086.87</v>
      </c>
      <c r="K41" s="4">
        <v>6461.05</v>
      </c>
      <c r="L41" s="4">
        <f t="shared" si="2"/>
        <v>-4374.18</v>
      </c>
      <c r="M41" s="18">
        <f t="shared" si="3"/>
        <v>0.32299</v>
      </c>
    </row>
    <row r="42" spans="1:13" x14ac:dyDescent="0.25">
      <c r="A42" s="1"/>
      <c r="B42" s="1"/>
      <c r="C42" s="1"/>
      <c r="D42" s="1"/>
      <c r="E42" s="1" t="s">
        <v>138</v>
      </c>
      <c r="F42" s="1"/>
      <c r="G42" s="1"/>
      <c r="H42" s="1"/>
      <c r="I42" s="1"/>
      <c r="J42" s="2">
        <f>ROUND(SUM(J35:J41),5)</f>
        <v>2086.87</v>
      </c>
      <c r="K42" s="2">
        <f>ROUND(SUM(K35:K41),5)</f>
        <v>11491.05</v>
      </c>
      <c r="L42" s="2">
        <f t="shared" si="2"/>
        <v>-9404.18</v>
      </c>
      <c r="M42" s="15">
        <f t="shared" si="3"/>
        <v>0.18160999999999999</v>
      </c>
    </row>
    <row r="43" spans="1:13" x14ac:dyDescent="0.25">
      <c r="A43" s="1"/>
      <c r="B43" s="1"/>
      <c r="C43" s="1"/>
      <c r="D43" s="1"/>
      <c r="E43" s="1" t="s">
        <v>139</v>
      </c>
      <c r="F43" s="1"/>
      <c r="G43" s="1"/>
      <c r="H43" s="1"/>
      <c r="I43" s="1"/>
      <c r="J43" s="2"/>
      <c r="K43" s="2"/>
      <c r="L43" s="2"/>
      <c r="M43" s="15"/>
    </row>
    <row r="44" spans="1:13" x14ac:dyDescent="0.25">
      <c r="A44" s="1"/>
      <c r="B44" s="1"/>
      <c r="C44" s="1"/>
      <c r="D44" s="1"/>
      <c r="E44" s="1"/>
      <c r="F44" s="1" t="s">
        <v>140</v>
      </c>
      <c r="G44" s="1"/>
      <c r="H44" s="1"/>
      <c r="I44" s="1"/>
      <c r="J44" s="2">
        <v>322.37</v>
      </c>
      <c r="K44" s="2">
        <v>347.75</v>
      </c>
      <c r="L44" s="2">
        <f>ROUND((J44-K44),5)</f>
        <v>-25.38</v>
      </c>
      <c r="M44" s="15">
        <f>ROUND(IF(K44=0, IF(J44=0, 0, 1), J44/K44),5)</f>
        <v>0.92701999999999996</v>
      </c>
    </row>
    <row r="45" spans="1:13" x14ac:dyDescent="0.25">
      <c r="A45" s="1"/>
      <c r="B45" s="1"/>
      <c r="C45" s="1"/>
      <c r="D45" s="1"/>
      <c r="E45" s="1"/>
      <c r="F45" s="1" t="s">
        <v>141</v>
      </c>
      <c r="G45" s="1"/>
      <c r="H45" s="1"/>
      <c r="I45" s="1"/>
      <c r="J45" s="2">
        <v>1459.61</v>
      </c>
      <c r="K45" s="2">
        <v>149.05000000000001</v>
      </c>
      <c r="L45" s="2">
        <f>ROUND((J45-K45),5)</f>
        <v>1310.56</v>
      </c>
      <c r="M45" s="15">
        <f>ROUND(IF(K45=0, IF(J45=0, 0, 1), J45/K45),5)</f>
        <v>9.7927499999999998</v>
      </c>
    </row>
    <row r="46" spans="1:13" x14ac:dyDescent="0.25">
      <c r="A46" s="1"/>
      <c r="B46" s="1"/>
      <c r="C46" s="1"/>
      <c r="D46" s="1"/>
      <c r="E46" s="1"/>
      <c r="F46" s="1" t="s">
        <v>142</v>
      </c>
      <c r="G46" s="1"/>
      <c r="H46" s="1"/>
      <c r="I46" s="1"/>
      <c r="J46" s="2">
        <v>307.64</v>
      </c>
      <c r="K46" s="2">
        <v>372.84</v>
      </c>
      <c r="L46" s="2">
        <f>ROUND((J46-K46),5)</f>
        <v>-65.2</v>
      </c>
      <c r="M46" s="15">
        <f>ROUND(IF(K46=0, IF(J46=0, 0, 1), J46/K46),5)</f>
        <v>0.82513000000000003</v>
      </c>
    </row>
    <row r="47" spans="1:13" x14ac:dyDescent="0.25">
      <c r="A47" s="1"/>
      <c r="B47" s="1"/>
      <c r="C47" s="1"/>
      <c r="D47" s="1"/>
      <c r="E47" s="1"/>
      <c r="F47" s="1" t="s">
        <v>143</v>
      </c>
      <c r="G47" s="1"/>
      <c r="H47" s="1"/>
      <c r="I47" s="1"/>
      <c r="J47" s="2">
        <v>176</v>
      </c>
      <c r="K47" s="2">
        <v>0</v>
      </c>
      <c r="L47" s="2">
        <f>ROUND((J47-K47),5)</f>
        <v>176</v>
      </c>
      <c r="M47" s="15">
        <f>ROUND(IF(K47=0, IF(J47=0, 0, 1), J47/K47),5)</f>
        <v>1</v>
      </c>
    </row>
    <row r="48" spans="1:13" x14ac:dyDescent="0.25">
      <c r="A48" s="1"/>
      <c r="B48" s="1"/>
      <c r="C48" s="1"/>
      <c r="D48" s="1"/>
      <c r="E48" s="1"/>
      <c r="F48" s="1" t="s">
        <v>144</v>
      </c>
      <c r="G48" s="1"/>
      <c r="H48" s="1"/>
      <c r="I48" s="1"/>
      <c r="J48" s="2">
        <v>105</v>
      </c>
      <c r="K48" s="2">
        <v>0</v>
      </c>
      <c r="L48" s="2">
        <f>ROUND((J48-K48),5)</f>
        <v>105</v>
      </c>
      <c r="M48" s="15">
        <f>ROUND(IF(K48=0, IF(J48=0, 0, 1), J48/K48),5)</f>
        <v>1</v>
      </c>
    </row>
    <row r="49" spans="1:13" x14ac:dyDescent="0.25">
      <c r="A49" s="1"/>
      <c r="B49" s="1"/>
      <c r="C49" s="1"/>
      <c r="D49" s="1"/>
      <c r="E49" s="1"/>
      <c r="F49" s="1" t="s">
        <v>145</v>
      </c>
      <c r="G49" s="1"/>
      <c r="H49" s="1"/>
      <c r="I49" s="1"/>
      <c r="J49" s="2"/>
      <c r="K49" s="2"/>
      <c r="L49" s="2"/>
      <c r="M49" s="15"/>
    </row>
    <row r="50" spans="1:13" x14ac:dyDescent="0.25">
      <c r="A50" s="1"/>
      <c r="B50" s="1"/>
      <c r="C50" s="1"/>
      <c r="D50" s="1"/>
      <c r="E50" s="1"/>
      <c r="F50" s="1"/>
      <c r="G50" s="1" t="s">
        <v>146</v>
      </c>
      <c r="H50" s="1"/>
      <c r="I50" s="1"/>
      <c r="J50" s="2">
        <v>6943.35</v>
      </c>
      <c r="K50" s="2">
        <v>2609.5300000000002</v>
      </c>
      <c r="L50" s="2">
        <f>ROUND((J50-K50),5)</f>
        <v>4333.82</v>
      </c>
      <c r="M50" s="15">
        <f>ROUND(IF(K50=0, IF(J50=0, 0, 1), J50/K50),5)</f>
        <v>2.6607699999999999</v>
      </c>
    </row>
    <row r="51" spans="1:13" x14ac:dyDescent="0.25">
      <c r="A51" s="1"/>
      <c r="B51" s="1"/>
      <c r="C51" s="1"/>
      <c r="D51" s="1"/>
      <c r="E51" s="1"/>
      <c r="F51" s="1"/>
      <c r="G51" s="1" t="s">
        <v>147</v>
      </c>
      <c r="H51" s="1"/>
      <c r="I51" s="1"/>
      <c r="J51" s="2">
        <v>0</v>
      </c>
      <c r="K51" s="2">
        <v>0</v>
      </c>
      <c r="L51" s="2">
        <f>ROUND((J51-K51),5)</f>
        <v>0</v>
      </c>
      <c r="M51" s="15">
        <f>ROUND(IF(K51=0, IF(J51=0, 0, 1), J51/K51),5)</f>
        <v>0</v>
      </c>
    </row>
    <row r="52" spans="1:13" ht="15.75" thickBot="1" x14ac:dyDescent="0.3">
      <c r="A52" s="1"/>
      <c r="B52" s="1"/>
      <c r="C52" s="1"/>
      <c r="D52" s="1"/>
      <c r="E52" s="1"/>
      <c r="F52" s="1"/>
      <c r="G52" s="1" t="s">
        <v>148</v>
      </c>
      <c r="H52" s="1"/>
      <c r="I52" s="1"/>
      <c r="J52" s="4">
        <v>43.9</v>
      </c>
      <c r="K52" s="4">
        <v>0</v>
      </c>
      <c r="L52" s="4">
        <f>ROUND((J52-K52),5)</f>
        <v>43.9</v>
      </c>
      <c r="M52" s="18">
        <f>ROUND(IF(K52=0, IF(J52=0, 0, 1), J52/K52),5)</f>
        <v>1</v>
      </c>
    </row>
    <row r="53" spans="1:13" x14ac:dyDescent="0.25">
      <c r="A53" s="1"/>
      <c r="B53" s="1"/>
      <c r="C53" s="1"/>
      <c r="D53" s="1"/>
      <c r="E53" s="1"/>
      <c r="F53" s="1" t="s">
        <v>149</v>
      </c>
      <c r="G53" s="1"/>
      <c r="H53" s="1"/>
      <c r="I53" s="1"/>
      <c r="J53" s="2">
        <f>ROUND(SUM(J49:J52),5)</f>
        <v>6987.25</v>
      </c>
      <c r="K53" s="2">
        <f>ROUND(SUM(K49:K52),5)</f>
        <v>2609.5300000000002</v>
      </c>
      <c r="L53" s="2">
        <f>ROUND((J53-K53),5)</f>
        <v>4377.72</v>
      </c>
      <c r="M53" s="15">
        <f>ROUND(IF(K53=0, IF(J53=0, 0, 1), J53/K53),5)</f>
        <v>2.6775899999999999</v>
      </c>
    </row>
    <row r="54" spans="1:13" x14ac:dyDescent="0.25">
      <c r="A54" s="1"/>
      <c r="B54" s="1"/>
      <c r="C54" s="1"/>
      <c r="D54" s="1"/>
      <c r="E54" s="1"/>
      <c r="F54" s="1" t="s">
        <v>150</v>
      </c>
      <c r="G54" s="1"/>
      <c r="H54" s="1"/>
      <c r="I54" s="1"/>
      <c r="J54" s="2"/>
      <c r="K54" s="2"/>
      <c r="L54" s="2"/>
      <c r="M54" s="15"/>
    </row>
    <row r="55" spans="1:13" x14ac:dyDescent="0.25">
      <c r="A55" s="1"/>
      <c r="B55" s="1"/>
      <c r="C55" s="1"/>
      <c r="D55" s="1"/>
      <c r="E55" s="1"/>
      <c r="F55" s="1"/>
      <c r="G55" s="1" t="s">
        <v>151</v>
      </c>
      <c r="H55" s="1"/>
      <c r="I55" s="1"/>
      <c r="J55" s="2">
        <v>0</v>
      </c>
      <c r="K55" s="2">
        <v>0</v>
      </c>
      <c r="L55" s="2">
        <f>ROUND((J55-K55),5)</f>
        <v>0</v>
      </c>
      <c r="M55" s="15">
        <f>ROUND(IF(K55=0, IF(J55=0, 0, 1), J55/K55),5)</f>
        <v>0</v>
      </c>
    </row>
    <row r="56" spans="1:13" x14ac:dyDescent="0.25">
      <c r="A56" s="1"/>
      <c r="B56" s="1"/>
      <c r="C56" s="1"/>
      <c r="D56" s="1"/>
      <c r="E56" s="1"/>
      <c r="F56" s="1"/>
      <c r="G56" s="1" t="s">
        <v>152</v>
      </c>
      <c r="H56" s="1"/>
      <c r="I56" s="1"/>
      <c r="J56" s="2">
        <v>0</v>
      </c>
      <c r="K56" s="2">
        <v>0</v>
      </c>
      <c r="L56" s="2">
        <f>ROUND((J56-K56),5)</f>
        <v>0</v>
      </c>
      <c r="M56" s="15">
        <f>ROUND(IF(K56=0, IF(J56=0, 0, 1), J56/K56),5)</f>
        <v>0</v>
      </c>
    </row>
    <row r="57" spans="1:13" x14ac:dyDescent="0.25">
      <c r="A57" s="1"/>
      <c r="B57" s="1"/>
      <c r="C57" s="1"/>
      <c r="D57" s="1"/>
      <c r="E57" s="1"/>
      <c r="F57" s="1"/>
      <c r="G57" s="1" t="s">
        <v>153</v>
      </c>
      <c r="H57" s="1"/>
      <c r="I57" s="1"/>
      <c r="J57" s="2">
        <v>0</v>
      </c>
      <c r="K57" s="2">
        <v>0</v>
      </c>
      <c r="L57" s="2">
        <f>ROUND((J57-K57),5)</f>
        <v>0</v>
      </c>
      <c r="M57" s="15">
        <f>ROUND(IF(K57=0, IF(J57=0, 0, 1), J57/K57),5)</f>
        <v>0</v>
      </c>
    </row>
    <row r="58" spans="1:13" ht="15.75" thickBot="1" x14ac:dyDescent="0.3">
      <c r="A58" s="1"/>
      <c r="B58" s="1"/>
      <c r="C58" s="1"/>
      <c r="D58" s="1"/>
      <c r="E58" s="1"/>
      <c r="F58" s="1"/>
      <c r="G58" s="1" t="s">
        <v>154</v>
      </c>
      <c r="H58" s="1"/>
      <c r="I58" s="1"/>
      <c r="J58" s="4">
        <v>1729</v>
      </c>
      <c r="K58" s="4">
        <v>2827</v>
      </c>
      <c r="L58" s="4">
        <f>ROUND((J58-K58),5)</f>
        <v>-1098</v>
      </c>
      <c r="M58" s="18">
        <f>ROUND(IF(K58=0, IF(J58=0, 0, 1), J58/K58),5)</f>
        <v>0.61160000000000003</v>
      </c>
    </row>
    <row r="59" spans="1:13" x14ac:dyDescent="0.25">
      <c r="A59" s="1"/>
      <c r="B59" s="1"/>
      <c r="C59" s="1"/>
      <c r="D59" s="1"/>
      <c r="E59" s="1"/>
      <c r="F59" s="1" t="s">
        <v>155</v>
      </c>
      <c r="G59" s="1"/>
      <c r="H59" s="1"/>
      <c r="I59" s="1"/>
      <c r="J59" s="2">
        <f>ROUND(SUM(J54:J58),5)</f>
        <v>1729</v>
      </c>
      <c r="K59" s="2">
        <f>ROUND(SUM(K54:K58),5)</f>
        <v>2827</v>
      </c>
      <c r="L59" s="2">
        <f>ROUND((J59-K59),5)</f>
        <v>-1098</v>
      </c>
      <c r="M59" s="15">
        <f>ROUND(IF(K59=0, IF(J59=0, 0, 1), J59/K59),5)</f>
        <v>0.61160000000000003</v>
      </c>
    </row>
    <row r="60" spans="1:13" x14ac:dyDescent="0.25">
      <c r="A60" s="1"/>
      <c r="B60" s="1"/>
      <c r="C60" s="1"/>
      <c r="D60" s="1"/>
      <c r="E60" s="1"/>
      <c r="F60" s="1" t="s">
        <v>156</v>
      </c>
      <c r="G60" s="1"/>
      <c r="H60" s="1"/>
      <c r="I60" s="1"/>
      <c r="J60" s="2"/>
      <c r="K60" s="2"/>
      <c r="L60" s="2"/>
      <c r="M60" s="15"/>
    </row>
    <row r="61" spans="1:13" x14ac:dyDescent="0.25">
      <c r="A61" s="1"/>
      <c r="B61" s="1"/>
      <c r="C61" s="1"/>
      <c r="D61" s="1"/>
      <c r="E61" s="1"/>
      <c r="F61" s="1"/>
      <c r="G61" s="1" t="s">
        <v>157</v>
      </c>
      <c r="H61" s="1"/>
      <c r="I61" s="1"/>
      <c r="J61" s="2">
        <v>333</v>
      </c>
      <c r="K61" s="2">
        <v>0</v>
      </c>
      <c r="L61" s="2">
        <f t="shared" ref="L61:L67" si="4">ROUND((J61-K61),5)</f>
        <v>333</v>
      </c>
      <c r="M61" s="15">
        <f t="shared" ref="M61:M67" si="5">ROUND(IF(K61=0, IF(J61=0, 0, 1), J61/K61),5)</f>
        <v>1</v>
      </c>
    </row>
    <row r="62" spans="1:13" x14ac:dyDescent="0.25">
      <c r="A62" s="1"/>
      <c r="B62" s="1"/>
      <c r="C62" s="1"/>
      <c r="D62" s="1"/>
      <c r="E62" s="1"/>
      <c r="F62" s="1"/>
      <c r="G62" s="1" t="s">
        <v>158</v>
      </c>
      <c r="H62" s="1"/>
      <c r="I62" s="1"/>
      <c r="J62" s="2">
        <v>0</v>
      </c>
      <c r="K62" s="2">
        <v>0</v>
      </c>
      <c r="L62" s="2">
        <f t="shared" si="4"/>
        <v>0</v>
      </c>
      <c r="M62" s="15">
        <f t="shared" si="5"/>
        <v>0</v>
      </c>
    </row>
    <row r="63" spans="1:13" x14ac:dyDescent="0.25">
      <c r="A63" s="1"/>
      <c r="B63" s="1"/>
      <c r="C63" s="1"/>
      <c r="D63" s="1"/>
      <c r="E63" s="1"/>
      <c r="F63" s="1"/>
      <c r="G63" s="1" t="s">
        <v>159</v>
      </c>
      <c r="H63" s="1"/>
      <c r="I63" s="1"/>
      <c r="J63" s="2">
        <v>0</v>
      </c>
      <c r="K63" s="2">
        <v>68.81</v>
      </c>
      <c r="L63" s="2">
        <f t="shared" si="4"/>
        <v>-68.81</v>
      </c>
      <c r="M63" s="15">
        <f t="shared" si="5"/>
        <v>0</v>
      </c>
    </row>
    <row r="64" spans="1:13" x14ac:dyDescent="0.25">
      <c r="A64" s="1"/>
      <c r="B64" s="1"/>
      <c r="C64" s="1"/>
      <c r="D64" s="1"/>
      <c r="E64" s="1"/>
      <c r="F64" s="1"/>
      <c r="G64" s="1" t="s">
        <v>160</v>
      </c>
      <c r="H64" s="1"/>
      <c r="I64" s="1"/>
      <c r="J64" s="2">
        <v>220</v>
      </c>
      <c r="K64" s="2">
        <v>220</v>
      </c>
      <c r="L64" s="2">
        <f t="shared" si="4"/>
        <v>0</v>
      </c>
      <c r="M64" s="15">
        <f t="shared" si="5"/>
        <v>1</v>
      </c>
    </row>
    <row r="65" spans="1:13" x14ac:dyDescent="0.25">
      <c r="A65" s="1"/>
      <c r="B65" s="1"/>
      <c r="C65" s="1"/>
      <c r="D65" s="1"/>
      <c r="E65" s="1"/>
      <c r="F65" s="1"/>
      <c r="G65" s="1" t="s">
        <v>161</v>
      </c>
      <c r="H65" s="1"/>
      <c r="I65" s="1"/>
      <c r="J65" s="2">
        <v>50</v>
      </c>
      <c r="K65" s="2">
        <v>50</v>
      </c>
      <c r="L65" s="2">
        <f t="shared" si="4"/>
        <v>0</v>
      </c>
      <c r="M65" s="15">
        <f t="shared" si="5"/>
        <v>1</v>
      </c>
    </row>
    <row r="66" spans="1:13" ht="15.75" thickBot="1" x14ac:dyDescent="0.3">
      <c r="A66" s="1"/>
      <c r="B66" s="1"/>
      <c r="C66" s="1"/>
      <c r="D66" s="1"/>
      <c r="E66" s="1"/>
      <c r="F66" s="1"/>
      <c r="G66" s="1" t="s">
        <v>162</v>
      </c>
      <c r="H66" s="1"/>
      <c r="I66" s="1"/>
      <c r="J66" s="4">
        <v>626.25</v>
      </c>
      <c r="K66" s="4">
        <v>597.35</v>
      </c>
      <c r="L66" s="4">
        <f t="shared" si="4"/>
        <v>28.9</v>
      </c>
      <c r="M66" s="18">
        <f t="shared" si="5"/>
        <v>1.0483800000000001</v>
      </c>
    </row>
    <row r="67" spans="1:13" x14ac:dyDescent="0.25">
      <c r="A67" s="1"/>
      <c r="B67" s="1"/>
      <c r="C67" s="1"/>
      <c r="D67" s="1"/>
      <c r="E67" s="1"/>
      <c r="F67" s="1" t="s">
        <v>163</v>
      </c>
      <c r="G67" s="1"/>
      <c r="H67" s="1"/>
      <c r="I67" s="1"/>
      <c r="J67" s="2">
        <f>ROUND(SUM(J60:J66),5)</f>
        <v>1229.25</v>
      </c>
      <c r="K67" s="2">
        <f>ROUND(SUM(K60:K66),5)</f>
        <v>936.16</v>
      </c>
      <c r="L67" s="2">
        <f t="shared" si="4"/>
        <v>293.08999999999997</v>
      </c>
      <c r="M67" s="15">
        <f t="shared" si="5"/>
        <v>1.31308</v>
      </c>
    </row>
    <row r="68" spans="1:13" x14ac:dyDescent="0.25">
      <c r="A68" s="1"/>
      <c r="B68" s="1"/>
      <c r="C68" s="1"/>
      <c r="D68" s="1"/>
      <c r="E68" s="1"/>
      <c r="F68" s="1" t="s">
        <v>164</v>
      </c>
      <c r="G68" s="1"/>
      <c r="H68" s="1"/>
      <c r="I68" s="1"/>
      <c r="J68" s="2"/>
      <c r="K68" s="2"/>
      <c r="L68" s="2"/>
      <c r="M68" s="15"/>
    </row>
    <row r="69" spans="1:13" x14ac:dyDescent="0.25">
      <c r="A69" s="1"/>
      <c r="B69" s="1"/>
      <c r="C69" s="1"/>
      <c r="D69" s="1"/>
      <c r="E69" s="1"/>
      <c r="F69" s="1"/>
      <c r="G69" s="1" t="s">
        <v>165</v>
      </c>
      <c r="H69" s="1"/>
      <c r="I69" s="1"/>
      <c r="J69" s="2"/>
      <c r="K69" s="2"/>
      <c r="L69" s="2"/>
      <c r="M69" s="15"/>
    </row>
    <row r="70" spans="1:13" x14ac:dyDescent="0.25">
      <c r="A70" s="1"/>
      <c r="B70" s="1"/>
      <c r="C70" s="1"/>
      <c r="D70" s="1"/>
      <c r="E70" s="1"/>
      <c r="F70" s="1"/>
      <c r="G70" s="1"/>
      <c r="H70" s="1" t="s">
        <v>166</v>
      </c>
      <c r="I70" s="1"/>
      <c r="J70" s="2">
        <v>0</v>
      </c>
      <c r="K70" s="2">
        <v>6666.66</v>
      </c>
      <c r="L70" s="2">
        <f>ROUND((J70-K70),5)</f>
        <v>-6666.66</v>
      </c>
      <c r="M70" s="15">
        <f>ROUND(IF(K70=0, IF(J70=0, 0, 1), J70/K70),5)</f>
        <v>0</v>
      </c>
    </row>
    <row r="71" spans="1:13" x14ac:dyDescent="0.25">
      <c r="A71" s="1"/>
      <c r="B71" s="1"/>
      <c r="C71" s="1"/>
      <c r="D71" s="1"/>
      <c r="E71" s="1"/>
      <c r="F71" s="1"/>
      <c r="G71" s="1"/>
      <c r="H71" s="1" t="s">
        <v>167</v>
      </c>
      <c r="I71" s="1"/>
      <c r="J71" s="2">
        <v>529.88</v>
      </c>
      <c r="K71" s="2">
        <v>2587.5</v>
      </c>
      <c r="L71" s="2">
        <f>ROUND((J71-K71),5)</f>
        <v>-2057.62</v>
      </c>
      <c r="M71" s="15">
        <f>ROUND(IF(K71=0, IF(J71=0, 0, 1), J71/K71),5)</f>
        <v>0.20477999999999999</v>
      </c>
    </row>
    <row r="72" spans="1:13" x14ac:dyDescent="0.25">
      <c r="A72" s="1"/>
      <c r="B72" s="1"/>
      <c r="C72" s="1"/>
      <c r="D72" s="1"/>
      <c r="E72" s="1"/>
      <c r="F72" s="1"/>
      <c r="G72" s="1"/>
      <c r="H72" s="1" t="s">
        <v>168</v>
      </c>
      <c r="I72" s="1"/>
      <c r="J72" s="2">
        <v>4135.53</v>
      </c>
      <c r="K72" s="2">
        <v>4649.1099999999997</v>
      </c>
      <c r="L72" s="2">
        <f>ROUND((J72-K72),5)</f>
        <v>-513.58000000000004</v>
      </c>
      <c r="M72" s="15">
        <f>ROUND(IF(K72=0, IF(J72=0, 0, 1), J72/K72),5)</f>
        <v>0.88953000000000004</v>
      </c>
    </row>
    <row r="73" spans="1:13" x14ac:dyDescent="0.25">
      <c r="A73" s="1"/>
      <c r="B73" s="1"/>
      <c r="C73" s="1"/>
      <c r="D73" s="1"/>
      <c r="E73" s="1"/>
      <c r="F73" s="1"/>
      <c r="G73" s="1"/>
      <c r="H73" s="1" t="s">
        <v>169</v>
      </c>
      <c r="I73" s="1"/>
      <c r="J73" s="2"/>
      <c r="K73" s="2"/>
      <c r="L73" s="2"/>
      <c r="M73" s="15"/>
    </row>
    <row r="74" spans="1:13" x14ac:dyDescent="0.25">
      <c r="A74" s="1"/>
      <c r="B74" s="1"/>
      <c r="C74" s="1"/>
      <c r="D74" s="1"/>
      <c r="E74" s="1"/>
      <c r="F74" s="1"/>
      <c r="G74" s="1"/>
      <c r="H74" s="1"/>
      <c r="I74" s="1" t="s">
        <v>170</v>
      </c>
      <c r="J74" s="2">
        <v>12971.14</v>
      </c>
      <c r="K74" s="2">
        <v>12971.13</v>
      </c>
      <c r="L74" s="2">
        <f t="shared" ref="L74:L83" si="6">ROUND((J74-K74),5)</f>
        <v>0.01</v>
      </c>
      <c r="M74" s="15">
        <f t="shared" ref="M74:M83" si="7">ROUND(IF(K74=0, IF(J74=0, 0, 1), J74/K74),5)</f>
        <v>1</v>
      </c>
    </row>
    <row r="75" spans="1:13" x14ac:dyDescent="0.25">
      <c r="A75" s="1"/>
      <c r="B75" s="1"/>
      <c r="C75" s="1"/>
      <c r="D75" s="1"/>
      <c r="E75" s="1"/>
      <c r="F75" s="1"/>
      <c r="G75" s="1"/>
      <c r="H75" s="1"/>
      <c r="I75" s="1" t="s">
        <v>171</v>
      </c>
      <c r="J75" s="2">
        <v>1426.83</v>
      </c>
      <c r="K75" s="2">
        <v>1426.83</v>
      </c>
      <c r="L75" s="2">
        <f t="shared" si="6"/>
        <v>0</v>
      </c>
      <c r="M75" s="15">
        <f t="shared" si="7"/>
        <v>1</v>
      </c>
    </row>
    <row r="76" spans="1:13" x14ac:dyDescent="0.25">
      <c r="A76" s="1"/>
      <c r="B76" s="1"/>
      <c r="C76" s="1"/>
      <c r="D76" s="1"/>
      <c r="E76" s="1"/>
      <c r="F76" s="1"/>
      <c r="G76" s="1"/>
      <c r="H76" s="1"/>
      <c r="I76" s="1" t="s">
        <v>172</v>
      </c>
      <c r="J76" s="2">
        <v>518.85</v>
      </c>
      <c r="K76" s="2">
        <v>518.84</v>
      </c>
      <c r="L76" s="2">
        <f t="shared" si="6"/>
        <v>0.01</v>
      </c>
      <c r="M76" s="15">
        <f t="shared" si="7"/>
        <v>1.0000199999999999</v>
      </c>
    </row>
    <row r="77" spans="1:13" ht="15.75" thickBot="1" x14ac:dyDescent="0.3">
      <c r="A77" s="1"/>
      <c r="B77" s="1"/>
      <c r="C77" s="1"/>
      <c r="D77" s="1"/>
      <c r="E77" s="1"/>
      <c r="F77" s="1"/>
      <c r="G77" s="1"/>
      <c r="H77" s="1"/>
      <c r="I77" s="1" t="s">
        <v>173</v>
      </c>
      <c r="J77" s="4">
        <v>1100</v>
      </c>
      <c r="K77" s="4">
        <v>1100</v>
      </c>
      <c r="L77" s="4">
        <f t="shared" si="6"/>
        <v>0</v>
      </c>
      <c r="M77" s="18">
        <f t="shared" si="7"/>
        <v>1</v>
      </c>
    </row>
    <row r="78" spans="1:13" x14ac:dyDescent="0.25">
      <c r="A78" s="1"/>
      <c r="B78" s="1"/>
      <c r="C78" s="1"/>
      <c r="D78" s="1"/>
      <c r="E78" s="1"/>
      <c r="F78" s="1"/>
      <c r="G78" s="1"/>
      <c r="H78" s="1" t="s">
        <v>174</v>
      </c>
      <c r="I78" s="1"/>
      <c r="J78" s="2">
        <f>ROUND(SUM(J73:J77),5)</f>
        <v>16016.82</v>
      </c>
      <c r="K78" s="2">
        <f>ROUND(SUM(K73:K77),5)</f>
        <v>16016.8</v>
      </c>
      <c r="L78" s="2">
        <f t="shared" si="6"/>
        <v>0.02</v>
      </c>
      <c r="M78" s="15">
        <f t="shared" si="7"/>
        <v>1</v>
      </c>
    </row>
    <row r="79" spans="1:13" x14ac:dyDescent="0.25">
      <c r="A79" s="1"/>
      <c r="B79" s="1"/>
      <c r="C79" s="1"/>
      <c r="D79" s="1"/>
      <c r="E79" s="1"/>
      <c r="F79" s="1"/>
      <c r="G79" s="1"/>
      <c r="H79" s="1" t="s">
        <v>175</v>
      </c>
      <c r="I79" s="1"/>
      <c r="J79" s="2">
        <v>33078.720000000001</v>
      </c>
      <c r="K79" s="2">
        <v>31153.01</v>
      </c>
      <c r="L79" s="2">
        <f t="shared" si="6"/>
        <v>1925.71</v>
      </c>
      <c r="M79" s="15">
        <f t="shared" si="7"/>
        <v>1.0618099999999999</v>
      </c>
    </row>
    <row r="80" spans="1:13" x14ac:dyDescent="0.25">
      <c r="A80" s="1"/>
      <c r="B80" s="1"/>
      <c r="C80" s="1"/>
      <c r="D80" s="1"/>
      <c r="E80" s="1"/>
      <c r="F80" s="1"/>
      <c r="G80" s="1"/>
      <c r="H80" s="1" t="s">
        <v>176</v>
      </c>
      <c r="I80" s="1"/>
      <c r="J80" s="2">
        <v>8312.4</v>
      </c>
      <c r="K80" s="2">
        <v>8004.26</v>
      </c>
      <c r="L80" s="2">
        <f t="shared" si="6"/>
        <v>308.14</v>
      </c>
      <c r="M80" s="15">
        <f t="shared" si="7"/>
        <v>1.0385</v>
      </c>
    </row>
    <row r="81" spans="1:13" x14ac:dyDescent="0.25">
      <c r="A81" s="1"/>
      <c r="B81" s="1"/>
      <c r="C81" s="1"/>
      <c r="D81" s="1"/>
      <c r="E81" s="1"/>
      <c r="F81" s="1"/>
      <c r="G81" s="1"/>
      <c r="H81" s="1" t="s">
        <v>177</v>
      </c>
      <c r="I81" s="1"/>
      <c r="J81" s="2">
        <v>0</v>
      </c>
      <c r="K81" s="2">
        <v>4845.05</v>
      </c>
      <c r="L81" s="2">
        <f t="shared" si="6"/>
        <v>-4845.05</v>
      </c>
      <c r="M81" s="15">
        <f t="shared" si="7"/>
        <v>0</v>
      </c>
    </row>
    <row r="82" spans="1:13" ht="15.75" thickBot="1" x14ac:dyDescent="0.3">
      <c r="A82" s="1"/>
      <c r="B82" s="1"/>
      <c r="C82" s="1"/>
      <c r="D82" s="1"/>
      <c r="E82" s="1"/>
      <c r="F82" s="1"/>
      <c r="G82" s="1"/>
      <c r="H82" s="1" t="s">
        <v>178</v>
      </c>
      <c r="I82" s="1"/>
      <c r="J82" s="4">
        <v>10663.98</v>
      </c>
      <c r="K82" s="4">
        <v>10384.34</v>
      </c>
      <c r="L82" s="4">
        <f t="shared" si="6"/>
        <v>279.64</v>
      </c>
      <c r="M82" s="18">
        <f t="shared" si="7"/>
        <v>1.0269299999999999</v>
      </c>
    </row>
    <row r="83" spans="1:13" x14ac:dyDescent="0.25">
      <c r="A83" s="1"/>
      <c r="B83" s="1"/>
      <c r="C83" s="1"/>
      <c r="D83" s="1"/>
      <c r="E83" s="1"/>
      <c r="F83" s="1"/>
      <c r="G83" s="1" t="s">
        <v>179</v>
      </c>
      <c r="H83" s="1"/>
      <c r="I83" s="1"/>
      <c r="J83" s="2">
        <f>ROUND(SUM(J69:J72)+SUM(J78:J82),5)</f>
        <v>72737.33</v>
      </c>
      <c r="K83" s="2">
        <f>ROUND(SUM(K69:K72)+SUM(K78:K82),5)</f>
        <v>84306.73</v>
      </c>
      <c r="L83" s="2">
        <f t="shared" si="6"/>
        <v>-11569.4</v>
      </c>
      <c r="M83" s="15">
        <f t="shared" si="7"/>
        <v>0.86277000000000004</v>
      </c>
    </row>
    <row r="84" spans="1:13" x14ac:dyDescent="0.25">
      <c r="A84" s="1"/>
      <c r="B84" s="1"/>
      <c r="C84" s="1"/>
      <c r="D84" s="1"/>
      <c r="E84" s="1"/>
      <c r="F84" s="1"/>
      <c r="G84" s="1" t="s">
        <v>180</v>
      </c>
      <c r="H84" s="1"/>
      <c r="I84" s="1"/>
      <c r="J84" s="2"/>
      <c r="K84" s="2"/>
      <c r="L84" s="2"/>
      <c r="M84" s="15"/>
    </row>
    <row r="85" spans="1:13" x14ac:dyDescent="0.25">
      <c r="A85" s="1"/>
      <c r="B85" s="1"/>
      <c r="C85" s="1"/>
      <c r="D85" s="1"/>
      <c r="E85" s="1"/>
      <c r="F85" s="1"/>
      <c r="G85" s="1"/>
      <c r="H85" s="1" t="s">
        <v>181</v>
      </c>
      <c r="I85" s="1"/>
      <c r="J85" s="2">
        <v>42.42</v>
      </c>
      <c r="K85" s="2">
        <v>42.5</v>
      </c>
      <c r="L85" s="2">
        <f t="shared" ref="L85:L91" si="8">ROUND((J85-K85),5)</f>
        <v>-0.08</v>
      </c>
      <c r="M85" s="15">
        <f t="shared" ref="M85:M91" si="9">ROUND(IF(K85=0, IF(J85=0, 0, 1), J85/K85),5)</f>
        <v>0.99812000000000001</v>
      </c>
    </row>
    <row r="86" spans="1:13" x14ac:dyDescent="0.25">
      <c r="A86" s="1"/>
      <c r="B86" s="1"/>
      <c r="C86" s="1"/>
      <c r="D86" s="1"/>
      <c r="E86" s="1"/>
      <c r="F86" s="1"/>
      <c r="G86" s="1"/>
      <c r="H86" s="1" t="s">
        <v>182</v>
      </c>
      <c r="I86" s="1"/>
      <c r="J86" s="2">
        <v>5514.24</v>
      </c>
      <c r="K86" s="2">
        <v>6120.72</v>
      </c>
      <c r="L86" s="2">
        <f t="shared" si="8"/>
        <v>-606.48</v>
      </c>
      <c r="M86" s="15">
        <f t="shared" si="9"/>
        <v>0.90090999999999999</v>
      </c>
    </row>
    <row r="87" spans="1:13" x14ac:dyDescent="0.25">
      <c r="A87" s="1"/>
      <c r="B87" s="1"/>
      <c r="C87" s="1"/>
      <c r="D87" s="1"/>
      <c r="E87" s="1"/>
      <c r="F87" s="1"/>
      <c r="G87" s="1"/>
      <c r="H87" s="1" t="s">
        <v>183</v>
      </c>
      <c r="I87" s="1"/>
      <c r="J87" s="2">
        <v>1672.67</v>
      </c>
      <c r="K87" s="2">
        <v>1915.33</v>
      </c>
      <c r="L87" s="2">
        <f t="shared" si="8"/>
        <v>-242.66</v>
      </c>
      <c r="M87" s="15">
        <f t="shared" si="9"/>
        <v>0.87331000000000003</v>
      </c>
    </row>
    <row r="88" spans="1:13" x14ac:dyDescent="0.25">
      <c r="A88" s="1"/>
      <c r="B88" s="1"/>
      <c r="C88" s="1"/>
      <c r="D88" s="1"/>
      <c r="E88" s="1"/>
      <c r="F88" s="1"/>
      <c r="G88" s="1"/>
      <c r="H88" s="1" t="s">
        <v>184</v>
      </c>
      <c r="I88" s="1"/>
      <c r="J88" s="2">
        <v>5411.5</v>
      </c>
      <c r="K88" s="2">
        <v>6511.5</v>
      </c>
      <c r="L88" s="2">
        <f t="shared" si="8"/>
        <v>-1100</v>
      </c>
      <c r="M88" s="15">
        <f t="shared" si="9"/>
        <v>0.83106999999999998</v>
      </c>
    </row>
    <row r="89" spans="1:13" x14ac:dyDescent="0.25">
      <c r="A89" s="1"/>
      <c r="B89" s="1"/>
      <c r="C89" s="1"/>
      <c r="D89" s="1"/>
      <c r="E89" s="1"/>
      <c r="F89" s="1"/>
      <c r="G89" s="1"/>
      <c r="H89" s="1" t="s">
        <v>185</v>
      </c>
      <c r="I89" s="1"/>
      <c r="J89" s="2">
        <v>0</v>
      </c>
      <c r="K89" s="2">
        <v>416.67</v>
      </c>
      <c r="L89" s="2">
        <f t="shared" si="8"/>
        <v>-416.67</v>
      </c>
      <c r="M89" s="15">
        <f t="shared" si="9"/>
        <v>0</v>
      </c>
    </row>
    <row r="90" spans="1:13" ht="15.75" thickBot="1" x14ac:dyDescent="0.3">
      <c r="A90" s="1"/>
      <c r="B90" s="1"/>
      <c r="C90" s="1"/>
      <c r="D90" s="1"/>
      <c r="E90" s="1"/>
      <c r="F90" s="1"/>
      <c r="G90" s="1"/>
      <c r="H90" s="1" t="s">
        <v>186</v>
      </c>
      <c r="I90" s="1"/>
      <c r="J90" s="4">
        <v>70</v>
      </c>
      <c r="K90" s="4">
        <v>52.04</v>
      </c>
      <c r="L90" s="4">
        <f t="shared" si="8"/>
        <v>17.96</v>
      </c>
      <c r="M90" s="18">
        <f t="shared" si="9"/>
        <v>1.3451200000000001</v>
      </c>
    </row>
    <row r="91" spans="1:13" x14ac:dyDescent="0.25">
      <c r="A91" s="1"/>
      <c r="B91" s="1"/>
      <c r="C91" s="1"/>
      <c r="D91" s="1"/>
      <c r="E91" s="1"/>
      <c r="F91" s="1"/>
      <c r="G91" s="1" t="s">
        <v>187</v>
      </c>
      <c r="H91" s="1"/>
      <c r="I91" s="1"/>
      <c r="J91" s="2">
        <f>ROUND(SUM(J84:J90),5)</f>
        <v>12710.83</v>
      </c>
      <c r="K91" s="2">
        <f>ROUND(SUM(K84:K90),5)</f>
        <v>15058.76</v>
      </c>
      <c r="L91" s="2">
        <f t="shared" si="8"/>
        <v>-2347.9299999999998</v>
      </c>
      <c r="M91" s="15">
        <f t="shared" si="9"/>
        <v>0.84408000000000005</v>
      </c>
    </row>
    <row r="92" spans="1:13" x14ac:dyDescent="0.25">
      <c r="A92" s="1"/>
      <c r="B92" s="1"/>
      <c r="C92" s="1"/>
      <c r="D92" s="1"/>
      <c r="E92" s="1"/>
      <c r="F92" s="1"/>
      <c r="G92" s="1" t="s">
        <v>188</v>
      </c>
      <c r="H92" s="1"/>
      <c r="I92" s="1"/>
      <c r="J92" s="2"/>
      <c r="K92" s="2"/>
      <c r="L92" s="2"/>
      <c r="M92" s="15"/>
    </row>
    <row r="93" spans="1:13" x14ac:dyDescent="0.25">
      <c r="A93" s="1"/>
      <c r="B93" s="1"/>
      <c r="C93" s="1"/>
      <c r="D93" s="1"/>
      <c r="E93" s="1"/>
      <c r="F93" s="1"/>
      <c r="G93" s="1"/>
      <c r="H93" s="1" t="s">
        <v>189</v>
      </c>
      <c r="I93" s="1"/>
      <c r="J93" s="2">
        <v>400.85</v>
      </c>
      <c r="K93" s="2">
        <v>86.65</v>
      </c>
      <c r="L93" s="2">
        <f>ROUND((J93-K93),5)</f>
        <v>314.2</v>
      </c>
      <c r="M93" s="15">
        <f>ROUND(IF(K93=0, IF(J93=0, 0, 1), J93/K93),5)</f>
        <v>4.62608</v>
      </c>
    </row>
    <row r="94" spans="1:13" x14ac:dyDescent="0.25">
      <c r="A94" s="1"/>
      <c r="B94" s="1"/>
      <c r="C94" s="1"/>
      <c r="D94" s="1"/>
      <c r="E94" s="1"/>
      <c r="F94" s="1"/>
      <c r="G94" s="1"/>
      <c r="H94" s="1" t="s">
        <v>190</v>
      </c>
      <c r="I94" s="1"/>
      <c r="J94" s="2">
        <v>1023.93</v>
      </c>
      <c r="K94" s="2">
        <v>0</v>
      </c>
      <c r="L94" s="2">
        <f>ROUND((J94-K94),5)</f>
        <v>1023.93</v>
      </c>
      <c r="M94" s="15">
        <f>ROUND(IF(K94=0, IF(J94=0, 0, 1), J94/K94),5)</f>
        <v>1</v>
      </c>
    </row>
    <row r="95" spans="1:13" x14ac:dyDescent="0.25">
      <c r="A95" s="1"/>
      <c r="B95" s="1"/>
      <c r="C95" s="1"/>
      <c r="D95" s="1"/>
      <c r="E95" s="1"/>
      <c r="F95" s="1"/>
      <c r="G95" s="1"/>
      <c r="H95" s="1" t="s">
        <v>191</v>
      </c>
      <c r="I95" s="1"/>
      <c r="J95" s="2">
        <v>139.13</v>
      </c>
      <c r="K95" s="2">
        <v>118.8</v>
      </c>
      <c r="L95" s="2">
        <f>ROUND((J95-K95),5)</f>
        <v>20.329999999999998</v>
      </c>
      <c r="M95" s="15">
        <f>ROUND(IF(K95=0, IF(J95=0, 0, 1), J95/K95),5)</f>
        <v>1.17113</v>
      </c>
    </row>
    <row r="96" spans="1:13" ht="15.75" thickBot="1" x14ac:dyDescent="0.3">
      <c r="A96" s="1"/>
      <c r="B96" s="1"/>
      <c r="C96" s="1"/>
      <c r="D96" s="1"/>
      <c r="E96" s="1"/>
      <c r="F96" s="1"/>
      <c r="G96" s="1"/>
      <c r="H96" s="1" t="s">
        <v>192</v>
      </c>
      <c r="I96" s="1"/>
      <c r="J96" s="2">
        <v>-31</v>
      </c>
      <c r="K96" s="2"/>
      <c r="L96" s="2"/>
      <c r="M96" s="15"/>
    </row>
    <row r="97" spans="1:13" ht="15.75" thickBot="1" x14ac:dyDescent="0.3">
      <c r="A97" s="1"/>
      <c r="B97" s="1"/>
      <c r="C97" s="1"/>
      <c r="D97" s="1"/>
      <c r="E97" s="1"/>
      <c r="F97" s="1"/>
      <c r="G97" s="1" t="s">
        <v>193</v>
      </c>
      <c r="H97" s="1"/>
      <c r="I97" s="1"/>
      <c r="J97" s="3">
        <f>ROUND(SUM(J92:J96),5)</f>
        <v>1532.91</v>
      </c>
      <c r="K97" s="3">
        <f>ROUND(SUM(K92:K96),5)</f>
        <v>205.45</v>
      </c>
      <c r="L97" s="3">
        <f>ROUND((J97-K97),5)</f>
        <v>1327.46</v>
      </c>
      <c r="M97" s="17">
        <f>ROUND(IF(K97=0, IF(J97=0, 0, 1), J97/K97),5)</f>
        <v>7.4612299999999996</v>
      </c>
    </row>
    <row r="98" spans="1:13" x14ac:dyDescent="0.25">
      <c r="A98" s="1"/>
      <c r="B98" s="1"/>
      <c r="C98" s="1"/>
      <c r="D98" s="1"/>
      <c r="E98" s="1"/>
      <c r="F98" s="1" t="s">
        <v>194</v>
      </c>
      <c r="G98" s="1"/>
      <c r="H98" s="1"/>
      <c r="I98" s="1"/>
      <c r="J98" s="2">
        <f>ROUND(J68+J83+J91+J97,5)</f>
        <v>86981.07</v>
      </c>
      <c r="K98" s="2">
        <f>ROUND(K68+K83+K91+K97,5)</f>
        <v>99570.94</v>
      </c>
      <c r="L98" s="2">
        <f>ROUND((J98-K98),5)</f>
        <v>-12589.87</v>
      </c>
      <c r="M98" s="15">
        <f>ROUND(IF(K98=0, IF(J98=0, 0, 1), J98/K98),5)</f>
        <v>0.87356</v>
      </c>
    </row>
    <row r="99" spans="1:13" x14ac:dyDescent="0.25">
      <c r="A99" s="1"/>
      <c r="B99" s="1"/>
      <c r="C99" s="1"/>
      <c r="D99" s="1"/>
      <c r="E99" s="1"/>
      <c r="F99" s="1" t="s">
        <v>195</v>
      </c>
      <c r="G99" s="1"/>
      <c r="H99" s="1"/>
      <c r="I99" s="1"/>
      <c r="J99" s="2"/>
      <c r="K99" s="2"/>
      <c r="L99" s="2"/>
      <c r="M99" s="15"/>
    </row>
    <row r="100" spans="1:13" x14ac:dyDescent="0.25">
      <c r="A100" s="1"/>
      <c r="B100" s="1"/>
      <c r="C100" s="1"/>
      <c r="D100" s="1"/>
      <c r="E100" s="1"/>
      <c r="F100" s="1"/>
      <c r="G100" s="1" t="s">
        <v>196</v>
      </c>
      <c r="H100" s="1"/>
      <c r="I100" s="1"/>
      <c r="J100" s="2">
        <v>0</v>
      </c>
      <c r="K100" s="2">
        <v>55.81</v>
      </c>
      <c r="L100" s="2">
        <f>ROUND((J100-K100),5)</f>
        <v>-55.81</v>
      </c>
      <c r="M100" s="15">
        <f>ROUND(IF(K100=0, IF(J100=0, 0, 1), J100/K100),5)</f>
        <v>0</v>
      </c>
    </row>
    <row r="101" spans="1:13" x14ac:dyDescent="0.25">
      <c r="A101" s="1"/>
      <c r="B101" s="1"/>
      <c r="C101" s="1"/>
      <c r="D101" s="1"/>
      <c r="E101" s="1"/>
      <c r="F101" s="1"/>
      <c r="G101" s="1" t="s">
        <v>197</v>
      </c>
      <c r="H101" s="1"/>
      <c r="I101" s="1"/>
      <c r="J101" s="2">
        <v>0</v>
      </c>
      <c r="K101" s="2">
        <v>0</v>
      </c>
      <c r="L101" s="2">
        <f>ROUND((J101-K101),5)</f>
        <v>0</v>
      </c>
      <c r="M101" s="15">
        <f>ROUND(IF(K101=0, IF(J101=0, 0, 1), J101/K101),5)</f>
        <v>0</v>
      </c>
    </row>
    <row r="102" spans="1:13" x14ac:dyDescent="0.25">
      <c r="A102" s="1"/>
      <c r="B102" s="1"/>
      <c r="C102" s="1"/>
      <c r="D102" s="1"/>
      <c r="E102" s="1"/>
      <c r="F102" s="1"/>
      <c r="G102" s="1" t="s">
        <v>198</v>
      </c>
      <c r="H102" s="1"/>
      <c r="I102" s="1"/>
      <c r="J102" s="2">
        <v>0</v>
      </c>
      <c r="K102" s="2">
        <v>0</v>
      </c>
      <c r="L102" s="2">
        <f>ROUND((J102-K102),5)</f>
        <v>0</v>
      </c>
      <c r="M102" s="15">
        <f>ROUND(IF(K102=0, IF(J102=0, 0, 1), J102/K102),5)</f>
        <v>0</v>
      </c>
    </row>
    <row r="103" spans="1:13" ht="15.75" thickBot="1" x14ac:dyDescent="0.3">
      <c r="A103" s="1"/>
      <c r="B103" s="1"/>
      <c r="C103" s="1"/>
      <c r="D103" s="1"/>
      <c r="E103" s="1"/>
      <c r="F103" s="1"/>
      <c r="G103" s="1" t="s">
        <v>199</v>
      </c>
      <c r="H103" s="1"/>
      <c r="I103" s="1"/>
      <c r="J103" s="4">
        <v>0</v>
      </c>
      <c r="K103" s="4">
        <v>0</v>
      </c>
      <c r="L103" s="4">
        <f>ROUND((J103-K103),5)</f>
        <v>0</v>
      </c>
      <c r="M103" s="18">
        <f>ROUND(IF(K103=0, IF(J103=0, 0, 1), J103/K103),5)</f>
        <v>0</v>
      </c>
    </row>
    <row r="104" spans="1:13" x14ac:dyDescent="0.25">
      <c r="A104" s="1"/>
      <c r="B104" s="1"/>
      <c r="C104" s="1"/>
      <c r="D104" s="1"/>
      <c r="E104" s="1"/>
      <c r="F104" s="1" t="s">
        <v>200</v>
      </c>
      <c r="G104" s="1"/>
      <c r="H104" s="1"/>
      <c r="I104" s="1"/>
      <c r="J104" s="2">
        <f>ROUND(SUM(J99:J103),5)</f>
        <v>0</v>
      </c>
      <c r="K104" s="2">
        <f>ROUND(SUM(K99:K103),5)</f>
        <v>55.81</v>
      </c>
      <c r="L104" s="2">
        <f>ROUND((J104-K104),5)</f>
        <v>-55.81</v>
      </c>
      <c r="M104" s="15">
        <f>ROUND(IF(K104=0, IF(J104=0, 0, 1), J104/K104),5)</f>
        <v>0</v>
      </c>
    </row>
    <row r="105" spans="1:13" x14ac:dyDescent="0.25">
      <c r="A105" s="1"/>
      <c r="B105" s="1"/>
      <c r="C105" s="1"/>
      <c r="D105" s="1"/>
      <c r="E105" s="1"/>
      <c r="F105" s="1" t="s">
        <v>201</v>
      </c>
      <c r="G105" s="1"/>
      <c r="H105" s="1"/>
      <c r="I105" s="1"/>
      <c r="J105" s="2"/>
      <c r="K105" s="2"/>
      <c r="L105" s="2"/>
      <c r="M105" s="15"/>
    </row>
    <row r="106" spans="1:13" x14ac:dyDescent="0.25">
      <c r="A106" s="1"/>
      <c r="B106" s="1"/>
      <c r="C106" s="1"/>
      <c r="D106" s="1"/>
      <c r="E106" s="1"/>
      <c r="F106" s="1"/>
      <c r="G106" s="1" t="s">
        <v>202</v>
      </c>
      <c r="H106" s="1"/>
      <c r="I106" s="1"/>
      <c r="J106" s="2">
        <v>0</v>
      </c>
      <c r="K106" s="2">
        <v>500</v>
      </c>
      <c r="L106" s="2">
        <f>ROUND((J106-K106),5)</f>
        <v>-500</v>
      </c>
      <c r="M106" s="15">
        <f>ROUND(IF(K106=0, IF(J106=0, 0, 1), J106/K106),5)</f>
        <v>0</v>
      </c>
    </row>
    <row r="107" spans="1:13" x14ac:dyDescent="0.25">
      <c r="A107" s="1"/>
      <c r="B107" s="1"/>
      <c r="C107" s="1"/>
      <c r="D107" s="1"/>
      <c r="E107" s="1"/>
      <c r="F107" s="1"/>
      <c r="G107" s="1" t="s">
        <v>203</v>
      </c>
      <c r="H107" s="1"/>
      <c r="I107" s="1"/>
      <c r="J107" s="2"/>
      <c r="K107" s="2"/>
      <c r="L107" s="2"/>
      <c r="M107" s="15"/>
    </row>
    <row r="108" spans="1:13" x14ac:dyDescent="0.25">
      <c r="A108" s="1"/>
      <c r="B108" s="1"/>
      <c r="C108" s="1"/>
      <c r="D108" s="1"/>
      <c r="E108" s="1"/>
      <c r="F108" s="1"/>
      <c r="G108" s="1"/>
      <c r="H108" s="1" t="s">
        <v>204</v>
      </c>
      <c r="I108" s="1"/>
      <c r="J108" s="2"/>
      <c r="K108" s="2"/>
      <c r="L108" s="2"/>
      <c r="M108" s="15"/>
    </row>
    <row r="109" spans="1:13" x14ac:dyDescent="0.25">
      <c r="A109" s="1"/>
      <c r="B109" s="1"/>
      <c r="C109" s="1"/>
      <c r="D109" s="1"/>
      <c r="E109" s="1"/>
      <c r="F109" s="1"/>
      <c r="G109" s="1"/>
      <c r="H109" s="1"/>
      <c r="I109" s="1" t="s">
        <v>205</v>
      </c>
      <c r="J109" s="2">
        <v>307.36</v>
      </c>
      <c r="K109" s="2">
        <v>395.59</v>
      </c>
      <c r="L109" s="2">
        <f>ROUND((J109-K109),5)</f>
        <v>-88.23</v>
      </c>
      <c r="M109" s="15">
        <f>ROUND(IF(K109=0, IF(J109=0, 0, 1), J109/K109),5)</f>
        <v>0.77697000000000005</v>
      </c>
    </row>
    <row r="110" spans="1:13" ht="15.75" thickBot="1" x14ac:dyDescent="0.3">
      <c r="A110" s="1"/>
      <c r="B110" s="1"/>
      <c r="C110" s="1"/>
      <c r="D110" s="1"/>
      <c r="E110" s="1"/>
      <c r="F110" s="1"/>
      <c r="G110" s="1"/>
      <c r="H110" s="1"/>
      <c r="I110" s="1" t="s">
        <v>206</v>
      </c>
      <c r="J110" s="4">
        <v>963.88</v>
      </c>
      <c r="K110" s="4">
        <v>205.51</v>
      </c>
      <c r="L110" s="4">
        <f>ROUND((J110-K110),5)</f>
        <v>758.37</v>
      </c>
      <c r="M110" s="18">
        <f>ROUND(IF(K110=0, IF(J110=0, 0, 1), J110/K110),5)</f>
        <v>4.6901900000000003</v>
      </c>
    </row>
    <row r="111" spans="1:13" x14ac:dyDescent="0.25">
      <c r="A111" s="1"/>
      <c r="B111" s="1"/>
      <c r="C111" s="1"/>
      <c r="D111" s="1"/>
      <c r="E111" s="1"/>
      <c r="F111" s="1"/>
      <c r="G111" s="1"/>
      <c r="H111" s="1" t="s">
        <v>207</v>
      </c>
      <c r="I111" s="1"/>
      <c r="J111" s="2">
        <f>ROUND(SUM(J108:J110),5)</f>
        <v>1271.24</v>
      </c>
      <c r="K111" s="2">
        <f>ROUND(SUM(K108:K110),5)</f>
        <v>601.1</v>
      </c>
      <c r="L111" s="2">
        <f>ROUND((J111-K111),5)</f>
        <v>670.14</v>
      </c>
      <c r="M111" s="15">
        <f>ROUND(IF(K111=0, IF(J111=0, 0, 1), J111/K111),5)</f>
        <v>2.1148600000000002</v>
      </c>
    </row>
    <row r="112" spans="1:13" x14ac:dyDescent="0.25">
      <c r="A112" s="1"/>
      <c r="B112" s="1"/>
      <c r="C112" s="1"/>
      <c r="D112" s="1"/>
      <c r="E112" s="1"/>
      <c r="F112" s="1"/>
      <c r="G112" s="1"/>
      <c r="H112" s="1" t="s">
        <v>208</v>
      </c>
      <c r="I112" s="1"/>
      <c r="J112" s="2"/>
      <c r="K112" s="2"/>
      <c r="L112" s="2"/>
      <c r="M112" s="15"/>
    </row>
    <row r="113" spans="1:13" x14ac:dyDescent="0.25">
      <c r="A113" s="1"/>
      <c r="B113" s="1"/>
      <c r="C113" s="1"/>
      <c r="D113" s="1"/>
      <c r="E113" s="1"/>
      <c r="F113" s="1"/>
      <c r="G113" s="1"/>
      <c r="H113" s="1"/>
      <c r="I113" s="1" t="s">
        <v>209</v>
      </c>
      <c r="J113" s="2">
        <v>0</v>
      </c>
      <c r="K113" s="2">
        <v>0</v>
      </c>
      <c r="L113" s="2">
        <f>ROUND((J113-K113),5)</f>
        <v>0</v>
      </c>
      <c r="M113" s="15">
        <f>ROUND(IF(K113=0, IF(J113=0, 0, 1), J113/K113),5)</f>
        <v>0</v>
      </c>
    </row>
    <row r="114" spans="1:13" ht="15.75" thickBot="1" x14ac:dyDescent="0.3">
      <c r="A114" s="1"/>
      <c r="B114" s="1"/>
      <c r="C114" s="1"/>
      <c r="D114" s="1"/>
      <c r="E114" s="1"/>
      <c r="F114" s="1"/>
      <c r="G114" s="1"/>
      <c r="H114" s="1"/>
      <c r="I114" s="1" t="s">
        <v>210</v>
      </c>
      <c r="J114" s="4">
        <v>0</v>
      </c>
      <c r="K114" s="4">
        <v>320.66000000000003</v>
      </c>
      <c r="L114" s="4">
        <f>ROUND((J114-K114),5)</f>
        <v>-320.66000000000003</v>
      </c>
      <c r="M114" s="18">
        <f>ROUND(IF(K114=0, IF(J114=0, 0, 1), J114/K114),5)</f>
        <v>0</v>
      </c>
    </row>
    <row r="115" spans="1:13" x14ac:dyDescent="0.25">
      <c r="A115" s="1"/>
      <c r="B115" s="1"/>
      <c r="C115" s="1"/>
      <c r="D115" s="1"/>
      <c r="E115" s="1"/>
      <c r="F115" s="1"/>
      <c r="G115" s="1"/>
      <c r="H115" s="1" t="s">
        <v>211</v>
      </c>
      <c r="I115" s="1"/>
      <c r="J115" s="2">
        <f>ROUND(SUM(J112:J114),5)</f>
        <v>0</v>
      </c>
      <c r="K115" s="2">
        <f>ROUND(SUM(K112:K114),5)</f>
        <v>320.66000000000003</v>
      </c>
      <c r="L115" s="2">
        <f>ROUND((J115-K115),5)</f>
        <v>-320.66000000000003</v>
      </c>
      <c r="M115" s="15">
        <f>ROUND(IF(K115=0, IF(J115=0, 0, 1), J115/K115),5)</f>
        <v>0</v>
      </c>
    </row>
    <row r="116" spans="1:13" ht="15.75" thickBot="1" x14ac:dyDescent="0.3">
      <c r="A116" s="1"/>
      <c r="B116" s="1"/>
      <c r="C116" s="1"/>
      <c r="D116" s="1"/>
      <c r="E116" s="1"/>
      <c r="F116" s="1"/>
      <c r="G116" s="1"/>
      <c r="H116" s="1" t="s">
        <v>212</v>
      </c>
      <c r="I116" s="1"/>
      <c r="J116" s="4">
        <v>8.99</v>
      </c>
      <c r="K116" s="4">
        <v>4.1399999999999997</v>
      </c>
      <c r="L116" s="4">
        <f>ROUND((J116-K116),5)</f>
        <v>4.8499999999999996</v>
      </c>
      <c r="M116" s="18">
        <f>ROUND(IF(K116=0, IF(J116=0, 0, 1), J116/K116),5)</f>
        <v>2.1715</v>
      </c>
    </row>
    <row r="117" spans="1:13" x14ac:dyDescent="0.25">
      <c r="A117" s="1"/>
      <c r="B117" s="1"/>
      <c r="C117" s="1"/>
      <c r="D117" s="1"/>
      <c r="E117" s="1"/>
      <c r="F117" s="1"/>
      <c r="G117" s="1" t="s">
        <v>213</v>
      </c>
      <c r="H117" s="1"/>
      <c r="I117" s="1"/>
      <c r="J117" s="2">
        <f>ROUND(J107+J111+SUM(J115:J116),5)</f>
        <v>1280.23</v>
      </c>
      <c r="K117" s="2">
        <f>ROUND(K107+K111+SUM(K115:K116),5)</f>
        <v>925.9</v>
      </c>
      <c r="L117" s="2">
        <f>ROUND((J117-K117),5)</f>
        <v>354.33</v>
      </c>
      <c r="M117" s="15">
        <f>ROUND(IF(K117=0, IF(J117=0, 0, 1), J117/K117),5)</f>
        <v>1.38269</v>
      </c>
    </row>
    <row r="118" spans="1:13" x14ac:dyDescent="0.25">
      <c r="A118" s="1"/>
      <c r="B118" s="1"/>
      <c r="C118" s="1"/>
      <c r="D118" s="1"/>
      <c r="E118" s="1"/>
      <c r="F118" s="1"/>
      <c r="G118" s="1" t="s">
        <v>214</v>
      </c>
      <c r="H118" s="1"/>
      <c r="I118" s="1"/>
      <c r="J118" s="2"/>
      <c r="K118" s="2"/>
      <c r="L118" s="2"/>
      <c r="M118" s="15"/>
    </row>
    <row r="119" spans="1:13" x14ac:dyDescent="0.25">
      <c r="A119" s="1"/>
      <c r="B119" s="1"/>
      <c r="C119" s="1"/>
      <c r="D119" s="1"/>
      <c r="E119" s="1"/>
      <c r="F119" s="1"/>
      <c r="G119" s="1"/>
      <c r="H119" s="1" t="s">
        <v>215</v>
      </c>
      <c r="I119" s="1"/>
      <c r="J119" s="2">
        <v>-138.24</v>
      </c>
      <c r="K119" s="2">
        <v>150</v>
      </c>
      <c r="L119" s="2">
        <f t="shared" ref="L119:L125" si="10">ROUND((J119-K119),5)</f>
        <v>-288.24</v>
      </c>
      <c r="M119" s="15">
        <f t="shared" ref="M119:M125" si="11">ROUND(IF(K119=0, IF(J119=0, 0, 1), J119/K119),5)</f>
        <v>-0.92159999999999997</v>
      </c>
    </row>
    <row r="120" spans="1:13" x14ac:dyDescent="0.25">
      <c r="A120" s="1"/>
      <c r="B120" s="1"/>
      <c r="C120" s="1"/>
      <c r="D120" s="1"/>
      <c r="E120" s="1"/>
      <c r="F120" s="1"/>
      <c r="G120" s="1"/>
      <c r="H120" s="1" t="s">
        <v>216</v>
      </c>
      <c r="I120" s="1"/>
      <c r="J120" s="2">
        <v>0</v>
      </c>
      <c r="K120" s="2">
        <v>150</v>
      </c>
      <c r="L120" s="2">
        <f t="shared" si="10"/>
        <v>-150</v>
      </c>
      <c r="M120" s="15">
        <f t="shared" si="11"/>
        <v>0</v>
      </c>
    </row>
    <row r="121" spans="1:13" x14ac:dyDescent="0.25">
      <c r="A121" s="1"/>
      <c r="B121" s="1"/>
      <c r="C121" s="1"/>
      <c r="D121" s="1"/>
      <c r="E121" s="1"/>
      <c r="F121" s="1"/>
      <c r="G121" s="1"/>
      <c r="H121" s="1" t="s">
        <v>217</v>
      </c>
      <c r="I121" s="1"/>
      <c r="J121" s="2">
        <v>93.8</v>
      </c>
      <c r="K121" s="2">
        <v>831.66</v>
      </c>
      <c r="L121" s="2">
        <f t="shared" si="10"/>
        <v>-737.86</v>
      </c>
      <c r="M121" s="15">
        <f t="shared" si="11"/>
        <v>0.11279</v>
      </c>
    </row>
    <row r="122" spans="1:13" x14ac:dyDescent="0.25">
      <c r="A122" s="1"/>
      <c r="B122" s="1"/>
      <c r="C122" s="1"/>
      <c r="D122" s="1"/>
      <c r="E122" s="1"/>
      <c r="F122" s="1"/>
      <c r="G122" s="1"/>
      <c r="H122" s="1" t="s">
        <v>218</v>
      </c>
      <c r="I122" s="1"/>
      <c r="J122" s="2">
        <v>107.61</v>
      </c>
      <c r="K122" s="2">
        <v>100.97</v>
      </c>
      <c r="L122" s="2">
        <f t="shared" si="10"/>
        <v>6.64</v>
      </c>
      <c r="M122" s="15">
        <f t="shared" si="11"/>
        <v>1.06576</v>
      </c>
    </row>
    <row r="123" spans="1:13" x14ac:dyDescent="0.25">
      <c r="A123" s="1"/>
      <c r="B123" s="1"/>
      <c r="C123" s="1"/>
      <c r="D123" s="1"/>
      <c r="E123" s="1"/>
      <c r="F123" s="1"/>
      <c r="G123" s="1"/>
      <c r="H123" s="1" t="s">
        <v>219</v>
      </c>
      <c r="I123" s="1"/>
      <c r="J123" s="2">
        <v>107.61</v>
      </c>
      <c r="K123" s="2">
        <v>100.97</v>
      </c>
      <c r="L123" s="2">
        <f t="shared" si="10"/>
        <v>6.64</v>
      </c>
      <c r="M123" s="15">
        <f t="shared" si="11"/>
        <v>1.06576</v>
      </c>
    </row>
    <row r="124" spans="1:13" ht="15.75" thickBot="1" x14ac:dyDescent="0.3">
      <c r="A124" s="1"/>
      <c r="B124" s="1"/>
      <c r="C124" s="1"/>
      <c r="D124" s="1"/>
      <c r="E124" s="1"/>
      <c r="F124" s="1"/>
      <c r="G124" s="1"/>
      <c r="H124" s="1" t="s">
        <v>220</v>
      </c>
      <c r="I124" s="1"/>
      <c r="J124" s="4">
        <v>0</v>
      </c>
      <c r="K124" s="4">
        <v>0</v>
      </c>
      <c r="L124" s="4">
        <f t="shared" si="10"/>
        <v>0</v>
      </c>
      <c r="M124" s="18">
        <f t="shared" si="11"/>
        <v>0</v>
      </c>
    </row>
    <row r="125" spans="1:13" x14ac:dyDescent="0.25">
      <c r="A125" s="1"/>
      <c r="B125" s="1"/>
      <c r="C125" s="1"/>
      <c r="D125" s="1"/>
      <c r="E125" s="1"/>
      <c r="F125" s="1"/>
      <c r="G125" s="1" t="s">
        <v>221</v>
      </c>
      <c r="H125" s="1"/>
      <c r="I125" s="1"/>
      <c r="J125" s="2">
        <f>ROUND(SUM(J118:J124),5)</f>
        <v>170.78</v>
      </c>
      <c r="K125" s="2">
        <f>ROUND(SUM(K118:K124),5)</f>
        <v>1333.6</v>
      </c>
      <c r="L125" s="2">
        <f t="shared" si="10"/>
        <v>-1162.82</v>
      </c>
      <c r="M125" s="15">
        <f t="shared" si="11"/>
        <v>0.12806000000000001</v>
      </c>
    </row>
    <row r="126" spans="1:13" x14ac:dyDescent="0.25">
      <c r="A126" s="1"/>
      <c r="B126" s="1"/>
      <c r="C126" s="1"/>
      <c r="D126" s="1"/>
      <c r="E126" s="1"/>
      <c r="F126" s="1"/>
      <c r="G126" s="1" t="s">
        <v>222</v>
      </c>
      <c r="H126" s="1"/>
      <c r="I126" s="1"/>
      <c r="J126" s="2"/>
      <c r="K126" s="2"/>
      <c r="L126" s="2"/>
      <c r="M126" s="15"/>
    </row>
    <row r="127" spans="1:13" x14ac:dyDescent="0.25">
      <c r="A127" s="1"/>
      <c r="B127" s="1"/>
      <c r="C127" s="1"/>
      <c r="D127" s="1"/>
      <c r="E127" s="1"/>
      <c r="F127" s="1"/>
      <c r="G127" s="1"/>
      <c r="H127" s="1" t="s">
        <v>223</v>
      </c>
      <c r="I127" s="1"/>
      <c r="J127" s="2"/>
      <c r="K127" s="2"/>
      <c r="L127" s="2"/>
      <c r="M127" s="15"/>
    </row>
    <row r="128" spans="1:13" x14ac:dyDescent="0.25">
      <c r="A128" s="1"/>
      <c r="B128" s="1"/>
      <c r="C128" s="1"/>
      <c r="D128" s="1"/>
      <c r="E128" s="1"/>
      <c r="F128" s="1"/>
      <c r="G128" s="1"/>
      <c r="H128" s="1"/>
      <c r="I128" s="1" t="s">
        <v>224</v>
      </c>
      <c r="J128" s="2">
        <v>1748.52</v>
      </c>
      <c r="K128" s="2">
        <v>2039.24</v>
      </c>
      <c r="L128" s="2">
        <f t="shared" ref="L128:L137" si="12">ROUND((J128-K128),5)</f>
        <v>-290.72000000000003</v>
      </c>
      <c r="M128" s="15">
        <f t="shared" ref="M128:M137" si="13">ROUND(IF(K128=0, IF(J128=0, 0, 1), J128/K128),5)</f>
        <v>0.85743999999999998</v>
      </c>
    </row>
    <row r="129" spans="1:13" x14ac:dyDescent="0.25">
      <c r="A129" s="1"/>
      <c r="B129" s="1"/>
      <c r="C129" s="1"/>
      <c r="D129" s="1"/>
      <c r="E129" s="1"/>
      <c r="F129" s="1"/>
      <c r="G129" s="1"/>
      <c r="H129" s="1"/>
      <c r="I129" s="1" t="s">
        <v>225</v>
      </c>
      <c r="J129" s="2">
        <v>711.65</v>
      </c>
      <c r="K129" s="2">
        <v>681.6</v>
      </c>
      <c r="L129" s="2">
        <f t="shared" si="12"/>
        <v>30.05</v>
      </c>
      <c r="M129" s="15">
        <f t="shared" si="13"/>
        <v>1.04409</v>
      </c>
    </row>
    <row r="130" spans="1:13" ht="15.75" thickBot="1" x14ac:dyDescent="0.3">
      <c r="A130" s="1"/>
      <c r="B130" s="1"/>
      <c r="C130" s="1"/>
      <c r="D130" s="1"/>
      <c r="E130" s="1"/>
      <c r="F130" s="1"/>
      <c r="G130" s="1"/>
      <c r="H130" s="1"/>
      <c r="I130" s="1" t="s">
        <v>226</v>
      </c>
      <c r="J130" s="4">
        <v>0</v>
      </c>
      <c r="K130" s="4">
        <v>529.74</v>
      </c>
      <c r="L130" s="4">
        <f t="shared" si="12"/>
        <v>-529.74</v>
      </c>
      <c r="M130" s="18">
        <f t="shared" si="13"/>
        <v>0</v>
      </c>
    </row>
    <row r="131" spans="1:13" x14ac:dyDescent="0.25">
      <c r="A131" s="1"/>
      <c r="B131" s="1"/>
      <c r="C131" s="1"/>
      <c r="D131" s="1"/>
      <c r="E131" s="1"/>
      <c r="F131" s="1"/>
      <c r="G131" s="1"/>
      <c r="H131" s="1" t="s">
        <v>227</v>
      </c>
      <c r="I131" s="1"/>
      <c r="J131" s="2">
        <f>ROUND(SUM(J127:J130),5)</f>
        <v>2460.17</v>
      </c>
      <c r="K131" s="2">
        <f>ROUND(SUM(K127:K130),5)</f>
        <v>3250.58</v>
      </c>
      <c r="L131" s="2">
        <f t="shared" si="12"/>
        <v>-790.41</v>
      </c>
      <c r="M131" s="15">
        <f t="shared" si="13"/>
        <v>0.75683999999999996</v>
      </c>
    </row>
    <row r="132" spans="1:13" x14ac:dyDescent="0.25">
      <c r="A132" s="1"/>
      <c r="B132" s="1"/>
      <c r="C132" s="1"/>
      <c r="D132" s="1"/>
      <c r="E132" s="1"/>
      <c r="F132" s="1"/>
      <c r="G132" s="1"/>
      <c r="H132" s="1" t="s">
        <v>228</v>
      </c>
      <c r="I132" s="1"/>
      <c r="J132" s="2">
        <v>0</v>
      </c>
      <c r="K132" s="2">
        <v>173.83</v>
      </c>
      <c r="L132" s="2">
        <f t="shared" si="12"/>
        <v>-173.83</v>
      </c>
      <c r="M132" s="15">
        <f t="shared" si="13"/>
        <v>0</v>
      </c>
    </row>
    <row r="133" spans="1:13" ht="15.75" thickBot="1" x14ac:dyDescent="0.3">
      <c r="A133" s="1"/>
      <c r="B133" s="1"/>
      <c r="C133" s="1"/>
      <c r="D133" s="1"/>
      <c r="E133" s="1"/>
      <c r="F133" s="1"/>
      <c r="G133" s="1"/>
      <c r="H133" s="1" t="s">
        <v>229</v>
      </c>
      <c r="I133" s="1"/>
      <c r="J133" s="4">
        <v>164.37</v>
      </c>
      <c r="K133" s="4">
        <v>0</v>
      </c>
      <c r="L133" s="4">
        <f t="shared" si="12"/>
        <v>164.37</v>
      </c>
      <c r="M133" s="18">
        <f t="shared" si="13"/>
        <v>1</v>
      </c>
    </row>
    <row r="134" spans="1:13" x14ac:dyDescent="0.25">
      <c r="A134" s="1"/>
      <c r="B134" s="1"/>
      <c r="C134" s="1"/>
      <c r="D134" s="1"/>
      <c r="E134" s="1"/>
      <c r="F134" s="1"/>
      <c r="G134" s="1" t="s">
        <v>230</v>
      </c>
      <c r="H134" s="1"/>
      <c r="I134" s="1"/>
      <c r="J134" s="2">
        <f>ROUND(J126+SUM(J131:J133),5)</f>
        <v>2624.54</v>
      </c>
      <c r="K134" s="2">
        <f>ROUND(K126+SUM(K131:K133),5)</f>
        <v>3424.41</v>
      </c>
      <c r="L134" s="2">
        <f t="shared" si="12"/>
        <v>-799.87</v>
      </c>
      <c r="M134" s="15">
        <f t="shared" si="13"/>
        <v>0.76641999999999999</v>
      </c>
    </row>
    <row r="135" spans="1:13" ht="15.75" thickBot="1" x14ac:dyDescent="0.3">
      <c r="A135" s="1"/>
      <c r="B135" s="1"/>
      <c r="C135" s="1"/>
      <c r="D135" s="1"/>
      <c r="E135" s="1"/>
      <c r="F135" s="1"/>
      <c r="G135" s="1" t="s">
        <v>231</v>
      </c>
      <c r="H135" s="1"/>
      <c r="I135" s="1"/>
      <c r="J135" s="2">
        <v>398.2</v>
      </c>
      <c r="K135" s="2">
        <v>205.83</v>
      </c>
      <c r="L135" s="2">
        <f t="shared" si="12"/>
        <v>192.37</v>
      </c>
      <c r="M135" s="15">
        <f t="shared" si="13"/>
        <v>1.9346099999999999</v>
      </c>
    </row>
    <row r="136" spans="1:13" ht="15.75" thickBot="1" x14ac:dyDescent="0.3">
      <c r="A136" s="1"/>
      <c r="B136" s="1"/>
      <c r="C136" s="1"/>
      <c r="D136" s="1"/>
      <c r="E136" s="1"/>
      <c r="F136" s="1" t="s">
        <v>232</v>
      </c>
      <c r="G136" s="1"/>
      <c r="H136" s="1"/>
      <c r="I136" s="1"/>
      <c r="J136" s="3">
        <f>ROUND(SUM(J105:J106)+J117+J125+SUM(J134:J135),5)</f>
        <v>4473.75</v>
      </c>
      <c r="K136" s="3">
        <f>ROUND(SUM(K105:K106)+K117+K125+SUM(K134:K135),5)</f>
        <v>6389.74</v>
      </c>
      <c r="L136" s="3">
        <f t="shared" si="12"/>
        <v>-1915.99</v>
      </c>
      <c r="M136" s="17">
        <f t="shared" si="13"/>
        <v>0.70015000000000005</v>
      </c>
    </row>
    <row r="137" spans="1:13" x14ac:dyDescent="0.25">
      <c r="A137" s="1"/>
      <c r="B137" s="1"/>
      <c r="C137" s="1"/>
      <c r="D137" s="1"/>
      <c r="E137" s="1" t="s">
        <v>233</v>
      </c>
      <c r="F137" s="1"/>
      <c r="G137" s="1"/>
      <c r="H137" s="1"/>
      <c r="I137" s="1"/>
      <c r="J137" s="2">
        <f>ROUND(SUM(J43:J48)+J53+J59+J67+J98+J104+J136,5)</f>
        <v>103770.94</v>
      </c>
      <c r="K137" s="2">
        <f>ROUND(SUM(K43:K48)+K53+K59+K67+K98+K104+K136,5)</f>
        <v>113258.82</v>
      </c>
      <c r="L137" s="2">
        <f t="shared" si="12"/>
        <v>-9487.8799999999992</v>
      </c>
      <c r="M137" s="15">
        <f t="shared" si="13"/>
        <v>0.91622999999999999</v>
      </c>
    </row>
    <row r="138" spans="1:13" x14ac:dyDescent="0.25">
      <c r="A138" s="1"/>
      <c r="B138" s="1"/>
      <c r="C138" s="1"/>
      <c r="D138" s="1"/>
      <c r="E138" s="1" t="s">
        <v>234</v>
      </c>
      <c r="F138" s="1"/>
      <c r="G138" s="1"/>
      <c r="H138" s="1"/>
      <c r="I138" s="1"/>
      <c r="J138" s="2"/>
      <c r="K138" s="2"/>
      <c r="L138" s="2"/>
      <c r="M138" s="15"/>
    </row>
    <row r="139" spans="1:13" x14ac:dyDescent="0.25">
      <c r="A139" s="1"/>
      <c r="B139" s="1"/>
      <c r="C139" s="1"/>
      <c r="D139" s="1"/>
      <c r="E139" s="1"/>
      <c r="F139" s="1" t="s">
        <v>235</v>
      </c>
      <c r="G139" s="1"/>
      <c r="H139" s="1"/>
      <c r="I139" s="1"/>
      <c r="J139" s="2">
        <v>335.92</v>
      </c>
      <c r="K139" s="2">
        <v>416.67</v>
      </c>
      <c r="L139" s="2">
        <f>ROUND((J139-K139),5)</f>
        <v>-80.75</v>
      </c>
      <c r="M139" s="15">
        <f>ROUND(IF(K139=0, IF(J139=0, 0, 1), J139/K139),5)</f>
        <v>0.80620000000000003</v>
      </c>
    </row>
    <row r="140" spans="1:13" x14ac:dyDescent="0.25">
      <c r="A140" s="1"/>
      <c r="B140" s="1"/>
      <c r="C140" s="1"/>
      <c r="D140" s="1"/>
      <c r="E140" s="1"/>
      <c r="F140" s="1" t="s">
        <v>236</v>
      </c>
      <c r="G140" s="1"/>
      <c r="H140" s="1"/>
      <c r="I140" s="1"/>
      <c r="J140" s="2">
        <v>720</v>
      </c>
      <c r="K140" s="2"/>
      <c r="L140" s="2"/>
      <c r="M140" s="15"/>
    </row>
    <row r="141" spans="1:13" ht="15.75" thickBot="1" x14ac:dyDescent="0.3">
      <c r="A141" s="1"/>
      <c r="B141" s="1"/>
      <c r="C141" s="1"/>
      <c r="D141" s="1"/>
      <c r="E141" s="1"/>
      <c r="F141" s="1" t="s">
        <v>237</v>
      </c>
      <c r="G141" s="1"/>
      <c r="H141" s="1"/>
      <c r="I141" s="1"/>
      <c r="J141" s="4">
        <v>0</v>
      </c>
      <c r="K141" s="4">
        <v>83.33</v>
      </c>
      <c r="L141" s="4">
        <f>ROUND((J141-K141),5)</f>
        <v>-83.33</v>
      </c>
      <c r="M141" s="18">
        <f>ROUND(IF(K141=0, IF(J141=0, 0, 1), J141/K141),5)</f>
        <v>0</v>
      </c>
    </row>
    <row r="142" spans="1:13" x14ac:dyDescent="0.25">
      <c r="A142" s="1"/>
      <c r="B142" s="1"/>
      <c r="C142" s="1"/>
      <c r="D142" s="1"/>
      <c r="E142" s="1" t="s">
        <v>238</v>
      </c>
      <c r="F142" s="1"/>
      <c r="G142" s="1"/>
      <c r="H142" s="1"/>
      <c r="I142" s="1"/>
      <c r="J142" s="2">
        <f>ROUND(SUM(J138:J141),5)</f>
        <v>1055.92</v>
      </c>
      <c r="K142" s="2">
        <f>ROUND(SUM(K138:K141),5)</f>
        <v>500</v>
      </c>
      <c r="L142" s="2">
        <f>ROUND((J142-K142),5)</f>
        <v>555.91999999999996</v>
      </c>
      <c r="M142" s="15">
        <f>ROUND(IF(K142=0, IF(J142=0, 0, 1), J142/K142),5)</f>
        <v>2.1118399999999999</v>
      </c>
    </row>
    <row r="143" spans="1:13" x14ac:dyDescent="0.25">
      <c r="A143" s="1"/>
      <c r="B143" s="1"/>
      <c r="C143" s="1"/>
      <c r="D143" s="1"/>
      <c r="E143" s="1" t="s">
        <v>239</v>
      </c>
      <c r="F143" s="1"/>
      <c r="G143" s="1"/>
      <c r="H143" s="1"/>
      <c r="I143" s="1"/>
      <c r="J143" s="2"/>
      <c r="K143" s="2"/>
      <c r="L143" s="2"/>
      <c r="M143" s="15"/>
    </row>
    <row r="144" spans="1:13" x14ac:dyDescent="0.25">
      <c r="A144" s="1"/>
      <c r="B144" s="1"/>
      <c r="C144" s="1"/>
      <c r="D144" s="1"/>
      <c r="E144" s="1"/>
      <c r="F144" s="1" t="s">
        <v>240</v>
      </c>
      <c r="G144" s="1"/>
      <c r="H144" s="1"/>
      <c r="I144" s="1"/>
      <c r="J144" s="2">
        <v>0</v>
      </c>
      <c r="K144" s="2">
        <v>0</v>
      </c>
      <c r="L144" s="2">
        <f t="shared" ref="L144:L149" si="14">ROUND((J144-K144),5)</f>
        <v>0</v>
      </c>
      <c r="M144" s="15">
        <f t="shared" ref="M144:M149" si="15">ROUND(IF(K144=0, IF(J144=0, 0, 1), J144/K144),5)</f>
        <v>0</v>
      </c>
    </row>
    <row r="145" spans="1:13" x14ac:dyDescent="0.25">
      <c r="A145" s="1"/>
      <c r="B145" s="1"/>
      <c r="C145" s="1"/>
      <c r="D145" s="1"/>
      <c r="E145" s="1"/>
      <c r="F145" s="1" t="s">
        <v>241</v>
      </c>
      <c r="G145" s="1"/>
      <c r="H145" s="1"/>
      <c r="I145" s="1"/>
      <c r="J145" s="2">
        <v>0</v>
      </c>
      <c r="K145" s="2">
        <v>0</v>
      </c>
      <c r="L145" s="2">
        <f t="shared" si="14"/>
        <v>0</v>
      </c>
      <c r="M145" s="15">
        <f t="shared" si="15"/>
        <v>0</v>
      </c>
    </row>
    <row r="146" spans="1:13" x14ac:dyDescent="0.25">
      <c r="A146" s="1"/>
      <c r="B146" s="1"/>
      <c r="C146" s="1"/>
      <c r="D146" s="1"/>
      <c r="E146" s="1"/>
      <c r="F146" s="1" t="s">
        <v>242</v>
      </c>
      <c r="G146" s="1"/>
      <c r="H146" s="1"/>
      <c r="I146" s="1"/>
      <c r="J146" s="2">
        <v>252.03</v>
      </c>
      <c r="K146" s="2">
        <v>537.73</v>
      </c>
      <c r="L146" s="2">
        <f t="shared" si="14"/>
        <v>-285.7</v>
      </c>
      <c r="M146" s="15">
        <f t="shared" si="15"/>
        <v>0.46869</v>
      </c>
    </row>
    <row r="147" spans="1:13" x14ac:dyDescent="0.25">
      <c r="A147" s="1"/>
      <c r="B147" s="1"/>
      <c r="C147" s="1"/>
      <c r="D147" s="1"/>
      <c r="E147" s="1"/>
      <c r="F147" s="1" t="s">
        <v>243</v>
      </c>
      <c r="G147" s="1"/>
      <c r="H147" s="1"/>
      <c r="I147" s="1"/>
      <c r="J147" s="2">
        <v>192.45</v>
      </c>
      <c r="K147" s="2">
        <v>104.84</v>
      </c>
      <c r="L147" s="2">
        <f t="shared" si="14"/>
        <v>87.61</v>
      </c>
      <c r="M147" s="15">
        <f t="shared" si="15"/>
        <v>1.83565</v>
      </c>
    </row>
    <row r="148" spans="1:13" ht="15.75" thickBot="1" x14ac:dyDescent="0.3">
      <c r="A148" s="1"/>
      <c r="B148" s="1"/>
      <c r="C148" s="1"/>
      <c r="D148" s="1"/>
      <c r="E148" s="1"/>
      <c r="F148" s="1" t="s">
        <v>244</v>
      </c>
      <c r="G148" s="1"/>
      <c r="H148" s="1"/>
      <c r="I148" s="1"/>
      <c r="J148" s="4">
        <v>0</v>
      </c>
      <c r="K148" s="4">
        <v>0</v>
      </c>
      <c r="L148" s="4">
        <f t="shared" si="14"/>
        <v>0</v>
      </c>
      <c r="M148" s="18">
        <f t="shared" si="15"/>
        <v>0</v>
      </c>
    </row>
    <row r="149" spans="1:13" x14ac:dyDescent="0.25">
      <c r="A149" s="1"/>
      <c r="B149" s="1"/>
      <c r="C149" s="1"/>
      <c r="D149" s="1"/>
      <c r="E149" s="1" t="s">
        <v>245</v>
      </c>
      <c r="F149" s="1"/>
      <c r="G149" s="1"/>
      <c r="H149" s="1"/>
      <c r="I149" s="1"/>
      <c r="J149" s="2">
        <f>ROUND(SUM(J143:J148),5)</f>
        <v>444.48</v>
      </c>
      <c r="K149" s="2">
        <f>ROUND(SUM(K143:K148),5)</f>
        <v>642.57000000000005</v>
      </c>
      <c r="L149" s="2">
        <f t="shared" si="14"/>
        <v>-198.09</v>
      </c>
      <c r="M149" s="15">
        <f t="shared" si="15"/>
        <v>0.69172</v>
      </c>
    </row>
    <row r="150" spans="1:13" x14ac:dyDescent="0.25">
      <c r="A150" s="1"/>
      <c r="B150" s="1"/>
      <c r="C150" s="1"/>
      <c r="D150" s="1"/>
      <c r="E150" s="1" t="s">
        <v>246</v>
      </c>
      <c r="F150" s="1"/>
      <c r="G150" s="1"/>
      <c r="H150" s="1"/>
      <c r="I150" s="1"/>
      <c r="J150" s="2"/>
      <c r="K150" s="2"/>
      <c r="L150" s="2"/>
      <c r="M150" s="15"/>
    </row>
    <row r="151" spans="1:13" x14ac:dyDescent="0.25">
      <c r="A151" s="1"/>
      <c r="B151" s="1"/>
      <c r="C151" s="1"/>
      <c r="D151" s="1"/>
      <c r="E151" s="1"/>
      <c r="F151" s="1" t="s">
        <v>247</v>
      </c>
      <c r="G151" s="1"/>
      <c r="H151" s="1"/>
      <c r="I151" s="1"/>
      <c r="J151" s="2">
        <v>0</v>
      </c>
      <c r="K151" s="2">
        <v>0</v>
      </c>
      <c r="L151" s="2">
        <f>ROUND((J151-K151),5)</f>
        <v>0</v>
      </c>
      <c r="M151" s="15">
        <f>ROUND(IF(K151=0, IF(J151=0, 0, 1), J151/K151),5)</f>
        <v>0</v>
      </c>
    </row>
    <row r="152" spans="1:13" x14ac:dyDescent="0.25">
      <c r="A152" s="1"/>
      <c r="B152" s="1"/>
      <c r="C152" s="1"/>
      <c r="D152" s="1"/>
      <c r="E152" s="1"/>
      <c r="F152" s="1" t="s">
        <v>248</v>
      </c>
      <c r="G152" s="1"/>
      <c r="H152" s="1"/>
      <c r="I152" s="1"/>
      <c r="J152" s="2">
        <v>0</v>
      </c>
      <c r="K152" s="2">
        <v>83.33</v>
      </c>
      <c r="L152" s="2">
        <f>ROUND((J152-K152),5)</f>
        <v>-83.33</v>
      </c>
      <c r="M152" s="15">
        <f>ROUND(IF(K152=0, IF(J152=0, 0, 1), J152/K152),5)</f>
        <v>0</v>
      </c>
    </row>
    <row r="153" spans="1:13" x14ac:dyDescent="0.25">
      <c r="A153" s="1"/>
      <c r="B153" s="1"/>
      <c r="C153" s="1"/>
      <c r="D153" s="1"/>
      <c r="E153" s="1"/>
      <c r="F153" s="1" t="s">
        <v>249</v>
      </c>
      <c r="G153" s="1"/>
      <c r="H153" s="1"/>
      <c r="I153" s="1"/>
      <c r="J153" s="2">
        <v>507.76</v>
      </c>
      <c r="K153" s="2">
        <v>116.72</v>
      </c>
      <c r="L153" s="2">
        <f>ROUND((J153-K153),5)</f>
        <v>391.04</v>
      </c>
      <c r="M153" s="15">
        <f>ROUND(IF(K153=0, IF(J153=0, 0, 1), J153/K153),5)</f>
        <v>4.3502400000000003</v>
      </c>
    </row>
    <row r="154" spans="1:13" x14ac:dyDescent="0.25">
      <c r="A154" s="1"/>
      <c r="B154" s="1"/>
      <c r="C154" s="1"/>
      <c r="D154" s="1"/>
      <c r="E154" s="1"/>
      <c r="F154" s="1" t="s">
        <v>250</v>
      </c>
      <c r="G154" s="1"/>
      <c r="H154" s="1"/>
      <c r="I154" s="1"/>
      <c r="J154" s="2"/>
      <c r="K154" s="2"/>
      <c r="L154" s="2"/>
      <c r="M154" s="15"/>
    </row>
    <row r="155" spans="1:13" x14ac:dyDescent="0.25">
      <c r="A155" s="1"/>
      <c r="B155" s="1"/>
      <c r="C155" s="1"/>
      <c r="D155" s="1"/>
      <c r="E155" s="1"/>
      <c r="F155" s="1"/>
      <c r="G155" s="1" t="s">
        <v>251</v>
      </c>
      <c r="H155" s="1"/>
      <c r="I155" s="1"/>
      <c r="J155" s="2">
        <v>0</v>
      </c>
      <c r="K155" s="2">
        <v>500</v>
      </c>
      <c r="L155" s="2">
        <f t="shared" ref="L155:L166" si="16">ROUND((J155-K155),5)</f>
        <v>-500</v>
      </c>
      <c r="M155" s="15">
        <f t="shared" ref="M155:M166" si="17">ROUND(IF(K155=0, IF(J155=0, 0, 1), J155/K155),5)</f>
        <v>0</v>
      </c>
    </row>
    <row r="156" spans="1:13" x14ac:dyDescent="0.25">
      <c r="A156" s="1"/>
      <c r="B156" s="1"/>
      <c r="C156" s="1"/>
      <c r="D156" s="1"/>
      <c r="E156" s="1"/>
      <c r="F156" s="1"/>
      <c r="G156" s="1" t="s">
        <v>252</v>
      </c>
      <c r="H156" s="1"/>
      <c r="I156" s="1"/>
      <c r="J156" s="2">
        <v>0</v>
      </c>
      <c r="K156" s="2">
        <v>0</v>
      </c>
      <c r="L156" s="2">
        <f t="shared" si="16"/>
        <v>0</v>
      </c>
      <c r="M156" s="15">
        <f t="shared" si="17"/>
        <v>0</v>
      </c>
    </row>
    <row r="157" spans="1:13" x14ac:dyDescent="0.25">
      <c r="A157" s="1"/>
      <c r="B157" s="1"/>
      <c r="C157" s="1"/>
      <c r="D157" s="1"/>
      <c r="E157" s="1"/>
      <c r="F157" s="1"/>
      <c r="G157" s="1" t="s">
        <v>253</v>
      </c>
      <c r="H157" s="1"/>
      <c r="I157" s="1"/>
      <c r="J157" s="2">
        <v>234.99</v>
      </c>
      <c r="K157" s="2">
        <v>883.85</v>
      </c>
      <c r="L157" s="2">
        <f t="shared" si="16"/>
        <v>-648.86</v>
      </c>
      <c r="M157" s="15">
        <f t="shared" si="17"/>
        <v>0.26587</v>
      </c>
    </row>
    <row r="158" spans="1:13" x14ac:dyDescent="0.25">
      <c r="A158" s="1"/>
      <c r="B158" s="1"/>
      <c r="C158" s="1"/>
      <c r="D158" s="1"/>
      <c r="E158" s="1"/>
      <c r="F158" s="1"/>
      <c r="G158" s="1" t="s">
        <v>254</v>
      </c>
      <c r="H158" s="1"/>
      <c r="I158" s="1"/>
      <c r="J158" s="2">
        <v>0</v>
      </c>
      <c r="K158" s="2">
        <v>66.19</v>
      </c>
      <c r="L158" s="2">
        <f t="shared" si="16"/>
        <v>-66.19</v>
      </c>
      <c r="M158" s="15">
        <f t="shared" si="17"/>
        <v>0</v>
      </c>
    </row>
    <row r="159" spans="1:13" x14ac:dyDescent="0.25">
      <c r="A159" s="1"/>
      <c r="B159" s="1"/>
      <c r="C159" s="1"/>
      <c r="D159" s="1"/>
      <c r="E159" s="1"/>
      <c r="F159" s="1"/>
      <c r="G159" s="1" t="s">
        <v>255</v>
      </c>
      <c r="H159" s="1"/>
      <c r="I159" s="1"/>
      <c r="J159" s="2">
        <v>0</v>
      </c>
      <c r="K159" s="2">
        <v>125</v>
      </c>
      <c r="L159" s="2">
        <f t="shared" si="16"/>
        <v>-125</v>
      </c>
      <c r="M159" s="15">
        <f t="shared" si="17"/>
        <v>0</v>
      </c>
    </row>
    <row r="160" spans="1:13" x14ac:dyDescent="0.25">
      <c r="A160" s="1"/>
      <c r="B160" s="1"/>
      <c r="C160" s="1"/>
      <c r="D160" s="1"/>
      <c r="E160" s="1"/>
      <c r="F160" s="1"/>
      <c r="G160" s="1" t="s">
        <v>256</v>
      </c>
      <c r="H160" s="1"/>
      <c r="I160" s="1"/>
      <c r="J160" s="2">
        <v>0</v>
      </c>
      <c r="K160" s="2">
        <v>166.67</v>
      </c>
      <c r="L160" s="2">
        <f t="shared" si="16"/>
        <v>-166.67</v>
      </c>
      <c r="M160" s="15">
        <f t="shared" si="17"/>
        <v>0</v>
      </c>
    </row>
    <row r="161" spans="1:13" x14ac:dyDescent="0.25">
      <c r="A161" s="1"/>
      <c r="B161" s="1"/>
      <c r="C161" s="1"/>
      <c r="D161" s="1"/>
      <c r="E161" s="1"/>
      <c r="F161" s="1"/>
      <c r="G161" s="1" t="s">
        <v>257</v>
      </c>
      <c r="H161" s="1"/>
      <c r="I161" s="1"/>
      <c r="J161" s="2">
        <v>521.14</v>
      </c>
      <c r="K161" s="2">
        <v>184.36</v>
      </c>
      <c r="L161" s="2">
        <f t="shared" si="16"/>
        <v>336.78</v>
      </c>
      <c r="M161" s="15">
        <f t="shared" si="17"/>
        <v>2.8267500000000001</v>
      </c>
    </row>
    <row r="162" spans="1:13" x14ac:dyDescent="0.25">
      <c r="A162" s="1"/>
      <c r="B162" s="1"/>
      <c r="C162" s="1"/>
      <c r="D162" s="1"/>
      <c r="E162" s="1"/>
      <c r="F162" s="1"/>
      <c r="G162" s="1" t="s">
        <v>258</v>
      </c>
      <c r="H162" s="1"/>
      <c r="I162" s="1"/>
      <c r="J162" s="2">
        <v>0</v>
      </c>
      <c r="K162" s="2">
        <v>0</v>
      </c>
      <c r="L162" s="2">
        <f t="shared" si="16"/>
        <v>0</v>
      </c>
      <c r="M162" s="15">
        <f t="shared" si="17"/>
        <v>0</v>
      </c>
    </row>
    <row r="163" spans="1:13" x14ac:dyDescent="0.25">
      <c r="A163" s="1"/>
      <c r="B163" s="1"/>
      <c r="C163" s="1"/>
      <c r="D163" s="1"/>
      <c r="E163" s="1"/>
      <c r="F163" s="1"/>
      <c r="G163" s="1" t="s">
        <v>259</v>
      </c>
      <c r="H163" s="1"/>
      <c r="I163" s="1"/>
      <c r="J163" s="2">
        <v>0</v>
      </c>
      <c r="K163" s="2">
        <v>0</v>
      </c>
      <c r="L163" s="2">
        <f t="shared" si="16"/>
        <v>0</v>
      </c>
      <c r="M163" s="15">
        <f t="shared" si="17"/>
        <v>0</v>
      </c>
    </row>
    <row r="164" spans="1:13" x14ac:dyDescent="0.25">
      <c r="A164" s="1"/>
      <c r="B164" s="1"/>
      <c r="C164" s="1"/>
      <c r="D164" s="1"/>
      <c r="E164" s="1"/>
      <c r="F164" s="1"/>
      <c r="G164" s="1" t="s">
        <v>260</v>
      </c>
      <c r="H164" s="1"/>
      <c r="I164" s="1"/>
      <c r="J164" s="2">
        <v>0</v>
      </c>
      <c r="K164" s="2">
        <v>0</v>
      </c>
      <c r="L164" s="2">
        <f t="shared" si="16"/>
        <v>0</v>
      </c>
      <c r="M164" s="15">
        <f t="shared" si="17"/>
        <v>0</v>
      </c>
    </row>
    <row r="165" spans="1:13" ht="15.75" thickBot="1" x14ac:dyDescent="0.3">
      <c r="A165" s="1"/>
      <c r="B165" s="1"/>
      <c r="C165" s="1"/>
      <c r="D165" s="1"/>
      <c r="E165" s="1"/>
      <c r="F165" s="1"/>
      <c r="G165" s="1" t="s">
        <v>261</v>
      </c>
      <c r="H165" s="1"/>
      <c r="I165" s="1"/>
      <c r="J165" s="4">
        <v>0</v>
      </c>
      <c r="K165" s="4">
        <v>0</v>
      </c>
      <c r="L165" s="4">
        <f t="shared" si="16"/>
        <v>0</v>
      </c>
      <c r="M165" s="18">
        <f t="shared" si="17"/>
        <v>0</v>
      </c>
    </row>
    <row r="166" spans="1:13" x14ac:dyDescent="0.25">
      <c r="A166" s="1"/>
      <c r="B166" s="1"/>
      <c r="C166" s="1"/>
      <c r="D166" s="1"/>
      <c r="E166" s="1"/>
      <c r="F166" s="1" t="s">
        <v>262</v>
      </c>
      <c r="G166" s="1"/>
      <c r="H166" s="1"/>
      <c r="I166" s="1"/>
      <c r="J166" s="2">
        <f>ROUND(SUM(J154:J165),5)</f>
        <v>756.13</v>
      </c>
      <c r="K166" s="2">
        <f>ROUND(SUM(K154:K165),5)</f>
        <v>1926.07</v>
      </c>
      <c r="L166" s="2">
        <f t="shared" si="16"/>
        <v>-1169.94</v>
      </c>
      <c r="M166" s="15">
        <f t="shared" si="17"/>
        <v>0.39257999999999998</v>
      </c>
    </row>
    <row r="167" spans="1:13" x14ac:dyDescent="0.25">
      <c r="A167" s="1"/>
      <c r="B167" s="1"/>
      <c r="C167" s="1"/>
      <c r="D167" s="1"/>
      <c r="E167" s="1"/>
      <c r="F167" s="1" t="s">
        <v>263</v>
      </c>
      <c r="G167" s="1"/>
      <c r="H167" s="1"/>
      <c r="I167" s="1"/>
      <c r="J167" s="2"/>
      <c r="K167" s="2"/>
      <c r="L167" s="2"/>
      <c r="M167" s="15"/>
    </row>
    <row r="168" spans="1:13" x14ac:dyDescent="0.25">
      <c r="A168" s="1"/>
      <c r="B168" s="1"/>
      <c r="C168" s="1"/>
      <c r="D168" s="1"/>
      <c r="E168" s="1"/>
      <c r="F168" s="1"/>
      <c r="G168" s="1" t="s">
        <v>264</v>
      </c>
      <c r="H168" s="1"/>
      <c r="I168" s="1"/>
      <c r="J168" s="2">
        <v>812.41</v>
      </c>
      <c r="K168" s="2">
        <v>0</v>
      </c>
      <c r="L168" s="2">
        <f t="shared" ref="L168:L190" si="18">ROUND((J168-K168),5)</f>
        <v>812.41</v>
      </c>
      <c r="M168" s="15">
        <f t="shared" ref="M168:M190" si="19">ROUND(IF(K168=0, IF(J168=0, 0, 1), J168/K168),5)</f>
        <v>1</v>
      </c>
    </row>
    <row r="169" spans="1:13" x14ac:dyDescent="0.25">
      <c r="A169" s="1"/>
      <c r="B169" s="1"/>
      <c r="C169" s="1"/>
      <c r="D169" s="1"/>
      <c r="E169" s="1"/>
      <c r="F169" s="1"/>
      <c r="G169" s="1" t="s">
        <v>265</v>
      </c>
      <c r="H169" s="1"/>
      <c r="I169" s="1"/>
      <c r="J169" s="2">
        <v>0</v>
      </c>
      <c r="K169" s="2">
        <v>0</v>
      </c>
      <c r="L169" s="2">
        <f t="shared" si="18"/>
        <v>0</v>
      </c>
      <c r="M169" s="15">
        <f t="shared" si="19"/>
        <v>0</v>
      </c>
    </row>
    <row r="170" spans="1:13" x14ac:dyDescent="0.25">
      <c r="A170" s="1"/>
      <c r="B170" s="1"/>
      <c r="C170" s="1"/>
      <c r="D170" s="1"/>
      <c r="E170" s="1"/>
      <c r="F170" s="1"/>
      <c r="G170" s="1" t="s">
        <v>266</v>
      </c>
      <c r="H170" s="1"/>
      <c r="I170" s="1"/>
      <c r="J170" s="2">
        <v>0</v>
      </c>
      <c r="K170" s="2">
        <v>0</v>
      </c>
      <c r="L170" s="2">
        <f t="shared" si="18"/>
        <v>0</v>
      </c>
      <c r="M170" s="15">
        <f t="shared" si="19"/>
        <v>0</v>
      </c>
    </row>
    <row r="171" spans="1:13" x14ac:dyDescent="0.25">
      <c r="A171" s="1"/>
      <c r="B171" s="1"/>
      <c r="C171" s="1"/>
      <c r="D171" s="1"/>
      <c r="E171" s="1"/>
      <c r="F171" s="1"/>
      <c r="G171" s="1" t="s">
        <v>267</v>
      </c>
      <c r="H171" s="1"/>
      <c r="I171" s="1"/>
      <c r="J171" s="2">
        <v>0</v>
      </c>
      <c r="K171" s="2">
        <v>0</v>
      </c>
      <c r="L171" s="2">
        <f t="shared" si="18"/>
        <v>0</v>
      </c>
      <c r="M171" s="15">
        <f t="shared" si="19"/>
        <v>0</v>
      </c>
    </row>
    <row r="172" spans="1:13" x14ac:dyDescent="0.25">
      <c r="A172" s="1"/>
      <c r="B172" s="1"/>
      <c r="C172" s="1"/>
      <c r="D172" s="1"/>
      <c r="E172" s="1"/>
      <c r="F172" s="1"/>
      <c r="G172" s="1" t="s">
        <v>268</v>
      </c>
      <c r="H172" s="1"/>
      <c r="I172" s="1"/>
      <c r="J172" s="2">
        <v>0</v>
      </c>
      <c r="K172" s="2">
        <v>0</v>
      </c>
      <c r="L172" s="2">
        <f t="shared" si="18"/>
        <v>0</v>
      </c>
      <c r="M172" s="15">
        <f t="shared" si="19"/>
        <v>0</v>
      </c>
    </row>
    <row r="173" spans="1:13" x14ac:dyDescent="0.25">
      <c r="A173" s="1"/>
      <c r="B173" s="1"/>
      <c r="C173" s="1"/>
      <c r="D173" s="1"/>
      <c r="E173" s="1"/>
      <c r="F173" s="1"/>
      <c r="G173" s="1" t="s">
        <v>269</v>
      </c>
      <c r="H173" s="1"/>
      <c r="I173" s="1"/>
      <c r="J173" s="2">
        <v>0</v>
      </c>
      <c r="K173" s="2">
        <v>0</v>
      </c>
      <c r="L173" s="2">
        <f t="shared" si="18"/>
        <v>0</v>
      </c>
      <c r="M173" s="15">
        <f t="shared" si="19"/>
        <v>0</v>
      </c>
    </row>
    <row r="174" spans="1:13" x14ac:dyDescent="0.25">
      <c r="A174" s="1"/>
      <c r="B174" s="1"/>
      <c r="C174" s="1"/>
      <c r="D174" s="1"/>
      <c r="E174" s="1"/>
      <c r="F174" s="1"/>
      <c r="G174" s="1" t="s">
        <v>270</v>
      </c>
      <c r="H174" s="1"/>
      <c r="I174" s="1"/>
      <c r="J174" s="2">
        <v>0</v>
      </c>
      <c r="K174" s="2">
        <v>0</v>
      </c>
      <c r="L174" s="2">
        <f t="shared" si="18"/>
        <v>0</v>
      </c>
      <c r="M174" s="15">
        <f t="shared" si="19"/>
        <v>0</v>
      </c>
    </row>
    <row r="175" spans="1:13" x14ac:dyDescent="0.25">
      <c r="A175" s="1"/>
      <c r="B175" s="1"/>
      <c r="C175" s="1"/>
      <c r="D175" s="1"/>
      <c r="E175" s="1"/>
      <c r="F175" s="1"/>
      <c r="G175" s="1" t="s">
        <v>271</v>
      </c>
      <c r="H175" s="1"/>
      <c r="I175" s="1"/>
      <c r="J175" s="2">
        <v>28.09</v>
      </c>
      <c r="K175" s="2">
        <v>0</v>
      </c>
      <c r="L175" s="2">
        <f t="shared" si="18"/>
        <v>28.09</v>
      </c>
      <c r="M175" s="15">
        <f t="shared" si="19"/>
        <v>1</v>
      </c>
    </row>
    <row r="176" spans="1:13" x14ac:dyDescent="0.25">
      <c r="A176" s="1"/>
      <c r="B176" s="1"/>
      <c r="C176" s="1"/>
      <c r="D176" s="1"/>
      <c r="E176" s="1"/>
      <c r="F176" s="1"/>
      <c r="G176" s="1" t="s">
        <v>272</v>
      </c>
      <c r="H176" s="1"/>
      <c r="I176" s="1"/>
      <c r="J176" s="2">
        <v>2522.86</v>
      </c>
      <c r="K176" s="2">
        <v>0</v>
      </c>
      <c r="L176" s="2">
        <f t="shared" si="18"/>
        <v>2522.86</v>
      </c>
      <c r="M176" s="15">
        <f t="shared" si="19"/>
        <v>1</v>
      </c>
    </row>
    <row r="177" spans="1:13" x14ac:dyDescent="0.25">
      <c r="A177" s="1"/>
      <c r="B177" s="1"/>
      <c r="C177" s="1"/>
      <c r="D177" s="1"/>
      <c r="E177" s="1"/>
      <c r="F177" s="1"/>
      <c r="G177" s="1" t="s">
        <v>273</v>
      </c>
      <c r="H177" s="1"/>
      <c r="I177" s="1"/>
      <c r="J177" s="2">
        <v>114.01</v>
      </c>
      <c r="K177" s="2">
        <v>0</v>
      </c>
      <c r="L177" s="2">
        <f t="shared" si="18"/>
        <v>114.01</v>
      </c>
      <c r="M177" s="15">
        <f t="shared" si="19"/>
        <v>1</v>
      </c>
    </row>
    <row r="178" spans="1:13" x14ac:dyDescent="0.25">
      <c r="A178" s="1"/>
      <c r="B178" s="1"/>
      <c r="C178" s="1"/>
      <c r="D178" s="1"/>
      <c r="E178" s="1"/>
      <c r="F178" s="1"/>
      <c r="G178" s="1" t="s">
        <v>274</v>
      </c>
      <c r="H178" s="1"/>
      <c r="I178" s="1"/>
      <c r="J178" s="2">
        <v>0</v>
      </c>
      <c r="K178" s="2">
        <v>0</v>
      </c>
      <c r="L178" s="2">
        <f t="shared" si="18"/>
        <v>0</v>
      </c>
      <c r="M178" s="15">
        <f t="shared" si="19"/>
        <v>0</v>
      </c>
    </row>
    <row r="179" spans="1:13" x14ac:dyDescent="0.25">
      <c r="A179" s="1"/>
      <c r="B179" s="1"/>
      <c r="C179" s="1"/>
      <c r="D179" s="1"/>
      <c r="E179" s="1"/>
      <c r="F179" s="1"/>
      <c r="G179" s="1" t="s">
        <v>275</v>
      </c>
      <c r="H179" s="1"/>
      <c r="I179" s="1"/>
      <c r="J179" s="2">
        <v>0</v>
      </c>
      <c r="K179" s="2">
        <v>0</v>
      </c>
      <c r="L179" s="2">
        <f t="shared" si="18"/>
        <v>0</v>
      </c>
      <c r="M179" s="15">
        <f t="shared" si="19"/>
        <v>0</v>
      </c>
    </row>
    <row r="180" spans="1:13" x14ac:dyDescent="0.25">
      <c r="A180" s="1"/>
      <c r="B180" s="1"/>
      <c r="C180" s="1"/>
      <c r="D180" s="1"/>
      <c r="E180" s="1"/>
      <c r="F180" s="1"/>
      <c r="G180" s="1" t="s">
        <v>276</v>
      </c>
      <c r="H180" s="1"/>
      <c r="I180" s="1"/>
      <c r="J180" s="2">
        <v>0</v>
      </c>
      <c r="K180" s="2">
        <v>0</v>
      </c>
      <c r="L180" s="2">
        <f t="shared" si="18"/>
        <v>0</v>
      </c>
      <c r="M180" s="15">
        <f t="shared" si="19"/>
        <v>0</v>
      </c>
    </row>
    <row r="181" spans="1:13" x14ac:dyDescent="0.25">
      <c r="A181" s="1"/>
      <c r="B181" s="1"/>
      <c r="C181" s="1"/>
      <c r="D181" s="1"/>
      <c r="E181" s="1"/>
      <c r="F181" s="1"/>
      <c r="G181" s="1" t="s">
        <v>277</v>
      </c>
      <c r="H181" s="1"/>
      <c r="I181" s="1"/>
      <c r="J181" s="2">
        <v>0</v>
      </c>
      <c r="K181" s="2">
        <v>0</v>
      </c>
      <c r="L181" s="2">
        <f t="shared" si="18"/>
        <v>0</v>
      </c>
      <c r="M181" s="15">
        <f t="shared" si="19"/>
        <v>0</v>
      </c>
    </row>
    <row r="182" spans="1:13" x14ac:dyDescent="0.25">
      <c r="A182" s="1"/>
      <c r="B182" s="1"/>
      <c r="C182" s="1"/>
      <c r="D182" s="1"/>
      <c r="E182" s="1"/>
      <c r="F182" s="1"/>
      <c r="G182" s="1" t="s">
        <v>278</v>
      </c>
      <c r="H182" s="1"/>
      <c r="I182" s="1"/>
      <c r="J182" s="2">
        <v>0</v>
      </c>
      <c r="K182" s="2">
        <v>0</v>
      </c>
      <c r="L182" s="2">
        <f t="shared" si="18"/>
        <v>0</v>
      </c>
      <c r="M182" s="15">
        <f t="shared" si="19"/>
        <v>0</v>
      </c>
    </row>
    <row r="183" spans="1:13" x14ac:dyDescent="0.25">
      <c r="A183" s="1"/>
      <c r="B183" s="1"/>
      <c r="C183" s="1"/>
      <c r="D183" s="1"/>
      <c r="E183" s="1"/>
      <c r="F183" s="1"/>
      <c r="G183" s="1" t="s">
        <v>279</v>
      </c>
      <c r="H183" s="1"/>
      <c r="I183" s="1"/>
      <c r="J183" s="2">
        <v>0</v>
      </c>
      <c r="K183" s="2">
        <v>0</v>
      </c>
      <c r="L183" s="2">
        <f t="shared" si="18"/>
        <v>0</v>
      </c>
      <c r="M183" s="15">
        <f t="shared" si="19"/>
        <v>0</v>
      </c>
    </row>
    <row r="184" spans="1:13" x14ac:dyDescent="0.25">
      <c r="A184" s="1"/>
      <c r="B184" s="1"/>
      <c r="C184" s="1"/>
      <c r="D184" s="1"/>
      <c r="E184" s="1"/>
      <c r="F184" s="1"/>
      <c r="G184" s="1" t="s">
        <v>280</v>
      </c>
      <c r="H184" s="1"/>
      <c r="I184" s="1"/>
      <c r="J184" s="2">
        <v>58.47</v>
      </c>
      <c r="K184" s="2">
        <v>0</v>
      </c>
      <c r="L184" s="2">
        <f t="shared" si="18"/>
        <v>58.47</v>
      </c>
      <c r="M184" s="15">
        <f t="shared" si="19"/>
        <v>1</v>
      </c>
    </row>
    <row r="185" spans="1:13" x14ac:dyDescent="0.25">
      <c r="A185" s="1"/>
      <c r="B185" s="1"/>
      <c r="C185" s="1"/>
      <c r="D185" s="1"/>
      <c r="E185" s="1"/>
      <c r="F185" s="1"/>
      <c r="G185" s="1" t="s">
        <v>281</v>
      </c>
      <c r="H185" s="1"/>
      <c r="I185" s="1"/>
      <c r="J185" s="2">
        <v>0</v>
      </c>
      <c r="K185" s="2">
        <v>0</v>
      </c>
      <c r="L185" s="2">
        <f t="shared" si="18"/>
        <v>0</v>
      </c>
      <c r="M185" s="15">
        <f t="shared" si="19"/>
        <v>0</v>
      </c>
    </row>
    <row r="186" spans="1:13" x14ac:dyDescent="0.25">
      <c r="A186" s="1"/>
      <c r="B186" s="1"/>
      <c r="C186" s="1"/>
      <c r="D186" s="1"/>
      <c r="E186" s="1"/>
      <c r="F186" s="1"/>
      <c r="G186" s="1" t="s">
        <v>282</v>
      </c>
      <c r="H186" s="1"/>
      <c r="I186" s="1"/>
      <c r="J186" s="2">
        <v>1469.72</v>
      </c>
      <c r="K186" s="2">
        <v>0</v>
      </c>
      <c r="L186" s="2">
        <f t="shared" si="18"/>
        <v>1469.72</v>
      </c>
      <c r="M186" s="15">
        <f t="shared" si="19"/>
        <v>1</v>
      </c>
    </row>
    <row r="187" spans="1:13" x14ac:dyDescent="0.25">
      <c r="A187" s="1"/>
      <c r="B187" s="1"/>
      <c r="C187" s="1"/>
      <c r="D187" s="1"/>
      <c r="E187" s="1"/>
      <c r="F187" s="1"/>
      <c r="G187" s="1" t="s">
        <v>283</v>
      </c>
      <c r="H187" s="1"/>
      <c r="I187" s="1"/>
      <c r="J187" s="2">
        <v>0</v>
      </c>
      <c r="K187" s="2">
        <v>0</v>
      </c>
      <c r="L187" s="2">
        <f t="shared" si="18"/>
        <v>0</v>
      </c>
      <c r="M187" s="15">
        <f t="shared" si="19"/>
        <v>0</v>
      </c>
    </row>
    <row r="188" spans="1:13" ht="15.75" thickBot="1" x14ac:dyDescent="0.3">
      <c r="A188" s="1"/>
      <c r="B188" s="1"/>
      <c r="C188" s="1"/>
      <c r="D188" s="1"/>
      <c r="E188" s="1"/>
      <c r="F188" s="1"/>
      <c r="G188" s="1" t="s">
        <v>284</v>
      </c>
      <c r="H188" s="1"/>
      <c r="I188" s="1"/>
      <c r="J188" s="2">
        <v>199.91</v>
      </c>
      <c r="K188" s="2">
        <v>4760.1499999999996</v>
      </c>
      <c r="L188" s="2">
        <f t="shared" si="18"/>
        <v>-4560.24</v>
      </c>
      <c r="M188" s="15">
        <f t="shared" si="19"/>
        <v>4.2000000000000003E-2</v>
      </c>
    </row>
    <row r="189" spans="1:13" ht="15.75" thickBot="1" x14ac:dyDescent="0.3">
      <c r="A189" s="1"/>
      <c r="B189" s="1"/>
      <c r="C189" s="1"/>
      <c r="D189" s="1"/>
      <c r="E189" s="1"/>
      <c r="F189" s="1" t="s">
        <v>285</v>
      </c>
      <c r="G189" s="1"/>
      <c r="H189" s="1"/>
      <c r="I189" s="1"/>
      <c r="J189" s="3">
        <f>ROUND(SUM(J167:J188),5)</f>
        <v>5205.47</v>
      </c>
      <c r="K189" s="3">
        <f>ROUND(SUM(K167:K188),5)</f>
        <v>4760.1499999999996</v>
      </c>
      <c r="L189" s="3">
        <f t="shared" si="18"/>
        <v>445.32</v>
      </c>
      <c r="M189" s="17">
        <f t="shared" si="19"/>
        <v>1.09355</v>
      </c>
    </row>
    <row r="190" spans="1:13" x14ac:dyDescent="0.25">
      <c r="A190" s="1"/>
      <c r="B190" s="1"/>
      <c r="C190" s="1"/>
      <c r="D190" s="1"/>
      <c r="E190" s="1" t="s">
        <v>286</v>
      </c>
      <c r="F190" s="1"/>
      <c r="G190" s="1"/>
      <c r="H190" s="1"/>
      <c r="I190" s="1"/>
      <c r="J190" s="2">
        <f>ROUND(SUM(J150:J153)+J166+J189,5)</f>
        <v>6469.36</v>
      </c>
      <c r="K190" s="2">
        <f>ROUND(SUM(K150:K153)+K166+K189,5)</f>
        <v>6886.27</v>
      </c>
      <c r="L190" s="2">
        <f t="shared" si="18"/>
        <v>-416.91</v>
      </c>
      <c r="M190" s="15">
        <f t="shared" si="19"/>
        <v>0.93945999999999996</v>
      </c>
    </row>
    <row r="191" spans="1:13" x14ac:dyDescent="0.25">
      <c r="A191" s="1"/>
      <c r="B191" s="1"/>
      <c r="C191" s="1"/>
      <c r="D191" s="1"/>
      <c r="E191" s="1" t="s">
        <v>287</v>
      </c>
      <c r="F191" s="1"/>
      <c r="G191" s="1"/>
      <c r="H191" s="1"/>
      <c r="I191" s="1"/>
      <c r="J191" s="2"/>
      <c r="K191" s="2"/>
      <c r="L191" s="2"/>
      <c r="M191" s="15"/>
    </row>
    <row r="192" spans="1:13" x14ac:dyDescent="0.25">
      <c r="A192" s="1"/>
      <c r="B192" s="1"/>
      <c r="C192" s="1"/>
      <c r="D192" s="1"/>
      <c r="E192" s="1"/>
      <c r="F192" s="1" t="s">
        <v>288</v>
      </c>
      <c r="G192" s="1"/>
      <c r="H192" s="1"/>
      <c r="I192" s="1"/>
      <c r="J192" s="2">
        <v>1182.97</v>
      </c>
      <c r="K192" s="2">
        <v>162.5</v>
      </c>
      <c r="L192" s="2">
        <f>ROUND((J192-K192),5)</f>
        <v>1020.47</v>
      </c>
      <c r="M192" s="15">
        <f>ROUND(IF(K192=0, IF(J192=0, 0, 1), J192/K192),5)</f>
        <v>7.27982</v>
      </c>
    </row>
    <row r="193" spans="1:13" x14ac:dyDescent="0.25">
      <c r="A193" s="1"/>
      <c r="B193" s="1"/>
      <c r="C193" s="1"/>
      <c r="D193" s="1"/>
      <c r="E193" s="1"/>
      <c r="F193" s="1" t="s">
        <v>289</v>
      </c>
      <c r="G193" s="1"/>
      <c r="H193" s="1"/>
      <c r="I193" s="1"/>
      <c r="J193" s="2">
        <v>0</v>
      </c>
      <c r="K193" s="2">
        <v>312.5</v>
      </c>
      <c r="L193" s="2">
        <f>ROUND((J193-K193),5)</f>
        <v>-312.5</v>
      </c>
      <c r="M193" s="15">
        <f>ROUND(IF(K193=0, IF(J193=0, 0, 1), J193/K193),5)</f>
        <v>0</v>
      </c>
    </row>
    <row r="194" spans="1:13" ht="15.75" thickBot="1" x14ac:dyDescent="0.3">
      <c r="A194" s="1"/>
      <c r="B194" s="1"/>
      <c r="C194" s="1"/>
      <c r="D194" s="1"/>
      <c r="E194" s="1"/>
      <c r="F194" s="1" t="s">
        <v>290</v>
      </c>
      <c r="G194" s="1"/>
      <c r="H194" s="1"/>
      <c r="I194" s="1"/>
      <c r="J194" s="4">
        <v>0</v>
      </c>
      <c r="K194" s="4">
        <v>0</v>
      </c>
      <c r="L194" s="4">
        <f>ROUND((J194-K194),5)</f>
        <v>0</v>
      </c>
      <c r="M194" s="18">
        <f>ROUND(IF(K194=0, IF(J194=0, 0, 1), J194/K194),5)</f>
        <v>0</v>
      </c>
    </row>
    <row r="195" spans="1:13" x14ac:dyDescent="0.25">
      <c r="A195" s="1"/>
      <c r="B195" s="1"/>
      <c r="C195" s="1"/>
      <c r="D195" s="1"/>
      <c r="E195" s="1" t="s">
        <v>291</v>
      </c>
      <c r="F195" s="1"/>
      <c r="G195" s="1"/>
      <c r="H195" s="1"/>
      <c r="I195" s="1"/>
      <c r="J195" s="2">
        <f>ROUND(SUM(J191:J194),5)</f>
        <v>1182.97</v>
      </c>
      <c r="K195" s="2">
        <f>ROUND(SUM(K191:K194),5)</f>
        <v>475</v>
      </c>
      <c r="L195" s="2">
        <f>ROUND((J195-K195),5)</f>
        <v>707.97</v>
      </c>
      <c r="M195" s="15">
        <f>ROUND(IF(K195=0, IF(J195=0, 0, 1), J195/K195),5)</f>
        <v>2.4904600000000001</v>
      </c>
    </row>
    <row r="196" spans="1:13" x14ac:dyDescent="0.25">
      <c r="A196" s="1"/>
      <c r="B196" s="1"/>
      <c r="C196" s="1"/>
      <c r="D196" s="1"/>
      <c r="E196" s="1" t="s">
        <v>292</v>
      </c>
      <c r="F196" s="1"/>
      <c r="G196" s="1"/>
      <c r="H196" s="1"/>
      <c r="I196" s="1"/>
      <c r="J196" s="2"/>
      <c r="K196" s="2"/>
      <c r="L196" s="2"/>
      <c r="M196" s="15"/>
    </row>
    <row r="197" spans="1:13" x14ac:dyDescent="0.25">
      <c r="A197" s="1"/>
      <c r="B197" s="1"/>
      <c r="C197" s="1"/>
      <c r="D197" s="1"/>
      <c r="E197" s="1"/>
      <c r="F197" s="1" t="s">
        <v>293</v>
      </c>
      <c r="G197" s="1"/>
      <c r="H197" s="1"/>
      <c r="I197" s="1"/>
      <c r="J197" s="2">
        <v>0</v>
      </c>
      <c r="K197" s="2">
        <v>0</v>
      </c>
      <c r="L197" s="2">
        <f>ROUND((J197-K197),5)</f>
        <v>0</v>
      </c>
      <c r="M197" s="15">
        <f>ROUND(IF(K197=0, IF(J197=0, 0, 1), J197/K197),5)</f>
        <v>0</v>
      </c>
    </row>
    <row r="198" spans="1:13" x14ac:dyDescent="0.25">
      <c r="A198" s="1"/>
      <c r="B198" s="1"/>
      <c r="C198" s="1"/>
      <c r="D198" s="1"/>
      <c r="E198" s="1"/>
      <c r="F198" s="1" t="s">
        <v>294</v>
      </c>
      <c r="G198" s="1"/>
      <c r="H198" s="1"/>
      <c r="I198" s="1"/>
      <c r="J198" s="2"/>
      <c r="K198" s="2"/>
      <c r="L198" s="2"/>
      <c r="M198" s="15"/>
    </row>
    <row r="199" spans="1:13" x14ac:dyDescent="0.25">
      <c r="A199" s="1"/>
      <c r="B199" s="1"/>
      <c r="C199" s="1"/>
      <c r="D199" s="1"/>
      <c r="E199" s="1"/>
      <c r="F199" s="1"/>
      <c r="G199" s="1" t="s">
        <v>295</v>
      </c>
      <c r="H199" s="1"/>
      <c r="I199" s="1"/>
      <c r="J199" s="2">
        <v>64.5</v>
      </c>
      <c r="K199" s="2">
        <v>0</v>
      </c>
      <c r="L199" s="2">
        <f t="shared" ref="L199:L204" si="20">ROUND((J199-K199),5)</f>
        <v>64.5</v>
      </c>
      <c r="M199" s="15">
        <f t="shared" ref="M199:M204" si="21">ROUND(IF(K199=0, IF(J199=0, 0, 1), J199/K199),5)</f>
        <v>1</v>
      </c>
    </row>
    <row r="200" spans="1:13" x14ac:dyDescent="0.25">
      <c r="A200" s="1"/>
      <c r="B200" s="1"/>
      <c r="C200" s="1"/>
      <c r="D200" s="1"/>
      <c r="E200" s="1"/>
      <c r="F200" s="1"/>
      <c r="G200" s="1" t="s">
        <v>296</v>
      </c>
      <c r="H200" s="1"/>
      <c r="I200" s="1"/>
      <c r="J200" s="2">
        <v>0</v>
      </c>
      <c r="K200" s="2">
        <v>0</v>
      </c>
      <c r="L200" s="2">
        <f t="shared" si="20"/>
        <v>0</v>
      </c>
      <c r="M200" s="15">
        <f t="shared" si="21"/>
        <v>0</v>
      </c>
    </row>
    <row r="201" spans="1:13" x14ac:dyDescent="0.25">
      <c r="A201" s="1"/>
      <c r="B201" s="1"/>
      <c r="C201" s="1"/>
      <c r="D201" s="1"/>
      <c r="E201" s="1"/>
      <c r="F201" s="1"/>
      <c r="G201" s="1" t="s">
        <v>297</v>
      </c>
      <c r="H201" s="1"/>
      <c r="I201" s="1"/>
      <c r="J201" s="2">
        <v>0</v>
      </c>
      <c r="K201" s="2">
        <v>0</v>
      </c>
      <c r="L201" s="2">
        <f t="shared" si="20"/>
        <v>0</v>
      </c>
      <c r="M201" s="15">
        <f t="shared" si="21"/>
        <v>0</v>
      </c>
    </row>
    <row r="202" spans="1:13" ht="15.75" thickBot="1" x14ac:dyDescent="0.3">
      <c r="A202" s="1"/>
      <c r="B202" s="1"/>
      <c r="C202" s="1"/>
      <c r="D202" s="1"/>
      <c r="E202" s="1"/>
      <c r="F202" s="1"/>
      <c r="G202" s="1" t="s">
        <v>298</v>
      </c>
      <c r="H202" s="1"/>
      <c r="I202" s="1"/>
      <c r="J202" s="4">
        <v>531.76</v>
      </c>
      <c r="K202" s="4">
        <v>481.23</v>
      </c>
      <c r="L202" s="4">
        <f t="shared" si="20"/>
        <v>50.53</v>
      </c>
      <c r="M202" s="18">
        <f t="shared" si="21"/>
        <v>1.105</v>
      </c>
    </row>
    <row r="203" spans="1:13" x14ac:dyDescent="0.25">
      <c r="A203" s="1"/>
      <c r="B203" s="1"/>
      <c r="C203" s="1"/>
      <c r="D203" s="1"/>
      <c r="E203" s="1"/>
      <c r="F203" s="1" t="s">
        <v>299</v>
      </c>
      <c r="G203" s="1"/>
      <c r="H203" s="1"/>
      <c r="I203" s="1"/>
      <c r="J203" s="2">
        <f>ROUND(SUM(J198:J202),5)</f>
        <v>596.26</v>
      </c>
      <c r="K203" s="2">
        <f>ROUND(SUM(K198:K202),5)</f>
        <v>481.23</v>
      </c>
      <c r="L203" s="2">
        <f t="shared" si="20"/>
        <v>115.03</v>
      </c>
      <c r="M203" s="15">
        <f t="shared" si="21"/>
        <v>1.2390300000000001</v>
      </c>
    </row>
    <row r="204" spans="1:13" x14ac:dyDescent="0.25">
      <c r="A204" s="1"/>
      <c r="B204" s="1"/>
      <c r="C204" s="1"/>
      <c r="D204" s="1"/>
      <c r="E204" s="1"/>
      <c r="F204" s="1" t="s">
        <v>300</v>
      </c>
      <c r="G204" s="1"/>
      <c r="H204" s="1"/>
      <c r="I204" s="1"/>
      <c r="J204" s="2">
        <v>0</v>
      </c>
      <c r="K204" s="2">
        <v>0</v>
      </c>
      <c r="L204" s="2">
        <f t="shared" si="20"/>
        <v>0</v>
      </c>
      <c r="M204" s="15">
        <f t="shared" si="21"/>
        <v>0</v>
      </c>
    </row>
    <row r="205" spans="1:13" x14ac:dyDescent="0.25">
      <c r="A205" s="1"/>
      <c r="B205" s="1"/>
      <c r="C205" s="1"/>
      <c r="D205" s="1"/>
      <c r="E205" s="1"/>
      <c r="F205" s="1" t="s">
        <v>301</v>
      </c>
      <c r="G205" s="1"/>
      <c r="H205" s="1"/>
      <c r="I205" s="1"/>
      <c r="J205" s="2"/>
      <c r="K205" s="2"/>
      <c r="L205" s="2"/>
      <c r="M205" s="15"/>
    </row>
    <row r="206" spans="1:13" x14ac:dyDescent="0.25">
      <c r="A206" s="1"/>
      <c r="B206" s="1"/>
      <c r="C206" s="1"/>
      <c r="D206" s="1"/>
      <c r="E206" s="1"/>
      <c r="F206" s="1"/>
      <c r="G206" s="1" t="s">
        <v>302</v>
      </c>
      <c r="H206" s="1"/>
      <c r="I206" s="1"/>
      <c r="J206" s="2">
        <v>0</v>
      </c>
      <c r="K206" s="2">
        <v>68.62</v>
      </c>
      <c r="L206" s="2">
        <f>ROUND((J206-K206),5)</f>
        <v>-68.62</v>
      </c>
      <c r="M206" s="15">
        <f>ROUND(IF(K206=0, IF(J206=0, 0, 1), J206/K206),5)</f>
        <v>0</v>
      </c>
    </row>
    <row r="207" spans="1:13" x14ac:dyDescent="0.25">
      <c r="A207" s="1"/>
      <c r="B207" s="1"/>
      <c r="C207" s="1"/>
      <c r="D207" s="1"/>
      <c r="E207" s="1"/>
      <c r="F207" s="1"/>
      <c r="G207" s="1" t="s">
        <v>303</v>
      </c>
      <c r="H207" s="1"/>
      <c r="I207" s="1"/>
      <c r="J207" s="2">
        <v>586.79</v>
      </c>
      <c r="K207" s="2">
        <v>0</v>
      </c>
      <c r="L207" s="2">
        <f>ROUND((J207-K207),5)</f>
        <v>586.79</v>
      </c>
      <c r="M207" s="15">
        <f>ROUND(IF(K207=0, IF(J207=0, 0, 1), J207/K207),5)</f>
        <v>1</v>
      </c>
    </row>
    <row r="208" spans="1:13" ht="15.75" thickBot="1" x14ac:dyDescent="0.3">
      <c r="A208" s="1"/>
      <c r="B208" s="1"/>
      <c r="C208" s="1"/>
      <c r="D208" s="1"/>
      <c r="E208" s="1"/>
      <c r="F208" s="1"/>
      <c r="G208" s="1" t="s">
        <v>304</v>
      </c>
      <c r="H208" s="1"/>
      <c r="I208" s="1"/>
      <c r="J208" s="2">
        <v>0</v>
      </c>
      <c r="K208" s="2">
        <v>0</v>
      </c>
      <c r="L208" s="2">
        <f>ROUND((J208-K208),5)</f>
        <v>0</v>
      </c>
      <c r="M208" s="15">
        <f>ROUND(IF(K208=0, IF(J208=0, 0, 1), J208/K208),5)</f>
        <v>0</v>
      </c>
    </row>
    <row r="209" spans="1:13" ht="15.75" thickBot="1" x14ac:dyDescent="0.3">
      <c r="A209" s="1"/>
      <c r="B209" s="1"/>
      <c r="C209" s="1"/>
      <c r="D209" s="1"/>
      <c r="E209" s="1"/>
      <c r="F209" s="1" t="s">
        <v>305</v>
      </c>
      <c r="G209" s="1"/>
      <c r="H209" s="1"/>
      <c r="I209" s="1"/>
      <c r="J209" s="3">
        <f>ROUND(SUM(J205:J208),5)</f>
        <v>586.79</v>
      </c>
      <c r="K209" s="3">
        <f>ROUND(SUM(K205:K208),5)</f>
        <v>68.62</v>
      </c>
      <c r="L209" s="3">
        <f>ROUND((J209-K209),5)</f>
        <v>518.16999999999996</v>
      </c>
      <c r="M209" s="17">
        <f>ROUND(IF(K209=0, IF(J209=0, 0, 1), J209/K209),5)</f>
        <v>8.5512999999999995</v>
      </c>
    </row>
    <row r="210" spans="1:13" x14ac:dyDescent="0.25">
      <c r="A210" s="1"/>
      <c r="B210" s="1"/>
      <c r="C210" s="1"/>
      <c r="D210" s="1"/>
      <c r="E210" s="1" t="s">
        <v>306</v>
      </c>
      <c r="F210" s="1"/>
      <c r="G210" s="1"/>
      <c r="H210" s="1"/>
      <c r="I210" s="1"/>
      <c r="J210" s="2">
        <f>ROUND(SUM(J196:J197)+SUM(J203:J204)+J209,5)</f>
        <v>1183.05</v>
      </c>
      <c r="K210" s="2">
        <f>ROUND(SUM(K196:K197)+SUM(K203:K204)+K209,5)</f>
        <v>549.85</v>
      </c>
      <c r="L210" s="2">
        <f>ROUND((J210-K210),5)</f>
        <v>633.20000000000005</v>
      </c>
      <c r="M210" s="15">
        <f>ROUND(IF(K210=0, IF(J210=0, 0, 1), J210/K210),5)</f>
        <v>2.1515900000000001</v>
      </c>
    </row>
    <row r="211" spans="1:13" x14ac:dyDescent="0.25">
      <c r="A211" s="1"/>
      <c r="B211" s="1"/>
      <c r="C211" s="1"/>
      <c r="D211" s="1"/>
      <c r="E211" s="1" t="s">
        <v>307</v>
      </c>
      <c r="F211" s="1"/>
      <c r="G211" s="1"/>
      <c r="H211" s="1"/>
      <c r="I211" s="1"/>
      <c r="J211" s="2"/>
      <c r="K211" s="2"/>
      <c r="L211" s="2"/>
      <c r="M211" s="15"/>
    </row>
    <row r="212" spans="1:13" x14ac:dyDescent="0.25">
      <c r="A212" s="1"/>
      <c r="B212" s="1"/>
      <c r="C212" s="1"/>
      <c r="D212" s="1"/>
      <c r="E212" s="1"/>
      <c r="F212" s="1" t="s">
        <v>308</v>
      </c>
      <c r="G212" s="1"/>
      <c r="H212" s="1"/>
      <c r="I212" s="1"/>
      <c r="J212" s="2">
        <v>178.55</v>
      </c>
      <c r="K212" s="2">
        <v>137.27000000000001</v>
      </c>
      <c r="L212" s="2">
        <f t="shared" ref="L212:L217" si="22">ROUND((J212-K212),5)</f>
        <v>41.28</v>
      </c>
      <c r="M212" s="15">
        <f t="shared" ref="M212:M217" si="23">ROUND(IF(K212=0, IF(J212=0, 0, 1), J212/K212),5)</f>
        <v>1.3007200000000001</v>
      </c>
    </row>
    <row r="213" spans="1:13" x14ac:dyDescent="0.25">
      <c r="A213" s="1"/>
      <c r="B213" s="1"/>
      <c r="C213" s="1"/>
      <c r="D213" s="1"/>
      <c r="E213" s="1"/>
      <c r="F213" s="1" t="s">
        <v>309</v>
      </c>
      <c r="G213" s="1"/>
      <c r="H213" s="1"/>
      <c r="I213" s="1"/>
      <c r="J213" s="2">
        <v>667.96</v>
      </c>
      <c r="K213" s="2">
        <v>0</v>
      </c>
      <c r="L213" s="2">
        <f t="shared" si="22"/>
        <v>667.96</v>
      </c>
      <c r="M213" s="15">
        <f t="shared" si="23"/>
        <v>1</v>
      </c>
    </row>
    <row r="214" spans="1:13" x14ac:dyDescent="0.25">
      <c r="A214" s="1"/>
      <c r="B214" s="1"/>
      <c r="C214" s="1"/>
      <c r="D214" s="1"/>
      <c r="E214" s="1"/>
      <c r="F214" s="1" t="s">
        <v>310</v>
      </c>
      <c r="G214" s="1"/>
      <c r="H214" s="1"/>
      <c r="I214" s="1"/>
      <c r="J214" s="2">
        <v>0</v>
      </c>
      <c r="K214" s="2">
        <v>1250</v>
      </c>
      <c r="L214" s="2">
        <f t="shared" si="22"/>
        <v>-1250</v>
      </c>
      <c r="M214" s="15">
        <f t="shared" si="23"/>
        <v>0</v>
      </c>
    </row>
    <row r="215" spans="1:13" x14ac:dyDescent="0.25">
      <c r="A215" s="1"/>
      <c r="B215" s="1"/>
      <c r="C215" s="1"/>
      <c r="D215" s="1"/>
      <c r="E215" s="1"/>
      <c r="F215" s="1" t="s">
        <v>311</v>
      </c>
      <c r="G215" s="1"/>
      <c r="H215" s="1"/>
      <c r="I215" s="1"/>
      <c r="J215" s="2">
        <v>0</v>
      </c>
      <c r="K215" s="2">
        <v>0</v>
      </c>
      <c r="L215" s="2">
        <f t="shared" si="22"/>
        <v>0</v>
      </c>
      <c r="M215" s="15">
        <f t="shared" si="23"/>
        <v>0</v>
      </c>
    </row>
    <row r="216" spans="1:13" x14ac:dyDescent="0.25">
      <c r="A216" s="1"/>
      <c r="B216" s="1"/>
      <c r="C216" s="1"/>
      <c r="D216" s="1"/>
      <c r="E216" s="1"/>
      <c r="F216" s="1" t="s">
        <v>312</v>
      </c>
      <c r="G216" s="1"/>
      <c r="H216" s="1"/>
      <c r="I216" s="1"/>
      <c r="J216" s="2">
        <v>0</v>
      </c>
      <c r="K216" s="2">
        <v>0</v>
      </c>
      <c r="L216" s="2">
        <f t="shared" si="22"/>
        <v>0</v>
      </c>
      <c r="M216" s="15">
        <f t="shared" si="23"/>
        <v>0</v>
      </c>
    </row>
    <row r="217" spans="1:13" x14ac:dyDescent="0.25">
      <c r="A217" s="1"/>
      <c r="B217" s="1"/>
      <c r="C217" s="1"/>
      <c r="D217" s="1"/>
      <c r="E217" s="1"/>
      <c r="F217" s="1" t="s">
        <v>313</v>
      </c>
      <c r="G217" s="1"/>
      <c r="H217" s="1"/>
      <c r="I217" s="1"/>
      <c r="J217" s="2">
        <v>465</v>
      </c>
      <c r="K217" s="2">
        <v>0</v>
      </c>
      <c r="L217" s="2">
        <f t="shared" si="22"/>
        <v>465</v>
      </c>
      <c r="M217" s="15">
        <f t="shared" si="23"/>
        <v>1</v>
      </c>
    </row>
    <row r="218" spans="1:13" x14ac:dyDescent="0.25">
      <c r="A218" s="1"/>
      <c r="B218" s="1"/>
      <c r="C218" s="1"/>
      <c r="D218" s="1"/>
      <c r="E218" s="1"/>
      <c r="F218" s="1" t="s">
        <v>314</v>
      </c>
      <c r="G218" s="1"/>
      <c r="H218" s="1"/>
      <c r="I218" s="1"/>
      <c r="J218" s="2"/>
      <c r="K218" s="2"/>
      <c r="L218" s="2"/>
      <c r="M218" s="15"/>
    </row>
    <row r="219" spans="1:13" ht="15.75" thickBot="1" x14ac:dyDescent="0.3">
      <c r="A219" s="1"/>
      <c r="B219" s="1"/>
      <c r="C219" s="1"/>
      <c r="D219" s="1"/>
      <c r="E219" s="1"/>
      <c r="F219" s="1"/>
      <c r="G219" s="1" t="s">
        <v>315</v>
      </c>
      <c r="H219" s="1"/>
      <c r="I219" s="1"/>
      <c r="J219" s="2">
        <v>0</v>
      </c>
      <c r="K219" s="2">
        <v>0</v>
      </c>
      <c r="L219" s="2">
        <f t="shared" ref="L219:L224" si="24">ROUND((J219-K219),5)</f>
        <v>0</v>
      </c>
      <c r="M219" s="15">
        <f t="shared" ref="M219:M224" si="25">ROUND(IF(K219=0, IF(J219=0, 0, 1), J219/K219),5)</f>
        <v>0</v>
      </c>
    </row>
    <row r="220" spans="1:13" ht="15.75" thickBot="1" x14ac:dyDescent="0.3">
      <c r="A220" s="1"/>
      <c r="B220" s="1"/>
      <c r="C220" s="1"/>
      <c r="D220" s="1"/>
      <c r="E220" s="1"/>
      <c r="F220" s="1" t="s">
        <v>316</v>
      </c>
      <c r="G220" s="1"/>
      <c r="H220" s="1"/>
      <c r="I220" s="1"/>
      <c r="J220" s="3">
        <f>ROUND(SUM(J218:J219),5)</f>
        <v>0</v>
      </c>
      <c r="K220" s="3">
        <f>ROUND(SUM(K218:K219),5)</f>
        <v>0</v>
      </c>
      <c r="L220" s="3">
        <f t="shared" si="24"/>
        <v>0</v>
      </c>
      <c r="M220" s="17">
        <f t="shared" si="25"/>
        <v>0</v>
      </c>
    </row>
    <row r="221" spans="1:13" x14ac:dyDescent="0.25">
      <c r="A221" s="1"/>
      <c r="B221" s="1"/>
      <c r="C221" s="1"/>
      <c r="D221" s="1"/>
      <c r="E221" s="1" t="s">
        <v>317</v>
      </c>
      <c r="F221" s="1"/>
      <c r="G221" s="1"/>
      <c r="H221" s="1"/>
      <c r="I221" s="1"/>
      <c r="J221" s="2">
        <f>ROUND(SUM(J211:J217)+J220,5)</f>
        <v>1311.51</v>
      </c>
      <c r="K221" s="2">
        <f>ROUND(SUM(K211:K217)+K220,5)</f>
        <v>1387.27</v>
      </c>
      <c r="L221" s="2">
        <f t="shared" si="24"/>
        <v>-75.760000000000005</v>
      </c>
      <c r="M221" s="15">
        <f t="shared" si="25"/>
        <v>0.94538999999999995</v>
      </c>
    </row>
    <row r="222" spans="1:13" ht="15.75" thickBot="1" x14ac:dyDescent="0.3">
      <c r="A222" s="1"/>
      <c r="B222" s="1"/>
      <c r="C222" s="1"/>
      <c r="D222" s="1"/>
      <c r="E222" s="1" t="s">
        <v>318</v>
      </c>
      <c r="F222" s="1"/>
      <c r="G222" s="1"/>
      <c r="H222" s="1"/>
      <c r="I222" s="1"/>
      <c r="J222" s="2">
        <v>1.08</v>
      </c>
      <c r="K222" s="2">
        <v>0</v>
      </c>
      <c r="L222" s="2">
        <f t="shared" si="24"/>
        <v>1.08</v>
      </c>
      <c r="M222" s="15">
        <f t="shared" si="25"/>
        <v>1</v>
      </c>
    </row>
    <row r="223" spans="1:13" ht="15.75" thickBot="1" x14ac:dyDescent="0.3">
      <c r="A223" s="1"/>
      <c r="B223" s="1"/>
      <c r="C223" s="1"/>
      <c r="D223" s="1" t="s">
        <v>319</v>
      </c>
      <c r="E223" s="1"/>
      <c r="F223" s="1"/>
      <c r="G223" s="1"/>
      <c r="H223" s="1"/>
      <c r="I223" s="1"/>
      <c r="J223" s="3">
        <f>ROUND(J34+J42+J137+J142+J149+J190+J195+J210+SUM(J221:J222),5)</f>
        <v>117506.18</v>
      </c>
      <c r="K223" s="3">
        <f>ROUND(K34+K42+K137+K142+K149+K190+K195+K210+SUM(K221:K222),5)</f>
        <v>135190.82999999999</v>
      </c>
      <c r="L223" s="3">
        <f t="shared" si="24"/>
        <v>-17684.650000000001</v>
      </c>
      <c r="M223" s="17">
        <f t="shared" si="25"/>
        <v>0.86919000000000002</v>
      </c>
    </row>
    <row r="224" spans="1:13" x14ac:dyDescent="0.25">
      <c r="A224" s="1"/>
      <c r="B224" s="1" t="s">
        <v>320</v>
      </c>
      <c r="C224" s="1"/>
      <c r="D224" s="1"/>
      <c r="E224" s="1"/>
      <c r="F224" s="1"/>
      <c r="G224" s="1"/>
      <c r="H224" s="1"/>
      <c r="I224" s="1"/>
      <c r="J224" s="2">
        <f>ROUND(J3+J33-J223,5)</f>
        <v>366862.18</v>
      </c>
      <c r="K224" s="2">
        <f>ROUND(K3+K33-K223,5)</f>
        <v>47340.79</v>
      </c>
      <c r="L224" s="2">
        <f t="shared" si="24"/>
        <v>319521.39</v>
      </c>
      <c r="M224" s="15">
        <f t="shared" si="25"/>
        <v>7.74939</v>
      </c>
    </row>
    <row r="225" spans="1:13" x14ac:dyDescent="0.25">
      <c r="A225" s="1"/>
      <c r="B225" s="1" t="s">
        <v>321</v>
      </c>
      <c r="C225" s="1"/>
      <c r="D225" s="1"/>
      <c r="E225" s="1"/>
      <c r="F225" s="1"/>
      <c r="G225" s="1"/>
      <c r="H225" s="1"/>
      <c r="I225" s="1"/>
      <c r="J225" s="2"/>
      <c r="K225" s="2"/>
      <c r="L225" s="2"/>
      <c r="M225" s="15"/>
    </row>
    <row r="226" spans="1:13" x14ac:dyDescent="0.25">
      <c r="A226" s="1"/>
      <c r="B226" s="1"/>
      <c r="C226" s="1" t="s">
        <v>322</v>
      </c>
      <c r="D226" s="1"/>
      <c r="E226" s="1"/>
      <c r="F226" s="1"/>
      <c r="G226" s="1"/>
      <c r="H226" s="1"/>
      <c r="I226" s="1"/>
      <c r="J226" s="2"/>
      <c r="K226" s="2"/>
      <c r="L226" s="2"/>
      <c r="M226" s="15"/>
    </row>
    <row r="227" spans="1:13" x14ac:dyDescent="0.25">
      <c r="A227" s="1"/>
      <c r="B227" s="1"/>
      <c r="C227" s="1"/>
      <c r="D227" s="1" t="s">
        <v>323</v>
      </c>
      <c r="E227" s="1"/>
      <c r="F227" s="1"/>
      <c r="G227" s="1"/>
      <c r="H227" s="1"/>
      <c r="I227" s="1"/>
      <c r="J227" s="2"/>
      <c r="K227" s="2"/>
      <c r="L227" s="2"/>
      <c r="M227" s="15"/>
    </row>
    <row r="228" spans="1:13" ht="15.75" thickBot="1" x14ac:dyDescent="0.3">
      <c r="A228" s="1"/>
      <c r="B228" s="1"/>
      <c r="C228" s="1"/>
      <c r="D228" s="1"/>
      <c r="E228" s="1" t="s">
        <v>324</v>
      </c>
      <c r="F228" s="1"/>
      <c r="G228" s="1"/>
      <c r="H228" s="1"/>
      <c r="I228" s="1"/>
      <c r="J228" s="4">
        <v>75000</v>
      </c>
      <c r="K228" s="2"/>
      <c r="L228" s="2"/>
      <c r="M228" s="15"/>
    </row>
    <row r="229" spans="1:13" x14ac:dyDescent="0.25">
      <c r="A229" s="1"/>
      <c r="B229" s="1"/>
      <c r="C229" s="1"/>
      <c r="D229" s="1" t="s">
        <v>325</v>
      </c>
      <c r="E229" s="1"/>
      <c r="F229" s="1"/>
      <c r="G229" s="1"/>
      <c r="H229" s="1"/>
      <c r="I229" s="1"/>
      <c r="J229" s="2">
        <f>ROUND(SUM(J227:J228),5)</f>
        <v>75000</v>
      </c>
      <c r="K229" s="2"/>
      <c r="L229" s="2"/>
      <c r="M229" s="15"/>
    </row>
    <row r="230" spans="1:13" x14ac:dyDescent="0.25">
      <c r="A230" s="1"/>
      <c r="B230" s="1"/>
      <c r="C230" s="1"/>
      <c r="D230" s="1" t="s">
        <v>326</v>
      </c>
      <c r="E230" s="1"/>
      <c r="F230" s="1"/>
      <c r="G230" s="1"/>
      <c r="H230" s="1"/>
      <c r="I230" s="1"/>
      <c r="J230" s="2"/>
      <c r="K230" s="2"/>
      <c r="L230" s="2"/>
      <c r="M230" s="15"/>
    </row>
    <row r="231" spans="1:13" x14ac:dyDescent="0.25">
      <c r="A231" s="1"/>
      <c r="B231" s="1"/>
      <c r="C231" s="1"/>
      <c r="D231" s="1"/>
      <c r="E231" s="1" t="s">
        <v>327</v>
      </c>
      <c r="F231" s="1"/>
      <c r="G231" s="1"/>
      <c r="H231" s="1"/>
      <c r="I231" s="1"/>
      <c r="J231" s="2"/>
      <c r="K231" s="2"/>
      <c r="L231" s="2"/>
      <c r="M231" s="15"/>
    </row>
    <row r="232" spans="1:13" x14ac:dyDescent="0.25">
      <c r="A232" s="1"/>
      <c r="B232" s="1"/>
      <c r="C232" s="1"/>
      <c r="D232" s="1"/>
      <c r="E232" s="1"/>
      <c r="F232" s="1" t="s">
        <v>328</v>
      </c>
      <c r="G232" s="1"/>
      <c r="H232" s="1"/>
      <c r="I232" s="1"/>
      <c r="J232" s="2">
        <v>0</v>
      </c>
      <c r="K232" s="2">
        <v>416.67</v>
      </c>
      <c r="L232" s="2">
        <f>ROUND((J232-K232),5)</f>
        <v>-416.67</v>
      </c>
      <c r="M232" s="15">
        <f>ROUND(IF(K232=0, IF(J232=0, 0, 1), J232/K232),5)</f>
        <v>0</v>
      </c>
    </row>
    <row r="233" spans="1:13" ht="15.75" thickBot="1" x14ac:dyDescent="0.3">
      <c r="A233" s="1"/>
      <c r="B233" s="1"/>
      <c r="C233" s="1"/>
      <c r="D233" s="1"/>
      <c r="E233" s="1"/>
      <c r="F233" s="1" t="s">
        <v>329</v>
      </c>
      <c r="G233" s="1"/>
      <c r="H233" s="1"/>
      <c r="I233" s="1"/>
      <c r="J233" s="2">
        <v>20000</v>
      </c>
      <c r="K233" s="2">
        <v>5833.33</v>
      </c>
      <c r="L233" s="2">
        <f>ROUND((J233-K233),5)</f>
        <v>14166.67</v>
      </c>
      <c r="M233" s="15">
        <f>ROUND(IF(K233=0, IF(J233=0, 0, 1), J233/K233),5)</f>
        <v>3.4285700000000001</v>
      </c>
    </row>
    <row r="234" spans="1:13" ht="15.75" thickBot="1" x14ac:dyDescent="0.3">
      <c r="A234" s="1"/>
      <c r="B234" s="1"/>
      <c r="C234" s="1"/>
      <c r="D234" s="1"/>
      <c r="E234" s="1" t="s">
        <v>330</v>
      </c>
      <c r="F234" s="1"/>
      <c r="G234" s="1"/>
      <c r="H234" s="1"/>
      <c r="I234" s="1"/>
      <c r="J234" s="5">
        <f>ROUND(SUM(J231:J233),5)</f>
        <v>20000</v>
      </c>
      <c r="K234" s="5">
        <f>ROUND(SUM(K231:K233),5)</f>
        <v>6250</v>
      </c>
      <c r="L234" s="5">
        <f>ROUND((J234-K234),5)</f>
        <v>13750</v>
      </c>
      <c r="M234" s="16">
        <f>ROUND(IF(K234=0, IF(J234=0, 0, 1), J234/K234),5)</f>
        <v>3.2</v>
      </c>
    </row>
    <row r="235" spans="1:13" ht="15.75" thickBot="1" x14ac:dyDescent="0.3">
      <c r="A235" s="1"/>
      <c r="B235" s="1"/>
      <c r="C235" s="1"/>
      <c r="D235" s="1" t="s">
        <v>331</v>
      </c>
      <c r="E235" s="1"/>
      <c r="F235" s="1"/>
      <c r="G235" s="1"/>
      <c r="H235" s="1"/>
      <c r="I235" s="1"/>
      <c r="J235" s="3">
        <f>ROUND(J230+J234,5)</f>
        <v>20000</v>
      </c>
      <c r="K235" s="3">
        <f>ROUND(K230+K234,5)</f>
        <v>6250</v>
      </c>
      <c r="L235" s="3">
        <f>ROUND((J235-K235),5)</f>
        <v>13750</v>
      </c>
      <c r="M235" s="17">
        <f>ROUND(IF(K235=0, IF(J235=0, 0, 1), J235/K235),5)</f>
        <v>3.2</v>
      </c>
    </row>
    <row r="236" spans="1:13" x14ac:dyDescent="0.25">
      <c r="A236" s="1"/>
      <c r="B236" s="1"/>
      <c r="C236" s="1" t="s">
        <v>332</v>
      </c>
      <c r="D236" s="1"/>
      <c r="E236" s="1"/>
      <c r="F236" s="1"/>
      <c r="G236" s="1"/>
      <c r="H236" s="1"/>
      <c r="I236" s="1"/>
      <c r="J236" s="2">
        <f>ROUND(J226+J229+J235,5)</f>
        <v>95000</v>
      </c>
      <c r="K236" s="2">
        <f>ROUND(K226+K229+K235,5)</f>
        <v>6250</v>
      </c>
      <c r="L236" s="2">
        <f>ROUND((J236-K236),5)</f>
        <v>88750</v>
      </c>
      <c r="M236" s="15">
        <f>ROUND(IF(K236=0, IF(J236=0, 0, 1), J236/K236),5)</f>
        <v>15.2</v>
      </c>
    </row>
    <row r="237" spans="1:13" x14ac:dyDescent="0.25">
      <c r="A237" s="1"/>
      <c r="B237" s="1"/>
      <c r="C237" s="1" t="s">
        <v>333</v>
      </c>
      <c r="D237" s="1"/>
      <c r="E237" s="1"/>
      <c r="F237" s="1"/>
      <c r="G237" s="1"/>
      <c r="H237" s="1"/>
      <c r="I237" s="1"/>
      <c r="J237" s="2"/>
      <c r="K237" s="2"/>
      <c r="L237" s="2"/>
      <c r="M237" s="15"/>
    </row>
    <row r="238" spans="1:13" x14ac:dyDescent="0.25">
      <c r="A238" s="1"/>
      <c r="B238" s="1"/>
      <c r="C238" s="1"/>
      <c r="D238" s="1" t="s">
        <v>334</v>
      </c>
      <c r="E238" s="1"/>
      <c r="F238" s="1"/>
      <c r="G238" s="1"/>
      <c r="H238" s="1"/>
      <c r="I238" s="1"/>
      <c r="J238" s="2"/>
      <c r="K238" s="2"/>
      <c r="L238" s="2"/>
      <c r="M238" s="15"/>
    </row>
    <row r="239" spans="1:13" x14ac:dyDescent="0.25">
      <c r="A239" s="1"/>
      <c r="B239" s="1"/>
      <c r="C239" s="1"/>
      <c r="D239" s="1"/>
      <c r="E239" s="1" t="s">
        <v>335</v>
      </c>
      <c r="F239" s="1"/>
      <c r="G239" s="1"/>
      <c r="H239" s="1"/>
      <c r="I239" s="1"/>
      <c r="J239" s="2">
        <v>131.41</v>
      </c>
      <c r="K239" s="2"/>
      <c r="L239" s="2"/>
      <c r="M239" s="15"/>
    </row>
    <row r="240" spans="1:13" x14ac:dyDescent="0.25">
      <c r="A240" s="1"/>
      <c r="B240" s="1"/>
      <c r="C240" s="1"/>
      <c r="D240" s="1"/>
      <c r="E240" s="1" t="s">
        <v>336</v>
      </c>
      <c r="F240" s="1"/>
      <c r="G240" s="1"/>
      <c r="H240" s="1"/>
      <c r="I240" s="1"/>
      <c r="J240" s="2">
        <v>11194.1</v>
      </c>
      <c r="K240" s="2"/>
      <c r="L240" s="2"/>
      <c r="M240" s="15"/>
    </row>
    <row r="241" spans="1:13" x14ac:dyDescent="0.25">
      <c r="A241" s="1"/>
      <c r="B241" s="1"/>
      <c r="C241" s="1"/>
      <c r="D241" s="1"/>
      <c r="E241" s="1" t="s">
        <v>337</v>
      </c>
      <c r="F241" s="1"/>
      <c r="G241" s="1"/>
      <c r="H241" s="1"/>
      <c r="I241" s="1"/>
      <c r="J241" s="2">
        <v>1800</v>
      </c>
      <c r="K241" s="2"/>
      <c r="L241" s="2"/>
      <c r="M241" s="15"/>
    </row>
    <row r="242" spans="1:13" x14ac:dyDescent="0.25">
      <c r="A242" s="1"/>
      <c r="B242" s="1"/>
      <c r="C242" s="1"/>
      <c r="D242" s="1"/>
      <c r="E242" s="1" t="s">
        <v>338</v>
      </c>
      <c r="F242" s="1"/>
      <c r="G242" s="1"/>
      <c r="H242" s="1"/>
      <c r="I242" s="1"/>
      <c r="J242" s="2"/>
      <c r="K242" s="2"/>
      <c r="L242" s="2"/>
      <c r="M242" s="15"/>
    </row>
    <row r="243" spans="1:13" ht="15.75" thickBot="1" x14ac:dyDescent="0.3">
      <c r="A243" s="1"/>
      <c r="B243" s="1"/>
      <c r="C243" s="1"/>
      <c r="D243" s="1"/>
      <c r="E243" s="1"/>
      <c r="F243" s="1" t="s">
        <v>339</v>
      </c>
      <c r="G243" s="1"/>
      <c r="H243" s="1"/>
      <c r="I243" s="1"/>
      <c r="J243" s="2">
        <v>0</v>
      </c>
      <c r="K243" s="2">
        <v>0</v>
      </c>
      <c r="L243" s="2">
        <f>ROUND((J243-K243),5)</f>
        <v>0</v>
      </c>
      <c r="M243" s="15">
        <f>ROUND(IF(K243=0, IF(J243=0, 0, 1), J243/K243),5)</f>
        <v>0</v>
      </c>
    </row>
    <row r="244" spans="1:13" ht="15.75" thickBot="1" x14ac:dyDescent="0.3">
      <c r="A244" s="1"/>
      <c r="B244" s="1"/>
      <c r="C244" s="1"/>
      <c r="D244" s="1"/>
      <c r="E244" s="1" t="s">
        <v>340</v>
      </c>
      <c r="F244" s="1"/>
      <c r="G244" s="1"/>
      <c r="H244" s="1"/>
      <c r="I244" s="1"/>
      <c r="J244" s="3">
        <f>ROUND(SUM(J242:J243),5)</f>
        <v>0</v>
      </c>
      <c r="K244" s="3">
        <f>ROUND(SUM(K242:K243),5)</f>
        <v>0</v>
      </c>
      <c r="L244" s="3">
        <f>ROUND((J244-K244),5)</f>
        <v>0</v>
      </c>
      <c r="M244" s="17">
        <f>ROUND(IF(K244=0, IF(J244=0, 0, 1), J244/K244),5)</f>
        <v>0</v>
      </c>
    </row>
    <row r="245" spans="1:13" x14ac:dyDescent="0.25">
      <c r="A245" s="1"/>
      <c r="B245" s="1"/>
      <c r="C245" s="1"/>
      <c r="D245" s="1" t="s">
        <v>341</v>
      </c>
      <c r="E245" s="1"/>
      <c r="F245" s="1"/>
      <c r="G245" s="1"/>
      <c r="H245" s="1"/>
      <c r="I245" s="1"/>
      <c r="J245" s="2">
        <f>ROUND(SUM(J238:J241)+J244,5)</f>
        <v>13125.51</v>
      </c>
      <c r="K245" s="2">
        <f>ROUND(SUM(K238:K241)+K244,5)</f>
        <v>0</v>
      </c>
      <c r="L245" s="2">
        <f>ROUND((J245-K245),5)</f>
        <v>13125.51</v>
      </c>
      <c r="M245" s="15">
        <f>ROUND(IF(K245=0, IF(J245=0, 0, 1), J245/K245),5)</f>
        <v>1</v>
      </c>
    </row>
    <row r="246" spans="1:13" x14ac:dyDescent="0.25">
      <c r="A246" s="1"/>
      <c r="B246" s="1"/>
      <c r="C246" s="1"/>
      <c r="D246" s="1" t="s">
        <v>342</v>
      </c>
      <c r="E246" s="1"/>
      <c r="F246" s="1"/>
      <c r="G246" s="1"/>
      <c r="H246" s="1"/>
      <c r="I246" s="1"/>
      <c r="J246" s="2"/>
      <c r="K246" s="2"/>
      <c r="L246" s="2"/>
      <c r="M246" s="15"/>
    </row>
    <row r="247" spans="1:13" x14ac:dyDescent="0.25">
      <c r="A247" s="1"/>
      <c r="B247" s="1"/>
      <c r="C247" s="1"/>
      <c r="D247" s="1"/>
      <c r="E247" s="1" t="s">
        <v>343</v>
      </c>
      <c r="F247" s="1"/>
      <c r="G247" s="1"/>
      <c r="H247" s="1"/>
      <c r="I247" s="1"/>
      <c r="J247" s="2">
        <v>0</v>
      </c>
      <c r="K247" s="2">
        <v>208.33</v>
      </c>
      <c r="L247" s="2">
        <f t="shared" ref="L247:L252" si="26">ROUND((J247-K247),5)</f>
        <v>-208.33</v>
      </c>
      <c r="M247" s="15">
        <f t="shared" ref="M247:M252" si="27">ROUND(IF(K247=0, IF(J247=0, 0, 1), J247/K247),5)</f>
        <v>0</v>
      </c>
    </row>
    <row r="248" spans="1:13" ht="15.75" thickBot="1" x14ac:dyDescent="0.3">
      <c r="A248" s="1"/>
      <c r="B248" s="1"/>
      <c r="C248" s="1"/>
      <c r="D248" s="1"/>
      <c r="E248" s="1" t="s">
        <v>344</v>
      </c>
      <c r="F248" s="1"/>
      <c r="G248" s="1"/>
      <c r="H248" s="1"/>
      <c r="I248" s="1"/>
      <c r="J248" s="2">
        <v>0</v>
      </c>
      <c r="K248" s="2">
        <v>833.33</v>
      </c>
      <c r="L248" s="2">
        <f t="shared" si="26"/>
        <v>-833.33</v>
      </c>
      <c r="M248" s="15">
        <f t="shared" si="27"/>
        <v>0</v>
      </c>
    </row>
    <row r="249" spans="1:13" ht="15.75" thickBot="1" x14ac:dyDescent="0.3">
      <c r="A249" s="1"/>
      <c r="B249" s="1"/>
      <c r="C249" s="1"/>
      <c r="D249" s="1" t="s">
        <v>345</v>
      </c>
      <c r="E249" s="1"/>
      <c r="F249" s="1"/>
      <c r="G249" s="1"/>
      <c r="H249" s="1"/>
      <c r="I249" s="1"/>
      <c r="J249" s="5">
        <f>ROUND(SUM(J246:J248),5)</f>
        <v>0</v>
      </c>
      <c r="K249" s="5">
        <f>ROUND(SUM(K246:K248),5)</f>
        <v>1041.6600000000001</v>
      </c>
      <c r="L249" s="5">
        <f t="shared" si="26"/>
        <v>-1041.6600000000001</v>
      </c>
      <c r="M249" s="16">
        <f t="shared" si="27"/>
        <v>0</v>
      </c>
    </row>
    <row r="250" spans="1:13" ht="15.75" thickBot="1" x14ac:dyDescent="0.3">
      <c r="A250" s="1"/>
      <c r="B250" s="1"/>
      <c r="C250" s="1" t="s">
        <v>346</v>
      </c>
      <c r="D250" s="1"/>
      <c r="E250" s="1"/>
      <c r="F250" s="1"/>
      <c r="G250" s="1"/>
      <c r="H250" s="1"/>
      <c r="I250" s="1"/>
      <c r="J250" s="5">
        <f>ROUND(J237+J245+J249,5)</f>
        <v>13125.51</v>
      </c>
      <c r="K250" s="5">
        <f>ROUND(K237+K245+K249,5)</f>
        <v>1041.6600000000001</v>
      </c>
      <c r="L250" s="5">
        <f t="shared" si="26"/>
        <v>12083.85</v>
      </c>
      <c r="M250" s="16">
        <f t="shared" si="27"/>
        <v>12.600569999999999</v>
      </c>
    </row>
    <row r="251" spans="1:13" ht="15.75" thickBot="1" x14ac:dyDescent="0.3">
      <c r="A251" s="1"/>
      <c r="B251" s="1" t="s">
        <v>347</v>
      </c>
      <c r="C251" s="1"/>
      <c r="D251" s="1"/>
      <c r="E251" s="1"/>
      <c r="F251" s="1"/>
      <c r="G251" s="1"/>
      <c r="H251" s="1"/>
      <c r="I251" s="1"/>
      <c r="J251" s="5">
        <f>ROUND(J225+J236-J250,5)</f>
        <v>81874.490000000005</v>
      </c>
      <c r="K251" s="5">
        <f>ROUND(K225+K236-K250,5)</f>
        <v>5208.34</v>
      </c>
      <c r="L251" s="5">
        <f t="shared" si="26"/>
        <v>76666.149999999994</v>
      </c>
      <c r="M251" s="16">
        <f t="shared" si="27"/>
        <v>15.71988</v>
      </c>
    </row>
    <row r="252" spans="1:13" s="8" customFormat="1" ht="12" thickBot="1" x14ac:dyDescent="0.25">
      <c r="A252" s="6" t="s">
        <v>92</v>
      </c>
      <c r="B252" s="6"/>
      <c r="C252" s="6"/>
      <c r="D252" s="6"/>
      <c r="E252" s="6"/>
      <c r="F252" s="6"/>
      <c r="G252" s="6"/>
      <c r="H252" s="6"/>
      <c r="I252" s="6"/>
      <c r="J252" s="7">
        <f>ROUND(J224+J251,5)</f>
        <v>448736.67</v>
      </c>
      <c r="K252" s="7">
        <f>ROUND(K224+K251,5)</f>
        <v>52549.13</v>
      </c>
      <c r="L252" s="7">
        <f t="shared" si="26"/>
        <v>396187.54</v>
      </c>
      <c r="M252" s="19">
        <f t="shared" si="27"/>
        <v>8.5393699999999999</v>
      </c>
    </row>
    <row r="253" spans="1:13" ht="15.75" thickTop="1" x14ac:dyDescent="0.25"/>
  </sheetData>
  <pageMargins left="0.7" right="0.7" top="0.75" bottom="0.75" header="0.1" footer="0.3"/>
  <pageSetup orientation="portrait" r:id="rId1"/>
  <headerFooter>
    <oddHeader>&amp;L&amp;"Arial,Bold"&amp;8 9:38 AM
&amp;"Arial,Bold"&amp;8 04/07/26
&amp;"Arial,Bold"&amp;8 Accrual Basis&amp;C&amp;"Arial,Bold"&amp;12 Nederland Fire Protection District
&amp;"Arial,Bold"&amp;14 Income &amp;&amp; Expense Budget vs. Actual
&amp;"Arial,Bold"&amp;10 March 2026</oddHeader>
    <oddFooter>&amp;R&amp;"Arial,Bold"&amp;8 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DB131-59BA-4CA2-903D-22CEB6F402AD}">
  <dimension ref="A1:M271"/>
  <sheetViews>
    <sheetView workbookViewId="0">
      <pane xSplit="9" ySplit="2" topLeftCell="J3" activePane="bottomRight" state="frozenSplit"/>
      <selection pane="topRight" activeCell="J1" sqref="J1"/>
      <selection pane="bottomLeft" activeCell="A3" sqref="A3"/>
      <selection pane="bottomRight"/>
    </sheetView>
  </sheetViews>
  <sheetFormatPr defaultRowHeight="15" x14ac:dyDescent="0.25"/>
  <cols>
    <col min="1" max="8" width="3" style="12" customWidth="1"/>
    <col min="9" max="9" width="31.28515625" style="12" customWidth="1"/>
    <col min="10" max="10" width="10.28515625" bestFit="1" customWidth="1"/>
    <col min="11" max="11" width="8.7109375" bestFit="1" customWidth="1"/>
    <col min="12" max="12" width="12" bestFit="1" customWidth="1"/>
    <col min="13" max="13" width="10.28515625" bestFit="1" customWidth="1"/>
  </cols>
  <sheetData>
    <row r="1" spans="1:13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4"/>
      <c r="K1" s="14"/>
      <c r="L1" s="14"/>
      <c r="M1" s="14"/>
    </row>
    <row r="2" spans="1:13" s="11" customFormat="1" ht="16.5" thickTop="1" thickBot="1" x14ac:dyDescent="0.3">
      <c r="A2" s="9"/>
      <c r="B2" s="9"/>
      <c r="C2" s="9"/>
      <c r="D2" s="9"/>
      <c r="E2" s="9"/>
      <c r="F2" s="9"/>
      <c r="G2" s="9"/>
      <c r="H2" s="9"/>
      <c r="I2" s="9"/>
      <c r="J2" s="20" t="s">
        <v>348</v>
      </c>
      <c r="K2" s="20" t="s">
        <v>96</v>
      </c>
      <c r="L2" s="20" t="s">
        <v>97</v>
      </c>
      <c r="M2" s="20" t="s">
        <v>98</v>
      </c>
    </row>
    <row r="3" spans="1:13" ht="15.75" thickTop="1" x14ac:dyDescent="0.25">
      <c r="A3" s="1"/>
      <c r="B3" s="1" t="s">
        <v>99</v>
      </c>
      <c r="C3" s="1"/>
      <c r="D3" s="1"/>
      <c r="E3" s="1"/>
      <c r="F3" s="1"/>
      <c r="G3" s="1"/>
      <c r="H3" s="1"/>
      <c r="I3" s="1"/>
      <c r="J3" s="2"/>
      <c r="K3" s="2"/>
      <c r="L3" s="2"/>
      <c r="M3" s="15"/>
    </row>
    <row r="4" spans="1:13" x14ac:dyDescent="0.25">
      <c r="A4" s="1"/>
      <c r="B4" s="1"/>
      <c r="C4" s="1"/>
      <c r="D4" s="1" t="s">
        <v>100</v>
      </c>
      <c r="E4" s="1"/>
      <c r="F4" s="1"/>
      <c r="G4" s="1"/>
      <c r="H4" s="1"/>
      <c r="I4" s="1"/>
      <c r="J4" s="2"/>
      <c r="K4" s="2"/>
      <c r="L4" s="2"/>
      <c r="M4" s="15"/>
    </row>
    <row r="5" spans="1:13" x14ac:dyDescent="0.25">
      <c r="A5" s="1"/>
      <c r="B5" s="1"/>
      <c r="C5" s="1"/>
      <c r="D5" s="1"/>
      <c r="E5" s="1" t="s">
        <v>101</v>
      </c>
      <c r="F5" s="1"/>
      <c r="G5" s="1"/>
      <c r="H5" s="1"/>
      <c r="I5" s="1"/>
      <c r="J5" s="2">
        <v>12000</v>
      </c>
      <c r="K5" s="2"/>
      <c r="L5" s="2"/>
      <c r="M5" s="15"/>
    </row>
    <row r="6" spans="1:13" x14ac:dyDescent="0.25">
      <c r="A6" s="1"/>
      <c r="B6" s="1"/>
      <c r="C6" s="1"/>
      <c r="D6" s="1"/>
      <c r="E6" s="1" t="s">
        <v>102</v>
      </c>
      <c r="F6" s="1"/>
      <c r="G6" s="1"/>
      <c r="H6" s="1"/>
      <c r="I6" s="1"/>
      <c r="J6" s="2">
        <v>0</v>
      </c>
      <c r="K6" s="2">
        <v>0</v>
      </c>
      <c r="L6" s="2">
        <f>ROUND((J6-K6),5)</f>
        <v>0</v>
      </c>
      <c r="M6" s="15">
        <f>ROUND(IF(K6=0, IF(J6=0, 0, 1), J6/K6),5)</f>
        <v>0</v>
      </c>
    </row>
    <row r="7" spans="1:13" x14ac:dyDescent="0.25">
      <c r="A7" s="1"/>
      <c r="B7" s="1"/>
      <c r="C7" s="1"/>
      <c r="D7" s="1"/>
      <c r="E7" s="1" t="s">
        <v>103</v>
      </c>
      <c r="F7" s="1"/>
      <c r="G7" s="1"/>
      <c r="H7" s="1"/>
      <c r="I7" s="1"/>
      <c r="J7" s="2">
        <v>0</v>
      </c>
      <c r="K7" s="2">
        <v>0</v>
      </c>
      <c r="L7" s="2">
        <f>ROUND((J7-K7),5)</f>
        <v>0</v>
      </c>
      <c r="M7" s="15">
        <f>ROUND(IF(K7=0, IF(J7=0, 0, 1), J7/K7),5)</f>
        <v>0</v>
      </c>
    </row>
    <row r="8" spans="1:13" x14ac:dyDescent="0.25">
      <c r="A8" s="1"/>
      <c r="B8" s="1"/>
      <c r="C8" s="1"/>
      <c r="D8" s="1"/>
      <c r="E8" s="1" t="s">
        <v>104</v>
      </c>
      <c r="F8" s="1"/>
      <c r="G8" s="1"/>
      <c r="H8" s="1"/>
      <c r="I8" s="1"/>
      <c r="J8" s="2">
        <v>0</v>
      </c>
      <c r="K8" s="2">
        <v>150</v>
      </c>
      <c r="L8" s="2">
        <f>ROUND((J8-K8),5)</f>
        <v>-150</v>
      </c>
      <c r="M8" s="15">
        <f>ROUND(IF(K8=0, IF(J8=0, 0, 1), J8/K8),5)</f>
        <v>0</v>
      </c>
    </row>
    <row r="9" spans="1:13" x14ac:dyDescent="0.25">
      <c r="A9" s="1"/>
      <c r="B9" s="1"/>
      <c r="C9" s="1"/>
      <c r="D9" s="1"/>
      <c r="E9" s="1" t="s">
        <v>105</v>
      </c>
      <c r="F9" s="1"/>
      <c r="G9" s="1"/>
      <c r="H9" s="1"/>
      <c r="I9" s="1"/>
      <c r="J9" s="2">
        <v>9227.1200000000008</v>
      </c>
      <c r="K9" s="2">
        <v>6101.48</v>
      </c>
      <c r="L9" s="2">
        <f>ROUND((J9-K9),5)</f>
        <v>3125.64</v>
      </c>
      <c r="M9" s="15">
        <f>ROUND(IF(K9=0, IF(J9=0, 0, 1), J9/K9),5)</f>
        <v>1.5122800000000001</v>
      </c>
    </row>
    <row r="10" spans="1:13" x14ac:dyDescent="0.25">
      <c r="A10" s="1"/>
      <c r="B10" s="1"/>
      <c r="C10" s="1"/>
      <c r="D10" s="1"/>
      <c r="E10" s="1" t="s">
        <v>106</v>
      </c>
      <c r="F10" s="1"/>
      <c r="G10" s="1"/>
      <c r="H10" s="1"/>
      <c r="I10" s="1"/>
      <c r="J10" s="2"/>
      <c r="K10" s="2"/>
      <c r="L10" s="2"/>
      <c r="M10" s="15"/>
    </row>
    <row r="11" spans="1:13" x14ac:dyDescent="0.25">
      <c r="A11" s="1"/>
      <c r="B11" s="1"/>
      <c r="C11" s="1"/>
      <c r="D11" s="1"/>
      <c r="E11" s="1"/>
      <c r="F11" s="1" t="s">
        <v>107</v>
      </c>
      <c r="G11" s="1"/>
      <c r="H11" s="1"/>
      <c r="I11" s="1"/>
      <c r="J11" s="2">
        <v>-1214.48</v>
      </c>
      <c r="K11" s="2">
        <v>0</v>
      </c>
      <c r="L11" s="2">
        <f>ROUND((J11-K11),5)</f>
        <v>-1214.48</v>
      </c>
      <c r="M11" s="15">
        <f>ROUND(IF(K11=0, IF(J11=0, 0, 1), J11/K11),5)</f>
        <v>1</v>
      </c>
    </row>
    <row r="12" spans="1:13" x14ac:dyDescent="0.25">
      <c r="A12" s="1"/>
      <c r="B12" s="1"/>
      <c r="C12" s="1"/>
      <c r="D12" s="1"/>
      <c r="E12" s="1"/>
      <c r="F12" s="1" t="s">
        <v>108</v>
      </c>
      <c r="G12" s="1"/>
      <c r="H12" s="1"/>
      <c r="I12" s="1"/>
      <c r="J12" s="2">
        <v>1203.02</v>
      </c>
      <c r="K12" s="2">
        <v>0</v>
      </c>
      <c r="L12" s="2">
        <f>ROUND((J12-K12),5)</f>
        <v>1203.02</v>
      </c>
      <c r="M12" s="15">
        <f>ROUND(IF(K12=0, IF(J12=0, 0, 1), J12/K12),5)</f>
        <v>1</v>
      </c>
    </row>
    <row r="13" spans="1:13" x14ac:dyDescent="0.25">
      <c r="A13" s="1"/>
      <c r="B13" s="1"/>
      <c r="C13" s="1"/>
      <c r="D13" s="1"/>
      <c r="E13" s="1"/>
      <c r="F13" s="1" t="s">
        <v>109</v>
      </c>
      <c r="G13" s="1"/>
      <c r="H13" s="1"/>
      <c r="I13" s="1"/>
      <c r="J13" s="2">
        <v>373.1</v>
      </c>
      <c r="K13" s="2">
        <v>3456.5</v>
      </c>
      <c r="L13" s="2">
        <f>ROUND((J13-K13),5)</f>
        <v>-3083.4</v>
      </c>
      <c r="M13" s="15">
        <f>ROUND(IF(K13=0, IF(J13=0, 0, 1), J13/K13),5)</f>
        <v>0.10793999999999999</v>
      </c>
    </row>
    <row r="14" spans="1:13" x14ac:dyDescent="0.25">
      <c r="A14" s="1"/>
      <c r="B14" s="1"/>
      <c r="C14" s="1"/>
      <c r="D14" s="1"/>
      <c r="E14" s="1"/>
      <c r="F14" s="1" t="s">
        <v>110</v>
      </c>
      <c r="G14" s="1"/>
      <c r="H14" s="1"/>
      <c r="I14" s="1"/>
      <c r="J14" s="2">
        <v>-181.29</v>
      </c>
      <c r="K14" s="2"/>
      <c r="L14" s="2"/>
      <c r="M14" s="15"/>
    </row>
    <row r="15" spans="1:13" x14ac:dyDescent="0.25">
      <c r="A15" s="1"/>
      <c r="B15" s="1"/>
      <c r="C15" s="1"/>
      <c r="D15" s="1"/>
      <c r="E15" s="1"/>
      <c r="F15" s="1" t="s">
        <v>111</v>
      </c>
      <c r="G15" s="1"/>
      <c r="H15" s="1"/>
      <c r="I15" s="1"/>
      <c r="J15" s="2">
        <v>0</v>
      </c>
      <c r="K15" s="2">
        <v>69129.279999999999</v>
      </c>
      <c r="L15" s="2">
        <f t="shared" ref="L15:L33" si="0">ROUND((J15-K15),5)</f>
        <v>-69129.279999999999</v>
      </c>
      <c r="M15" s="15">
        <f t="shared" ref="M15:M33" si="1">ROUND(IF(K15=0, IF(J15=0, 0, 1), J15/K15),5)</f>
        <v>0</v>
      </c>
    </row>
    <row r="16" spans="1:13" x14ac:dyDescent="0.25">
      <c r="A16" s="1"/>
      <c r="B16" s="1"/>
      <c r="C16" s="1"/>
      <c r="D16" s="1"/>
      <c r="E16" s="1"/>
      <c r="F16" s="1" t="s">
        <v>112</v>
      </c>
      <c r="G16" s="1"/>
      <c r="H16" s="1"/>
      <c r="I16" s="1"/>
      <c r="J16" s="2">
        <v>477291.12</v>
      </c>
      <c r="K16" s="2">
        <v>497484.81</v>
      </c>
      <c r="L16" s="2">
        <f t="shared" si="0"/>
        <v>-20193.689999999999</v>
      </c>
      <c r="M16" s="15">
        <f t="shared" si="1"/>
        <v>0.95940999999999999</v>
      </c>
    </row>
    <row r="17" spans="1:13" x14ac:dyDescent="0.25">
      <c r="A17" s="1"/>
      <c r="B17" s="1"/>
      <c r="C17" s="1"/>
      <c r="D17" s="1"/>
      <c r="E17" s="1"/>
      <c r="F17" s="1" t="s">
        <v>113</v>
      </c>
      <c r="G17" s="1"/>
      <c r="H17" s="1"/>
      <c r="I17" s="1"/>
      <c r="J17" s="2">
        <v>17797.54</v>
      </c>
      <c r="K17" s="2">
        <v>20415.64</v>
      </c>
      <c r="L17" s="2">
        <f t="shared" si="0"/>
        <v>-2618.1</v>
      </c>
      <c r="M17" s="15">
        <f t="shared" si="1"/>
        <v>0.87175999999999998</v>
      </c>
    </row>
    <row r="18" spans="1:13" x14ac:dyDescent="0.25">
      <c r="A18" s="1"/>
      <c r="B18" s="1"/>
      <c r="C18" s="1"/>
      <c r="D18" s="1"/>
      <c r="E18" s="1"/>
      <c r="F18" s="1" t="s">
        <v>114</v>
      </c>
      <c r="G18" s="1"/>
      <c r="H18" s="1"/>
      <c r="I18" s="1"/>
      <c r="J18" s="2">
        <v>0</v>
      </c>
      <c r="K18" s="2">
        <v>11521.5</v>
      </c>
      <c r="L18" s="2">
        <f t="shared" si="0"/>
        <v>-11521.5</v>
      </c>
      <c r="M18" s="15">
        <f t="shared" si="1"/>
        <v>0</v>
      </c>
    </row>
    <row r="19" spans="1:13" x14ac:dyDescent="0.25">
      <c r="A19" s="1"/>
      <c r="B19" s="1"/>
      <c r="C19" s="1"/>
      <c r="D19" s="1"/>
      <c r="E19" s="1"/>
      <c r="F19" s="1" t="s">
        <v>115</v>
      </c>
      <c r="G19" s="1"/>
      <c r="H19" s="1"/>
      <c r="I19" s="1"/>
      <c r="J19" s="2">
        <v>0</v>
      </c>
      <c r="K19" s="2">
        <v>576.03</v>
      </c>
      <c r="L19" s="2">
        <f t="shared" si="0"/>
        <v>-576.03</v>
      </c>
      <c r="M19" s="15">
        <f t="shared" si="1"/>
        <v>0</v>
      </c>
    </row>
    <row r="20" spans="1:13" x14ac:dyDescent="0.25">
      <c r="A20" s="1"/>
      <c r="B20" s="1"/>
      <c r="C20" s="1"/>
      <c r="D20" s="1"/>
      <c r="E20" s="1"/>
      <c r="F20" s="1" t="s">
        <v>116</v>
      </c>
      <c r="G20" s="1"/>
      <c r="H20" s="1"/>
      <c r="I20" s="1"/>
      <c r="J20" s="2">
        <v>0</v>
      </c>
      <c r="K20" s="2">
        <v>0</v>
      </c>
      <c r="L20" s="2">
        <f t="shared" si="0"/>
        <v>0</v>
      </c>
      <c r="M20" s="15">
        <f t="shared" si="1"/>
        <v>0</v>
      </c>
    </row>
    <row r="21" spans="1:13" x14ac:dyDescent="0.25">
      <c r="A21" s="1"/>
      <c r="B21" s="1"/>
      <c r="C21" s="1"/>
      <c r="D21" s="1"/>
      <c r="E21" s="1"/>
      <c r="F21" s="1" t="s">
        <v>117</v>
      </c>
      <c r="G21" s="1"/>
      <c r="H21" s="1"/>
      <c r="I21" s="1"/>
      <c r="J21" s="2">
        <v>0</v>
      </c>
      <c r="K21" s="2">
        <v>0</v>
      </c>
      <c r="L21" s="2">
        <f t="shared" si="0"/>
        <v>0</v>
      </c>
      <c r="M21" s="15">
        <f t="shared" si="1"/>
        <v>0</v>
      </c>
    </row>
    <row r="22" spans="1:13" x14ac:dyDescent="0.25">
      <c r="A22" s="1"/>
      <c r="B22" s="1"/>
      <c r="C22" s="1"/>
      <c r="D22" s="1"/>
      <c r="E22" s="1"/>
      <c r="F22" s="1" t="s">
        <v>118</v>
      </c>
      <c r="G22" s="1"/>
      <c r="H22" s="1"/>
      <c r="I22" s="1"/>
      <c r="J22" s="2">
        <v>0</v>
      </c>
      <c r="K22" s="2">
        <v>0</v>
      </c>
      <c r="L22" s="2">
        <f t="shared" si="0"/>
        <v>0</v>
      </c>
      <c r="M22" s="15">
        <f t="shared" si="1"/>
        <v>0</v>
      </c>
    </row>
    <row r="23" spans="1:13" x14ac:dyDescent="0.25">
      <c r="A23" s="1"/>
      <c r="B23" s="1"/>
      <c r="C23" s="1"/>
      <c r="D23" s="1"/>
      <c r="E23" s="1"/>
      <c r="F23" s="1" t="s">
        <v>119</v>
      </c>
      <c r="G23" s="1"/>
      <c r="H23" s="1"/>
      <c r="I23" s="1"/>
      <c r="J23" s="2">
        <v>4583.22</v>
      </c>
      <c r="K23" s="2">
        <v>5781.03</v>
      </c>
      <c r="L23" s="2">
        <f t="shared" si="0"/>
        <v>-1197.81</v>
      </c>
      <c r="M23" s="15">
        <f t="shared" si="1"/>
        <v>0.79279999999999995</v>
      </c>
    </row>
    <row r="24" spans="1:13" x14ac:dyDescent="0.25">
      <c r="A24" s="1"/>
      <c r="B24" s="1"/>
      <c r="C24" s="1"/>
      <c r="D24" s="1"/>
      <c r="E24" s="1"/>
      <c r="F24" s="1" t="s">
        <v>120</v>
      </c>
      <c r="G24" s="1"/>
      <c r="H24" s="1"/>
      <c r="I24" s="1"/>
      <c r="J24" s="2">
        <v>30702.15</v>
      </c>
      <c r="K24" s="2">
        <v>21293.99</v>
      </c>
      <c r="L24" s="2">
        <f t="shared" si="0"/>
        <v>9408.16</v>
      </c>
      <c r="M24" s="15">
        <f t="shared" si="1"/>
        <v>1.4418200000000001</v>
      </c>
    </row>
    <row r="25" spans="1:13" x14ac:dyDescent="0.25">
      <c r="A25" s="1"/>
      <c r="B25" s="1"/>
      <c r="C25" s="1"/>
      <c r="D25" s="1"/>
      <c r="E25" s="1"/>
      <c r="F25" s="1" t="s">
        <v>121</v>
      </c>
      <c r="G25" s="1"/>
      <c r="H25" s="1"/>
      <c r="I25" s="1"/>
      <c r="J25" s="2">
        <v>-18880.07</v>
      </c>
      <c r="K25" s="2">
        <v>0</v>
      </c>
      <c r="L25" s="2">
        <f t="shared" si="0"/>
        <v>-18880.07</v>
      </c>
      <c r="M25" s="15">
        <f t="shared" si="1"/>
        <v>1</v>
      </c>
    </row>
    <row r="26" spans="1:13" x14ac:dyDescent="0.25">
      <c r="A26" s="1"/>
      <c r="B26" s="1"/>
      <c r="C26" s="1"/>
      <c r="D26" s="1"/>
      <c r="E26" s="1"/>
      <c r="F26" s="1" t="s">
        <v>122</v>
      </c>
      <c r="G26" s="1"/>
      <c r="H26" s="1"/>
      <c r="I26" s="1"/>
      <c r="J26" s="2">
        <v>0</v>
      </c>
      <c r="K26" s="2">
        <v>0</v>
      </c>
      <c r="L26" s="2">
        <f t="shared" si="0"/>
        <v>0</v>
      </c>
      <c r="M26" s="15">
        <f t="shared" si="1"/>
        <v>0</v>
      </c>
    </row>
    <row r="27" spans="1:13" x14ac:dyDescent="0.25">
      <c r="A27" s="1"/>
      <c r="B27" s="1"/>
      <c r="C27" s="1"/>
      <c r="D27" s="1"/>
      <c r="E27" s="1"/>
      <c r="F27" s="1" t="s">
        <v>123</v>
      </c>
      <c r="G27" s="1"/>
      <c r="H27" s="1"/>
      <c r="I27" s="1"/>
      <c r="J27" s="2">
        <v>0</v>
      </c>
      <c r="K27" s="2">
        <v>0</v>
      </c>
      <c r="L27" s="2">
        <f t="shared" si="0"/>
        <v>0</v>
      </c>
      <c r="M27" s="15">
        <f t="shared" si="1"/>
        <v>0</v>
      </c>
    </row>
    <row r="28" spans="1:13" x14ac:dyDescent="0.25">
      <c r="A28" s="1"/>
      <c r="B28" s="1"/>
      <c r="C28" s="1"/>
      <c r="D28" s="1"/>
      <c r="E28" s="1"/>
      <c r="F28" s="1" t="s">
        <v>124</v>
      </c>
      <c r="G28" s="1"/>
      <c r="H28" s="1"/>
      <c r="I28" s="1"/>
      <c r="J28" s="2">
        <v>0</v>
      </c>
      <c r="K28" s="2">
        <v>0</v>
      </c>
      <c r="L28" s="2">
        <f t="shared" si="0"/>
        <v>0</v>
      </c>
      <c r="M28" s="15">
        <f t="shared" si="1"/>
        <v>0</v>
      </c>
    </row>
    <row r="29" spans="1:13" x14ac:dyDescent="0.25">
      <c r="A29" s="1"/>
      <c r="B29" s="1"/>
      <c r="C29" s="1"/>
      <c r="D29" s="1"/>
      <c r="E29" s="1"/>
      <c r="F29" s="1" t="s">
        <v>125</v>
      </c>
      <c r="G29" s="1"/>
      <c r="H29" s="1"/>
      <c r="I29" s="1"/>
      <c r="J29" s="2">
        <v>0</v>
      </c>
      <c r="K29" s="2">
        <v>0</v>
      </c>
      <c r="L29" s="2">
        <f t="shared" si="0"/>
        <v>0</v>
      </c>
      <c r="M29" s="15">
        <f t="shared" si="1"/>
        <v>0</v>
      </c>
    </row>
    <row r="30" spans="1:13" ht="15.75" thickBot="1" x14ac:dyDescent="0.3">
      <c r="A30" s="1"/>
      <c r="B30" s="1"/>
      <c r="C30" s="1"/>
      <c r="D30" s="1"/>
      <c r="E30" s="1"/>
      <c r="F30" s="1" t="s">
        <v>126</v>
      </c>
      <c r="G30" s="1"/>
      <c r="H30" s="1"/>
      <c r="I30" s="1"/>
      <c r="J30" s="2">
        <v>0</v>
      </c>
      <c r="K30" s="2">
        <v>0</v>
      </c>
      <c r="L30" s="2">
        <f t="shared" si="0"/>
        <v>0</v>
      </c>
      <c r="M30" s="15">
        <f t="shared" si="1"/>
        <v>0</v>
      </c>
    </row>
    <row r="31" spans="1:13" ht="15.75" thickBot="1" x14ac:dyDescent="0.3">
      <c r="A31" s="1"/>
      <c r="B31" s="1"/>
      <c r="C31" s="1"/>
      <c r="D31" s="1"/>
      <c r="E31" s="1" t="s">
        <v>127</v>
      </c>
      <c r="F31" s="1"/>
      <c r="G31" s="1"/>
      <c r="H31" s="1"/>
      <c r="I31" s="1"/>
      <c r="J31" s="5">
        <f>ROUND(SUM(J10:J30),5)</f>
        <v>511674.31</v>
      </c>
      <c r="K31" s="5">
        <f>ROUND(SUM(K10:K30),5)</f>
        <v>629658.78</v>
      </c>
      <c r="L31" s="5">
        <f t="shared" si="0"/>
        <v>-117984.47</v>
      </c>
      <c r="M31" s="16">
        <f t="shared" si="1"/>
        <v>0.81262000000000001</v>
      </c>
    </row>
    <row r="32" spans="1:13" ht="15.75" thickBot="1" x14ac:dyDescent="0.3">
      <c r="A32" s="1"/>
      <c r="B32" s="1"/>
      <c r="C32" s="1"/>
      <c r="D32" s="1" t="s">
        <v>128</v>
      </c>
      <c r="E32" s="1"/>
      <c r="F32" s="1"/>
      <c r="G32" s="1"/>
      <c r="H32" s="1"/>
      <c r="I32" s="1"/>
      <c r="J32" s="3">
        <f>ROUND(SUM(J4:J9)+J31,5)</f>
        <v>532901.43000000005</v>
      </c>
      <c r="K32" s="3">
        <f>ROUND(SUM(K4:K9)+K31,5)</f>
        <v>635910.26</v>
      </c>
      <c r="L32" s="3">
        <f t="shared" si="0"/>
        <v>-103008.83</v>
      </c>
      <c r="M32" s="17">
        <f t="shared" si="1"/>
        <v>0.83801000000000003</v>
      </c>
    </row>
    <row r="33" spans="1:13" x14ac:dyDescent="0.25">
      <c r="A33" s="1"/>
      <c r="B33" s="1"/>
      <c r="C33" s="1" t="s">
        <v>129</v>
      </c>
      <c r="D33" s="1"/>
      <c r="E33" s="1"/>
      <c r="F33" s="1"/>
      <c r="G33" s="1"/>
      <c r="H33" s="1"/>
      <c r="I33" s="1"/>
      <c r="J33" s="2">
        <f>J32</f>
        <v>532901.43000000005</v>
      </c>
      <c r="K33" s="2">
        <f>K32</f>
        <v>635910.26</v>
      </c>
      <c r="L33" s="2">
        <f t="shared" si="0"/>
        <v>-103008.83</v>
      </c>
      <c r="M33" s="15">
        <f t="shared" si="1"/>
        <v>0.83801000000000003</v>
      </c>
    </row>
    <row r="34" spans="1:13" x14ac:dyDescent="0.25">
      <c r="A34" s="1"/>
      <c r="B34" s="1"/>
      <c r="C34" s="1"/>
      <c r="D34" s="1" t="s">
        <v>130</v>
      </c>
      <c r="E34" s="1"/>
      <c r="F34" s="1"/>
      <c r="G34" s="1"/>
      <c r="H34" s="1"/>
      <c r="I34" s="1"/>
      <c r="J34" s="2"/>
      <c r="K34" s="2"/>
      <c r="L34" s="2"/>
      <c r="M34" s="15"/>
    </row>
    <row r="35" spans="1:13" x14ac:dyDescent="0.25">
      <c r="A35" s="1"/>
      <c r="B35" s="1"/>
      <c r="C35" s="1"/>
      <c r="D35" s="1"/>
      <c r="E35" s="1" t="s">
        <v>131</v>
      </c>
      <c r="F35" s="1"/>
      <c r="G35" s="1"/>
      <c r="H35" s="1"/>
      <c r="I35" s="1"/>
      <c r="J35" s="2"/>
      <c r="K35" s="2"/>
      <c r="L35" s="2"/>
      <c r="M35" s="15"/>
    </row>
    <row r="36" spans="1:13" x14ac:dyDescent="0.25">
      <c r="A36" s="1"/>
      <c r="B36" s="1"/>
      <c r="C36" s="1"/>
      <c r="D36" s="1"/>
      <c r="E36" s="1"/>
      <c r="F36" s="1" t="s">
        <v>132</v>
      </c>
      <c r="G36" s="1"/>
      <c r="H36" s="1"/>
      <c r="I36" s="1"/>
      <c r="J36" s="2">
        <v>0</v>
      </c>
      <c r="K36" s="2">
        <v>0</v>
      </c>
      <c r="L36" s="2">
        <f t="shared" ref="L36:L42" si="2">ROUND((J36-K36),5)</f>
        <v>0</v>
      </c>
      <c r="M36" s="15">
        <f t="shared" ref="M36:M42" si="3">ROUND(IF(K36=0, IF(J36=0, 0, 1), J36/K36),5)</f>
        <v>0</v>
      </c>
    </row>
    <row r="37" spans="1:13" x14ac:dyDescent="0.25">
      <c r="A37" s="1"/>
      <c r="B37" s="1"/>
      <c r="C37" s="1"/>
      <c r="D37" s="1"/>
      <c r="E37" s="1"/>
      <c r="F37" s="1" t="s">
        <v>133</v>
      </c>
      <c r="G37" s="1"/>
      <c r="H37" s="1"/>
      <c r="I37" s="1"/>
      <c r="J37" s="2">
        <v>0</v>
      </c>
      <c r="K37" s="2">
        <v>15090</v>
      </c>
      <c r="L37" s="2">
        <f t="shared" si="2"/>
        <v>-15090</v>
      </c>
      <c r="M37" s="15">
        <f t="shared" si="3"/>
        <v>0</v>
      </c>
    </row>
    <row r="38" spans="1:13" x14ac:dyDescent="0.25">
      <c r="A38" s="1"/>
      <c r="B38" s="1"/>
      <c r="C38" s="1"/>
      <c r="D38" s="1"/>
      <c r="E38" s="1"/>
      <c r="F38" s="1" t="s">
        <v>134</v>
      </c>
      <c r="G38" s="1"/>
      <c r="H38" s="1"/>
      <c r="I38" s="1"/>
      <c r="J38" s="2">
        <v>0</v>
      </c>
      <c r="K38" s="2">
        <v>0</v>
      </c>
      <c r="L38" s="2">
        <f t="shared" si="2"/>
        <v>0</v>
      </c>
      <c r="M38" s="15">
        <f t="shared" si="3"/>
        <v>0</v>
      </c>
    </row>
    <row r="39" spans="1:13" x14ac:dyDescent="0.25">
      <c r="A39" s="1"/>
      <c r="B39" s="1"/>
      <c r="C39" s="1"/>
      <c r="D39" s="1"/>
      <c r="E39" s="1"/>
      <c r="F39" s="1" t="s">
        <v>135</v>
      </c>
      <c r="G39" s="1"/>
      <c r="H39" s="1"/>
      <c r="I39" s="1"/>
      <c r="J39" s="2">
        <v>93925.02</v>
      </c>
      <c r="K39" s="2">
        <v>93925.07</v>
      </c>
      <c r="L39" s="2">
        <f t="shared" si="2"/>
        <v>-0.05</v>
      </c>
      <c r="M39" s="15">
        <f t="shared" si="3"/>
        <v>1</v>
      </c>
    </row>
    <row r="40" spans="1:13" x14ac:dyDescent="0.25">
      <c r="A40" s="1"/>
      <c r="B40" s="1"/>
      <c r="C40" s="1"/>
      <c r="D40" s="1"/>
      <c r="E40" s="1"/>
      <c r="F40" s="1" t="s">
        <v>136</v>
      </c>
      <c r="G40" s="1"/>
      <c r="H40" s="1"/>
      <c r="I40" s="1"/>
      <c r="J40" s="2">
        <v>0</v>
      </c>
      <c r="K40" s="2">
        <v>0</v>
      </c>
      <c r="L40" s="2">
        <f t="shared" si="2"/>
        <v>0</v>
      </c>
      <c r="M40" s="15">
        <f t="shared" si="3"/>
        <v>0</v>
      </c>
    </row>
    <row r="41" spans="1:13" ht="15.75" thickBot="1" x14ac:dyDescent="0.3">
      <c r="A41" s="1"/>
      <c r="B41" s="1"/>
      <c r="C41" s="1"/>
      <c r="D41" s="1"/>
      <c r="E41" s="1"/>
      <c r="F41" s="1" t="s">
        <v>137</v>
      </c>
      <c r="G41" s="1"/>
      <c r="H41" s="1"/>
      <c r="I41" s="1"/>
      <c r="J41" s="4">
        <v>11049.37</v>
      </c>
      <c r="K41" s="4">
        <v>13072.11</v>
      </c>
      <c r="L41" s="4">
        <f t="shared" si="2"/>
        <v>-2022.74</v>
      </c>
      <c r="M41" s="18">
        <f t="shared" si="3"/>
        <v>0.84526000000000001</v>
      </c>
    </row>
    <row r="42" spans="1:13" x14ac:dyDescent="0.25">
      <c r="A42" s="1"/>
      <c r="B42" s="1"/>
      <c r="C42" s="1"/>
      <c r="D42" s="1"/>
      <c r="E42" s="1" t="s">
        <v>138</v>
      </c>
      <c r="F42" s="1"/>
      <c r="G42" s="1"/>
      <c r="H42" s="1"/>
      <c r="I42" s="1"/>
      <c r="J42" s="2">
        <f>ROUND(SUM(J35:J41),5)</f>
        <v>104974.39</v>
      </c>
      <c r="K42" s="2">
        <f>ROUND(SUM(K35:K41),5)</f>
        <v>122087.18</v>
      </c>
      <c r="L42" s="2">
        <f t="shared" si="2"/>
        <v>-17112.79</v>
      </c>
      <c r="M42" s="15">
        <f t="shared" si="3"/>
        <v>0.85982999999999998</v>
      </c>
    </row>
    <row r="43" spans="1:13" x14ac:dyDescent="0.25">
      <c r="A43" s="1"/>
      <c r="B43" s="1"/>
      <c r="C43" s="1"/>
      <c r="D43" s="1"/>
      <c r="E43" s="1" t="s">
        <v>139</v>
      </c>
      <c r="F43" s="1"/>
      <c r="G43" s="1"/>
      <c r="H43" s="1"/>
      <c r="I43" s="1"/>
      <c r="J43" s="2"/>
      <c r="K43" s="2"/>
      <c r="L43" s="2"/>
      <c r="M43" s="15"/>
    </row>
    <row r="44" spans="1:13" x14ac:dyDescent="0.25">
      <c r="A44" s="1"/>
      <c r="B44" s="1"/>
      <c r="C44" s="1"/>
      <c r="D44" s="1"/>
      <c r="E44" s="1"/>
      <c r="F44" s="1" t="s">
        <v>140</v>
      </c>
      <c r="G44" s="1"/>
      <c r="H44" s="1"/>
      <c r="I44" s="1"/>
      <c r="J44" s="2">
        <v>322.37</v>
      </c>
      <c r="K44" s="2">
        <v>640.92999999999995</v>
      </c>
      <c r="L44" s="2">
        <f>ROUND((J44-K44),5)</f>
        <v>-318.56</v>
      </c>
      <c r="M44" s="15">
        <f>ROUND(IF(K44=0, IF(J44=0, 0, 1), J44/K44),5)</f>
        <v>0.50297000000000003</v>
      </c>
    </row>
    <row r="45" spans="1:13" x14ac:dyDescent="0.25">
      <c r="A45" s="1"/>
      <c r="B45" s="1"/>
      <c r="C45" s="1"/>
      <c r="D45" s="1"/>
      <c r="E45" s="1"/>
      <c r="F45" s="1" t="s">
        <v>141</v>
      </c>
      <c r="G45" s="1"/>
      <c r="H45" s="1"/>
      <c r="I45" s="1"/>
      <c r="J45" s="2">
        <v>1506.6</v>
      </c>
      <c r="K45" s="2">
        <v>3154.15</v>
      </c>
      <c r="L45" s="2">
        <f>ROUND((J45-K45),5)</f>
        <v>-1647.55</v>
      </c>
      <c r="M45" s="15">
        <f>ROUND(IF(K45=0, IF(J45=0, 0, 1), J45/K45),5)</f>
        <v>0.47765999999999997</v>
      </c>
    </row>
    <row r="46" spans="1:13" x14ac:dyDescent="0.25">
      <c r="A46" s="1"/>
      <c r="B46" s="1"/>
      <c r="C46" s="1"/>
      <c r="D46" s="1"/>
      <c r="E46" s="1"/>
      <c r="F46" s="1" t="s">
        <v>142</v>
      </c>
      <c r="G46" s="1"/>
      <c r="H46" s="1"/>
      <c r="I46" s="1"/>
      <c r="J46" s="2">
        <v>573.70000000000005</v>
      </c>
      <c r="K46" s="2">
        <v>429.64</v>
      </c>
      <c r="L46" s="2">
        <f>ROUND((J46-K46),5)</f>
        <v>144.06</v>
      </c>
      <c r="M46" s="15">
        <f>ROUND(IF(K46=0, IF(J46=0, 0, 1), J46/K46),5)</f>
        <v>1.3352999999999999</v>
      </c>
    </row>
    <row r="47" spans="1:13" x14ac:dyDescent="0.25">
      <c r="A47" s="1"/>
      <c r="B47" s="1"/>
      <c r="C47" s="1"/>
      <c r="D47" s="1"/>
      <c r="E47" s="1"/>
      <c r="F47" s="1" t="s">
        <v>143</v>
      </c>
      <c r="G47" s="1"/>
      <c r="H47" s="1"/>
      <c r="I47" s="1"/>
      <c r="J47" s="2">
        <v>282.18</v>
      </c>
      <c r="K47" s="2">
        <v>45.56</v>
      </c>
      <c r="L47" s="2">
        <f>ROUND((J47-K47),5)</f>
        <v>236.62</v>
      </c>
      <c r="M47" s="15">
        <f>ROUND(IF(K47=0, IF(J47=0, 0, 1), J47/K47),5)</f>
        <v>6.1935900000000004</v>
      </c>
    </row>
    <row r="48" spans="1:13" x14ac:dyDescent="0.25">
      <c r="A48" s="1"/>
      <c r="B48" s="1"/>
      <c r="C48" s="1"/>
      <c r="D48" s="1"/>
      <c r="E48" s="1"/>
      <c r="F48" s="1" t="s">
        <v>144</v>
      </c>
      <c r="G48" s="1"/>
      <c r="H48" s="1"/>
      <c r="I48" s="1"/>
      <c r="J48" s="2">
        <v>619</v>
      </c>
      <c r="K48" s="2">
        <v>0</v>
      </c>
      <c r="L48" s="2">
        <f>ROUND((J48-K48),5)</f>
        <v>619</v>
      </c>
      <c r="M48" s="15">
        <f>ROUND(IF(K48=0, IF(J48=0, 0, 1), J48/K48),5)</f>
        <v>1</v>
      </c>
    </row>
    <row r="49" spans="1:13" x14ac:dyDescent="0.25">
      <c r="A49" s="1"/>
      <c r="B49" s="1"/>
      <c r="C49" s="1"/>
      <c r="D49" s="1"/>
      <c r="E49" s="1"/>
      <c r="F49" s="1" t="s">
        <v>145</v>
      </c>
      <c r="G49" s="1"/>
      <c r="H49" s="1"/>
      <c r="I49" s="1"/>
      <c r="J49" s="2"/>
      <c r="K49" s="2"/>
      <c r="L49" s="2"/>
      <c r="M49" s="15"/>
    </row>
    <row r="50" spans="1:13" x14ac:dyDescent="0.25">
      <c r="A50" s="1"/>
      <c r="B50" s="1"/>
      <c r="C50" s="1"/>
      <c r="D50" s="1"/>
      <c r="E50" s="1"/>
      <c r="F50" s="1"/>
      <c r="G50" s="1" t="s">
        <v>146</v>
      </c>
      <c r="H50" s="1"/>
      <c r="I50" s="1"/>
      <c r="J50" s="2">
        <v>7384.53</v>
      </c>
      <c r="K50" s="2">
        <v>9444.6299999999992</v>
      </c>
      <c r="L50" s="2">
        <f>ROUND((J50-K50),5)</f>
        <v>-2060.1</v>
      </c>
      <c r="M50" s="15">
        <f>ROUND(IF(K50=0, IF(J50=0, 0, 1), J50/K50),5)</f>
        <v>0.78188000000000002</v>
      </c>
    </row>
    <row r="51" spans="1:13" x14ac:dyDescent="0.25">
      <c r="A51" s="1"/>
      <c r="B51" s="1"/>
      <c r="C51" s="1"/>
      <c r="D51" s="1"/>
      <c r="E51" s="1"/>
      <c r="F51" s="1"/>
      <c r="G51" s="1" t="s">
        <v>147</v>
      </c>
      <c r="H51" s="1"/>
      <c r="I51" s="1"/>
      <c r="J51" s="2">
        <v>0</v>
      </c>
      <c r="K51" s="2">
        <v>0</v>
      </c>
      <c r="L51" s="2">
        <f>ROUND((J51-K51),5)</f>
        <v>0</v>
      </c>
      <c r="M51" s="15">
        <f>ROUND(IF(K51=0, IF(J51=0, 0, 1), J51/K51),5)</f>
        <v>0</v>
      </c>
    </row>
    <row r="52" spans="1:13" ht="15.75" thickBot="1" x14ac:dyDescent="0.3">
      <c r="A52" s="1"/>
      <c r="B52" s="1"/>
      <c r="C52" s="1"/>
      <c r="D52" s="1"/>
      <c r="E52" s="1"/>
      <c r="F52" s="1"/>
      <c r="G52" s="1" t="s">
        <v>148</v>
      </c>
      <c r="H52" s="1"/>
      <c r="I52" s="1"/>
      <c r="J52" s="4">
        <v>241.7</v>
      </c>
      <c r="K52" s="4">
        <v>0</v>
      </c>
      <c r="L52" s="4">
        <f>ROUND((J52-K52),5)</f>
        <v>241.7</v>
      </c>
      <c r="M52" s="18">
        <f>ROUND(IF(K52=0, IF(J52=0, 0, 1), J52/K52),5)</f>
        <v>1</v>
      </c>
    </row>
    <row r="53" spans="1:13" x14ac:dyDescent="0.25">
      <c r="A53" s="1"/>
      <c r="B53" s="1"/>
      <c r="C53" s="1"/>
      <c r="D53" s="1"/>
      <c r="E53" s="1"/>
      <c r="F53" s="1" t="s">
        <v>149</v>
      </c>
      <c r="G53" s="1"/>
      <c r="H53" s="1"/>
      <c r="I53" s="1"/>
      <c r="J53" s="2">
        <f>ROUND(SUM(J49:J52),5)</f>
        <v>7626.23</v>
      </c>
      <c r="K53" s="2">
        <f>ROUND(SUM(K49:K52),5)</f>
        <v>9444.6299999999992</v>
      </c>
      <c r="L53" s="2">
        <f>ROUND((J53-K53),5)</f>
        <v>-1818.4</v>
      </c>
      <c r="M53" s="15">
        <f>ROUND(IF(K53=0, IF(J53=0, 0, 1), J53/K53),5)</f>
        <v>0.80747000000000002</v>
      </c>
    </row>
    <row r="54" spans="1:13" x14ac:dyDescent="0.25">
      <c r="A54" s="1"/>
      <c r="B54" s="1"/>
      <c r="C54" s="1"/>
      <c r="D54" s="1"/>
      <c r="E54" s="1"/>
      <c r="F54" s="1" t="s">
        <v>150</v>
      </c>
      <c r="G54" s="1"/>
      <c r="H54" s="1"/>
      <c r="I54" s="1"/>
      <c r="J54" s="2"/>
      <c r="K54" s="2"/>
      <c r="L54" s="2"/>
      <c r="M54" s="15"/>
    </row>
    <row r="55" spans="1:13" x14ac:dyDescent="0.25">
      <c r="A55" s="1"/>
      <c r="B55" s="1"/>
      <c r="C55" s="1"/>
      <c r="D55" s="1"/>
      <c r="E55" s="1"/>
      <c r="F55" s="1"/>
      <c r="G55" s="1" t="s">
        <v>151</v>
      </c>
      <c r="H55" s="1"/>
      <c r="I55" s="1"/>
      <c r="J55" s="2">
        <v>0</v>
      </c>
      <c r="K55" s="2">
        <v>0</v>
      </c>
      <c r="L55" s="2">
        <f>ROUND((J55-K55),5)</f>
        <v>0</v>
      </c>
      <c r="M55" s="15">
        <f>ROUND(IF(K55=0, IF(J55=0, 0, 1), J55/K55),5)</f>
        <v>0</v>
      </c>
    </row>
    <row r="56" spans="1:13" x14ac:dyDescent="0.25">
      <c r="A56" s="1"/>
      <c r="B56" s="1"/>
      <c r="C56" s="1"/>
      <c r="D56" s="1"/>
      <c r="E56" s="1"/>
      <c r="F56" s="1"/>
      <c r="G56" s="1" t="s">
        <v>152</v>
      </c>
      <c r="H56" s="1"/>
      <c r="I56" s="1"/>
      <c r="J56" s="2">
        <v>-4844</v>
      </c>
      <c r="K56" s="2">
        <v>0</v>
      </c>
      <c r="L56" s="2">
        <f>ROUND((J56-K56),5)</f>
        <v>-4844</v>
      </c>
      <c r="M56" s="15">
        <f>ROUND(IF(K56=0, IF(J56=0, 0, 1), J56/K56),5)</f>
        <v>1</v>
      </c>
    </row>
    <row r="57" spans="1:13" x14ac:dyDescent="0.25">
      <c r="A57" s="1"/>
      <c r="B57" s="1"/>
      <c r="C57" s="1"/>
      <c r="D57" s="1"/>
      <c r="E57" s="1"/>
      <c r="F57" s="1"/>
      <c r="G57" s="1" t="s">
        <v>153</v>
      </c>
      <c r="H57" s="1"/>
      <c r="I57" s="1"/>
      <c r="J57" s="2">
        <v>0</v>
      </c>
      <c r="K57" s="2">
        <v>158.62</v>
      </c>
      <c r="L57" s="2">
        <f>ROUND((J57-K57),5)</f>
        <v>-158.62</v>
      </c>
      <c r="M57" s="15">
        <f>ROUND(IF(K57=0, IF(J57=0, 0, 1), J57/K57),5)</f>
        <v>0</v>
      </c>
    </row>
    <row r="58" spans="1:13" x14ac:dyDescent="0.25">
      <c r="A58" s="1"/>
      <c r="B58" s="1"/>
      <c r="C58" s="1"/>
      <c r="D58" s="1"/>
      <c r="E58" s="1"/>
      <c r="F58" s="1"/>
      <c r="G58" s="1" t="s">
        <v>154</v>
      </c>
      <c r="H58" s="1"/>
      <c r="I58" s="1"/>
      <c r="J58" s="2">
        <v>7497</v>
      </c>
      <c r="K58" s="2">
        <v>5655.59</v>
      </c>
      <c r="L58" s="2">
        <f>ROUND((J58-K58),5)</f>
        <v>1841.41</v>
      </c>
      <c r="M58" s="15">
        <f>ROUND(IF(K58=0, IF(J58=0, 0, 1), J58/K58),5)</f>
        <v>1.32559</v>
      </c>
    </row>
    <row r="59" spans="1:13" ht="15.75" thickBot="1" x14ac:dyDescent="0.3">
      <c r="A59" s="1"/>
      <c r="B59" s="1"/>
      <c r="C59" s="1"/>
      <c r="D59" s="1"/>
      <c r="E59" s="1"/>
      <c r="F59" s="1"/>
      <c r="G59" s="1" t="s">
        <v>349</v>
      </c>
      <c r="H59" s="1"/>
      <c r="I59" s="1"/>
      <c r="J59" s="4">
        <v>100</v>
      </c>
      <c r="K59" s="4"/>
      <c r="L59" s="4"/>
      <c r="M59" s="18"/>
    </row>
    <row r="60" spans="1:13" x14ac:dyDescent="0.25">
      <c r="A60" s="1"/>
      <c r="B60" s="1"/>
      <c r="C60" s="1"/>
      <c r="D60" s="1"/>
      <c r="E60" s="1"/>
      <c r="F60" s="1" t="s">
        <v>155</v>
      </c>
      <c r="G60" s="1"/>
      <c r="H60" s="1"/>
      <c r="I60" s="1"/>
      <c r="J60" s="2">
        <f>ROUND(SUM(J54:J59),5)</f>
        <v>2753</v>
      </c>
      <c r="K60" s="2">
        <f>ROUND(SUM(K54:K59),5)</f>
        <v>5814.21</v>
      </c>
      <c r="L60" s="2">
        <f>ROUND((J60-K60),5)</f>
        <v>-3061.21</v>
      </c>
      <c r="M60" s="15">
        <f>ROUND(IF(K60=0, IF(J60=0, 0, 1), J60/K60),5)</f>
        <v>0.47349999999999998</v>
      </c>
    </row>
    <row r="61" spans="1:13" x14ac:dyDescent="0.25">
      <c r="A61" s="1"/>
      <c r="B61" s="1"/>
      <c r="C61" s="1"/>
      <c r="D61" s="1"/>
      <c r="E61" s="1"/>
      <c r="F61" s="1" t="s">
        <v>156</v>
      </c>
      <c r="G61" s="1"/>
      <c r="H61" s="1"/>
      <c r="I61" s="1"/>
      <c r="J61" s="2"/>
      <c r="K61" s="2"/>
      <c r="L61" s="2"/>
      <c r="M61" s="15"/>
    </row>
    <row r="62" spans="1:13" x14ac:dyDescent="0.25">
      <c r="A62" s="1"/>
      <c r="B62" s="1"/>
      <c r="C62" s="1"/>
      <c r="D62" s="1"/>
      <c r="E62" s="1"/>
      <c r="F62" s="1"/>
      <c r="G62" s="1" t="s">
        <v>157</v>
      </c>
      <c r="H62" s="1"/>
      <c r="I62" s="1"/>
      <c r="J62" s="2">
        <v>577.22</v>
      </c>
      <c r="K62" s="2">
        <v>0</v>
      </c>
      <c r="L62" s="2">
        <f t="shared" ref="L62:L68" si="4">ROUND((J62-K62),5)</f>
        <v>577.22</v>
      </c>
      <c r="M62" s="15">
        <f t="shared" ref="M62:M68" si="5">ROUND(IF(K62=0, IF(J62=0, 0, 1), J62/K62),5)</f>
        <v>1</v>
      </c>
    </row>
    <row r="63" spans="1:13" x14ac:dyDescent="0.25">
      <c r="A63" s="1"/>
      <c r="B63" s="1"/>
      <c r="C63" s="1"/>
      <c r="D63" s="1"/>
      <c r="E63" s="1"/>
      <c r="F63" s="1"/>
      <c r="G63" s="1" t="s">
        <v>158</v>
      </c>
      <c r="H63" s="1"/>
      <c r="I63" s="1"/>
      <c r="J63" s="2">
        <v>12899.26</v>
      </c>
      <c r="K63" s="2">
        <v>13000</v>
      </c>
      <c r="L63" s="2">
        <f t="shared" si="4"/>
        <v>-100.74</v>
      </c>
      <c r="M63" s="15">
        <f t="shared" si="5"/>
        <v>0.99224999999999997</v>
      </c>
    </row>
    <row r="64" spans="1:13" x14ac:dyDescent="0.25">
      <c r="A64" s="1"/>
      <c r="B64" s="1"/>
      <c r="C64" s="1"/>
      <c r="D64" s="1"/>
      <c r="E64" s="1"/>
      <c r="F64" s="1"/>
      <c r="G64" s="1" t="s">
        <v>159</v>
      </c>
      <c r="H64" s="1"/>
      <c r="I64" s="1"/>
      <c r="J64" s="2">
        <v>0</v>
      </c>
      <c r="K64" s="2">
        <v>462.58</v>
      </c>
      <c r="L64" s="2">
        <f t="shared" si="4"/>
        <v>-462.58</v>
      </c>
      <c r="M64" s="15">
        <f t="shared" si="5"/>
        <v>0</v>
      </c>
    </row>
    <row r="65" spans="1:13" x14ac:dyDescent="0.25">
      <c r="A65" s="1"/>
      <c r="B65" s="1"/>
      <c r="C65" s="1"/>
      <c r="D65" s="1"/>
      <c r="E65" s="1"/>
      <c r="F65" s="1"/>
      <c r="G65" s="1" t="s">
        <v>160</v>
      </c>
      <c r="H65" s="1"/>
      <c r="I65" s="1"/>
      <c r="J65" s="2">
        <v>660</v>
      </c>
      <c r="K65" s="2">
        <v>660</v>
      </c>
      <c r="L65" s="2">
        <f t="shared" si="4"/>
        <v>0</v>
      </c>
      <c r="M65" s="15">
        <f t="shared" si="5"/>
        <v>1</v>
      </c>
    </row>
    <row r="66" spans="1:13" x14ac:dyDescent="0.25">
      <c r="A66" s="1"/>
      <c r="B66" s="1"/>
      <c r="C66" s="1"/>
      <c r="D66" s="1"/>
      <c r="E66" s="1"/>
      <c r="F66" s="1"/>
      <c r="G66" s="1" t="s">
        <v>161</v>
      </c>
      <c r="H66" s="1"/>
      <c r="I66" s="1"/>
      <c r="J66" s="2">
        <v>150</v>
      </c>
      <c r="K66" s="2">
        <v>150</v>
      </c>
      <c r="L66" s="2">
        <f t="shared" si="4"/>
        <v>0</v>
      </c>
      <c r="M66" s="15">
        <f t="shared" si="5"/>
        <v>1</v>
      </c>
    </row>
    <row r="67" spans="1:13" ht="15.75" thickBot="1" x14ac:dyDescent="0.3">
      <c r="A67" s="1"/>
      <c r="B67" s="1"/>
      <c r="C67" s="1"/>
      <c r="D67" s="1"/>
      <c r="E67" s="1"/>
      <c r="F67" s="1"/>
      <c r="G67" s="1" t="s">
        <v>162</v>
      </c>
      <c r="H67" s="1"/>
      <c r="I67" s="1"/>
      <c r="J67" s="4">
        <v>3128.45</v>
      </c>
      <c r="K67" s="4">
        <v>3418.59</v>
      </c>
      <c r="L67" s="4">
        <f t="shared" si="4"/>
        <v>-290.14</v>
      </c>
      <c r="M67" s="18">
        <f t="shared" si="5"/>
        <v>0.91513</v>
      </c>
    </row>
    <row r="68" spans="1:13" x14ac:dyDescent="0.25">
      <c r="A68" s="1"/>
      <c r="B68" s="1"/>
      <c r="C68" s="1"/>
      <c r="D68" s="1"/>
      <c r="E68" s="1"/>
      <c r="F68" s="1" t="s">
        <v>163</v>
      </c>
      <c r="G68" s="1"/>
      <c r="H68" s="1"/>
      <c r="I68" s="1"/>
      <c r="J68" s="2">
        <f>ROUND(SUM(J61:J67),5)</f>
        <v>17414.93</v>
      </c>
      <c r="K68" s="2">
        <f>ROUND(SUM(K61:K67),5)</f>
        <v>17691.169999999998</v>
      </c>
      <c r="L68" s="2">
        <f t="shared" si="4"/>
        <v>-276.24</v>
      </c>
      <c r="M68" s="15">
        <f t="shared" si="5"/>
        <v>0.98438999999999999</v>
      </c>
    </row>
    <row r="69" spans="1:13" x14ac:dyDescent="0.25">
      <c r="A69" s="1"/>
      <c r="B69" s="1"/>
      <c r="C69" s="1"/>
      <c r="D69" s="1"/>
      <c r="E69" s="1"/>
      <c r="F69" s="1" t="s">
        <v>164</v>
      </c>
      <c r="G69" s="1"/>
      <c r="H69" s="1"/>
      <c r="I69" s="1"/>
      <c r="J69" s="2"/>
      <c r="K69" s="2"/>
      <c r="L69" s="2"/>
      <c r="M69" s="15"/>
    </row>
    <row r="70" spans="1:13" x14ac:dyDescent="0.25">
      <c r="A70" s="1"/>
      <c r="B70" s="1"/>
      <c r="C70" s="1"/>
      <c r="D70" s="1"/>
      <c r="E70" s="1"/>
      <c r="F70" s="1"/>
      <c r="G70" s="1" t="s">
        <v>165</v>
      </c>
      <c r="H70" s="1"/>
      <c r="I70" s="1"/>
      <c r="J70" s="2"/>
      <c r="K70" s="2"/>
      <c r="L70" s="2"/>
      <c r="M70" s="15"/>
    </row>
    <row r="71" spans="1:13" x14ac:dyDescent="0.25">
      <c r="A71" s="1"/>
      <c r="B71" s="1"/>
      <c r="C71" s="1"/>
      <c r="D71" s="1"/>
      <c r="E71" s="1"/>
      <c r="F71" s="1"/>
      <c r="G71" s="1"/>
      <c r="H71" s="1" t="s">
        <v>166</v>
      </c>
      <c r="I71" s="1"/>
      <c r="J71" s="2">
        <v>0</v>
      </c>
      <c r="K71" s="2">
        <v>19999.98</v>
      </c>
      <c r="L71" s="2">
        <f>ROUND((J71-K71),5)</f>
        <v>-19999.98</v>
      </c>
      <c r="M71" s="15">
        <f>ROUND(IF(K71=0, IF(J71=0, 0, 1), J71/K71),5)</f>
        <v>0</v>
      </c>
    </row>
    <row r="72" spans="1:13" x14ac:dyDescent="0.25">
      <c r="A72" s="1"/>
      <c r="B72" s="1"/>
      <c r="C72" s="1"/>
      <c r="D72" s="1"/>
      <c r="E72" s="1"/>
      <c r="F72" s="1"/>
      <c r="G72" s="1"/>
      <c r="H72" s="1" t="s">
        <v>167</v>
      </c>
      <c r="I72" s="1"/>
      <c r="J72" s="2">
        <v>2119.52</v>
      </c>
      <c r="K72" s="2">
        <v>7762.5</v>
      </c>
      <c r="L72" s="2">
        <f>ROUND((J72-K72),5)</f>
        <v>-5642.98</v>
      </c>
      <c r="M72" s="15">
        <f>ROUND(IF(K72=0, IF(J72=0, 0, 1), J72/K72),5)</f>
        <v>0.27305000000000001</v>
      </c>
    </row>
    <row r="73" spans="1:13" x14ac:dyDescent="0.25">
      <c r="A73" s="1"/>
      <c r="B73" s="1"/>
      <c r="C73" s="1"/>
      <c r="D73" s="1"/>
      <c r="E73" s="1"/>
      <c r="F73" s="1"/>
      <c r="G73" s="1"/>
      <c r="H73" s="1" t="s">
        <v>168</v>
      </c>
      <c r="I73" s="1"/>
      <c r="J73" s="2">
        <v>8097.95</v>
      </c>
      <c r="K73" s="2">
        <v>8286.82</v>
      </c>
      <c r="L73" s="2">
        <f>ROUND((J73-K73),5)</f>
        <v>-188.87</v>
      </c>
      <c r="M73" s="15">
        <f>ROUND(IF(K73=0, IF(J73=0, 0, 1), J73/K73),5)</f>
        <v>0.97721000000000002</v>
      </c>
    </row>
    <row r="74" spans="1:13" x14ac:dyDescent="0.25">
      <c r="A74" s="1"/>
      <c r="B74" s="1"/>
      <c r="C74" s="1"/>
      <c r="D74" s="1"/>
      <c r="E74" s="1"/>
      <c r="F74" s="1"/>
      <c r="G74" s="1"/>
      <c r="H74" s="1" t="s">
        <v>169</v>
      </c>
      <c r="I74" s="1"/>
      <c r="J74" s="2"/>
      <c r="K74" s="2"/>
      <c r="L74" s="2"/>
      <c r="M74" s="15"/>
    </row>
    <row r="75" spans="1:13" x14ac:dyDescent="0.25">
      <c r="A75" s="1"/>
      <c r="B75" s="1"/>
      <c r="C75" s="1"/>
      <c r="D75" s="1"/>
      <c r="E75" s="1"/>
      <c r="F75" s="1"/>
      <c r="G75" s="1"/>
      <c r="H75" s="1"/>
      <c r="I75" s="1" t="s">
        <v>170</v>
      </c>
      <c r="J75" s="2">
        <v>38913.42</v>
      </c>
      <c r="K75" s="2">
        <v>38913.39</v>
      </c>
      <c r="L75" s="2">
        <f t="shared" ref="L75:L84" si="6">ROUND((J75-K75),5)</f>
        <v>0.03</v>
      </c>
      <c r="M75" s="15">
        <f t="shared" ref="M75:M84" si="7">ROUND(IF(K75=0, IF(J75=0, 0, 1), J75/K75),5)</f>
        <v>1</v>
      </c>
    </row>
    <row r="76" spans="1:13" x14ac:dyDescent="0.25">
      <c r="A76" s="1"/>
      <c r="B76" s="1"/>
      <c r="C76" s="1"/>
      <c r="D76" s="1"/>
      <c r="E76" s="1"/>
      <c r="F76" s="1"/>
      <c r="G76" s="1"/>
      <c r="H76" s="1"/>
      <c r="I76" s="1" t="s">
        <v>171</v>
      </c>
      <c r="J76" s="2">
        <v>4280.49</v>
      </c>
      <c r="K76" s="2">
        <v>4280.49</v>
      </c>
      <c r="L76" s="2">
        <f t="shared" si="6"/>
        <v>0</v>
      </c>
      <c r="M76" s="15">
        <f t="shared" si="7"/>
        <v>1</v>
      </c>
    </row>
    <row r="77" spans="1:13" x14ac:dyDescent="0.25">
      <c r="A77" s="1"/>
      <c r="B77" s="1"/>
      <c r="C77" s="1"/>
      <c r="D77" s="1"/>
      <c r="E77" s="1"/>
      <c r="F77" s="1"/>
      <c r="G77" s="1"/>
      <c r="H77" s="1"/>
      <c r="I77" s="1" t="s">
        <v>172</v>
      </c>
      <c r="J77" s="2">
        <v>1556.55</v>
      </c>
      <c r="K77" s="2">
        <v>1556.52</v>
      </c>
      <c r="L77" s="2">
        <f t="shared" si="6"/>
        <v>0.03</v>
      </c>
      <c r="M77" s="15">
        <f t="shared" si="7"/>
        <v>1.0000199999999999</v>
      </c>
    </row>
    <row r="78" spans="1:13" ht="15.75" thickBot="1" x14ac:dyDescent="0.3">
      <c r="A78" s="1"/>
      <c r="B78" s="1"/>
      <c r="C78" s="1"/>
      <c r="D78" s="1"/>
      <c r="E78" s="1"/>
      <c r="F78" s="1"/>
      <c r="G78" s="1"/>
      <c r="H78" s="1"/>
      <c r="I78" s="1" t="s">
        <v>173</v>
      </c>
      <c r="J78" s="4">
        <v>3300</v>
      </c>
      <c r="K78" s="4">
        <v>3300</v>
      </c>
      <c r="L78" s="4">
        <f t="shared" si="6"/>
        <v>0</v>
      </c>
      <c r="M78" s="18">
        <f t="shared" si="7"/>
        <v>1</v>
      </c>
    </row>
    <row r="79" spans="1:13" x14ac:dyDescent="0.25">
      <c r="A79" s="1"/>
      <c r="B79" s="1"/>
      <c r="C79" s="1"/>
      <c r="D79" s="1"/>
      <c r="E79" s="1"/>
      <c r="F79" s="1"/>
      <c r="G79" s="1"/>
      <c r="H79" s="1" t="s">
        <v>174</v>
      </c>
      <c r="I79" s="1"/>
      <c r="J79" s="2">
        <f>ROUND(SUM(J74:J78),5)</f>
        <v>48050.46</v>
      </c>
      <c r="K79" s="2">
        <f>ROUND(SUM(K74:K78),5)</f>
        <v>48050.400000000001</v>
      </c>
      <c r="L79" s="2">
        <f t="shared" si="6"/>
        <v>0.06</v>
      </c>
      <c r="M79" s="15">
        <f t="shared" si="7"/>
        <v>1</v>
      </c>
    </row>
    <row r="80" spans="1:13" x14ac:dyDescent="0.25">
      <c r="A80" s="1"/>
      <c r="B80" s="1"/>
      <c r="C80" s="1"/>
      <c r="D80" s="1"/>
      <c r="E80" s="1"/>
      <c r="F80" s="1"/>
      <c r="G80" s="1"/>
      <c r="H80" s="1" t="s">
        <v>175</v>
      </c>
      <c r="I80" s="1"/>
      <c r="J80" s="2">
        <v>97738.36</v>
      </c>
      <c r="K80" s="2">
        <v>93459.03</v>
      </c>
      <c r="L80" s="2">
        <f t="shared" si="6"/>
        <v>4279.33</v>
      </c>
      <c r="M80" s="15">
        <f t="shared" si="7"/>
        <v>1.04579</v>
      </c>
    </row>
    <row r="81" spans="1:13" x14ac:dyDescent="0.25">
      <c r="A81" s="1"/>
      <c r="B81" s="1"/>
      <c r="C81" s="1"/>
      <c r="D81" s="1"/>
      <c r="E81" s="1"/>
      <c r="F81" s="1"/>
      <c r="G81" s="1"/>
      <c r="H81" s="1" t="s">
        <v>176</v>
      </c>
      <c r="I81" s="1"/>
      <c r="J81" s="2">
        <v>24105.96</v>
      </c>
      <c r="K81" s="2">
        <v>24012.78</v>
      </c>
      <c r="L81" s="2">
        <f t="shared" si="6"/>
        <v>93.18</v>
      </c>
      <c r="M81" s="15">
        <f t="shared" si="7"/>
        <v>1.0038800000000001</v>
      </c>
    </row>
    <row r="82" spans="1:13" x14ac:dyDescent="0.25">
      <c r="A82" s="1"/>
      <c r="B82" s="1"/>
      <c r="C82" s="1"/>
      <c r="D82" s="1"/>
      <c r="E82" s="1"/>
      <c r="F82" s="1"/>
      <c r="G82" s="1"/>
      <c r="H82" s="1" t="s">
        <v>177</v>
      </c>
      <c r="I82" s="1"/>
      <c r="J82" s="2">
        <v>0</v>
      </c>
      <c r="K82" s="2">
        <v>14535.18</v>
      </c>
      <c r="L82" s="2">
        <f t="shared" si="6"/>
        <v>-14535.18</v>
      </c>
      <c r="M82" s="15">
        <f t="shared" si="7"/>
        <v>0</v>
      </c>
    </row>
    <row r="83" spans="1:13" ht="15.75" thickBot="1" x14ac:dyDescent="0.3">
      <c r="A83" s="1"/>
      <c r="B83" s="1"/>
      <c r="C83" s="1"/>
      <c r="D83" s="1"/>
      <c r="E83" s="1"/>
      <c r="F83" s="1"/>
      <c r="G83" s="1"/>
      <c r="H83" s="1" t="s">
        <v>178</v>
      </c>
      <c r="I83" s="1"/>
      <c r="J83" s="4">
        <v>30434.28</v>
      </c>
      <c r="K83" s="4">
        <v>31152.98</v>
      </c>
      <c r="L83" s="4">
        <f t="shared" si="6"/>
        <v>-718.7</v>
      </c>
      <c r="M83" s="18">
        <f t="shared" si="7"/>
        <v>0.97692999999999997</v>
      </c>
    </row>
    <row r="84" spans="1:13" x14ac:dyDescent="0.25">
      <c r="A84" s="1"/>
      <c r="B84" s="1"/>
      <c r="C84" s="1"/>
      <c r="D84" s="1"/>
      <c r="E84" s="1"/>
      <c r="F84" s="1"/>
      <c r="G84" s="1" t="s">
        <v>179</v>
      </c>
      <c r="H84" s="1"/>
      <c r="I84" s="1"/>
      <c r="J84" s="2">
        <f>ROUND(SUM(J70:J73)+SUM(J79:J83),5)</f>
        <v>210546.53</v>
      </c>
      <c r="K84" s="2">
        <f>ROUND(SUM(K70:K73)+SUM(K79:K83),5)</f>
        <v>247259.67</v>
      </c>
      <c r="L84" s="2">
        <f t="shared" si="6"/>
        <v>-36713.14</v>
      </c>
      <c r="M84" s="15">
        <f t="shared" si="7"/>
        <v>0.85152000000000005</v>
      </c>
    </row>
    <row r="85" spans="1:13" x14ac:dyDescent="0.25">
      <c r="A85" s="1"/>
      <c r="B85" s="1"/>
      <c r="C85" s="1"/>
      <c r="D85" s="1"/>
      <c r="E85" s="1"/>
      <c r="F85" s="1"/>
      <c r="G85" s="1" t="s">
        <v>180</v>
      </c>
      <c r="H85" s="1"/>
      <c r="I85" s="1"/>
      <c r="J85" s="2"/>
      <c r="K85" s="2"/>
      <c r="L85" s="2"/>
      <c r="M85" s="15"/>
    </row>
    <row r="86" spans="1:13" x14ac:dyDescent="0.25">
      <c r="A86" s="1"/>
      <c r="B86" s="1"/>
      <c r="C86" s="1"/>
      <c r="D86" s="1"/>
      <c r="E86" s="1"/>
      <c r="F86" s="1"/>
      <c r="G86" s="1"/>
      <c r="H86" s="1" t="s">
        <v>181</v>
      </c>
      <c r="I86" s="1"/>
      <c r="J86" s="2">
        <v>127.26</v>
      </c>
      <c r="K86" s="2">
        <v>127.5</v>
      </c>
      <c r="L86" s="2">
        <f t="shared" ref="L86:L92" si="8">ROUND((J86-K86),5)</f>
        <v>-0.24</v>
      </c>
      <c r="M86" s="15">
        <f t="shared" ref="M86:M92" si="9">ROUND(IF(K86=0, IF(J86=0, 0, 1), J86/K86),5)</f>
        <v>0.99812000000000001</v>
      </c>
    </row>
    <row r="87" spans="1:13" x14ac:dyDescent="0.25">
      <c r="A87" s="1"/>
      <c r="B87" s="1"/>
      <c r="C87" s="1"/>
      <c r="D87" s="1"/>
      <c r="E87" s="1"/>
      <c r="F87" s="1"/>
      <c r="G87" s="1"/>
      <c r="H87" s="1" t="s">
        <v>182</v>
      </c>
      <c r="I87" s="1"/>
      <c r="J87" s="2">
        <v>16279.95</v>
      </c>
      <c r="K87" s="2">
        <v>18362.2</v>
      </c>
      <c r="L87" s="2">
        <f t="shared" si="8"/>
        <v>-2082.25</v>
      </c>
      <c r="M87" s="15">
        <f t="shared" si="9"/>
        <v>0.88660000000000005</v>
      </c>
    </row>
    <row r="88" spans="1:13" x14ac:dyDescent="0.25">
      <c r="A88" s="1"/>
      <c r="B88" s="1"/>
      <c r="C88" s="1"/>
      <c r="D88" s="1"/>
      <c r="E88" s="1"/>
      <c r="F88" s="1"/>
      <c r="G88" s="1"/>
      <c r="H88" s="1" t="s">
        <v>183</v>
      </c>
      <c r="I88" s="1"/>
      <c r="J88" s="2">
        <v>4955.7</v>
      </c>
      <c r="K88" s="2">
        <v>5746.03</v>
      </c>
      <c r="L88" s="2">
        <f t="shared" si="8"/>
        <v>-790.33</v>
      </c>
      <c r="M88" s="15">
        <f t="shared" si="9"/>
        <v>0.86246</v>
      </c>
    </row>
    <row r="89" spans="1:13" x14ac:dyDescent="0.25">
      <c r="A89" s="1"/>
      <c r="B89" s="1"/>
      <c r="C89" s="1"/>
      <c r="D89" s="1"/>
      <c r="E89" s="1"/>
      <c r="F89" s="1"/>
      <c r="G89" s="1"/>
      <c r="H89" s="1" t="s">
        <v>184</v>
      </c>
      <c r="I89" s="1"/>
      <c r="J89" s="2">
        <v>16234.5</v>
      </c>
      <c r="K89" s="2">
        <v>19534.5</v>
      </c>
      <c r="L89" s="2">
        <f t="shared" si="8"/>
        <v>-3300</v>
      </c>
      <c r="M89" s="15">
        <f t="shared" si="9"/>
        <v>0.83106999999999998</v>
      </c>
    </row>
    <row r="90" spans="1:13" x14ac:dyDescent="0.25">
      <c r="A90" s="1"/>
      <c r="B90" s="1"/>
      <c r="C90" s="1"/>
      <c r="D90" s="1"/>
      <c r="E90" s="1"/>
      <c r="F90" s="1"/>
      <c r="G90" s="1"/>
      <c r="H90" s="1" t="s">
        <v>185</v>
      </c>
      <c r="I90" s="1"/>
      <c r="J90" s="2">
        <v>0</v>
      </c>
      <c r="K90" s="2">
        <v>1249.97</v>
      </c>
      <c r="L90" s="2">
        <f t="shared" si="8"/>
        <v>-1249.97</v>
      </c>
      <c r="M90" s="15">
        <f t="shared" si="9"/>
        <v>0</v>
      </c>
    </row>
    <row r="91" spans="1:13" ht="15.75" thickBot="1" x14ac:dyDescent="0.3">
      <c r="A91" s="1"/>
      <c r="B91" s="1"/>
      <c r="C91" s="1"/>
      <c r="D91" s="1"/>
      <c r="E91" s="1"/>
      <c r="F91" s="1"/>
      <c r="G91" s="1"/>
      <c r="H91" s="1" t="s">
        <v>186</v>
      </c>
      <c r="I91" s="1"/>
      <c r="J91" s="4">
        <v>227.6</v>
      </c>
      <c r="K91" s="4">
        <v>161.9</v>
      </c>
      <c r="L91" s="4">
        <f t="shared" si="8"/>
        <v>65.7</v>
      </c>
      <c r="M91" s="18">
        <f t="shared" si="9"/>
        <v>1.40581</v>
      </c>
    </row>
    <row r="92" spans="1:13" x14ac:dyDescent="0.25">
      <c r="A92" s="1"/>
      <c r="B92" s="1"/>
      <c r="C92" s="1"/>
      <c r="D92" s="1"/>
      <c r="E92" s="1"/>
      <c r="F92" s="1"/>
      <c r="G92" s="1" t="s">
        <v>187</v>
      </c>
      <c r="H92" s="1"/>
      <c r="I92" s="1"/>
      <c r="J92" s="2">
        <f>ROUND(SUM(J85:J91),5)</f>
        <v>37825.01</v>
      </c>
      <c r="K92" s="2">
        <f>ROUND(SUM(K85:K91),5)</f>
        <v>45182.1</v>
      </c>
      <c r="L92" s="2">
        <f t="shared" si="8"/>
        <v>-7357.09</v>
      </c>
      <c r="M92" s="15">
        <f t="shared" si="9"/>
        <v>0.83716999999999997</v>
      </c>
    </row>
    <row r="93" spans="1:13" x14ac:dyDescent="0.25">
      <c r="A93" s="1"/>
      <c r="B93" s="1"/>
      <c r="C93" s="1"/>
      <c r="D93" s="1"/>
      <c r="E93" s="1"/>
      <c r="F93" s="1"/>
      <c r="G93" s="1" t="s">
        <v>188</v>
      </c>
      <c r="H93" s="1"/>
      <c r="I93" s="1"/>
      <c r="J93" s="2"/>
      <c r="K93" s="2"/>
      <c r="L93" s="2"/>
      <c r="M93" s="15"/>
    </row>
    <row r="94" spans="1:13" x14ac:dyDescent="0.25">
      <c r="A94" s="1"/>
      <c r="B94" s="1"/>
      <c r="C94" s="1"/>
      <c r="D94" s="1"/>
      <c r="E94" s="1"/>
      <c r="F94" s="1"/>
      <c r="G94" s="1"/>
      <c r="H94" s="1" t="s">
        <v>189</v>
      </c>
      <c r="I94" s="1"/>
      <c r="J94" s="2">
        <v>1899.21</v>
      </c>
      <c r="K94" s="2">
        <v>919.01</v>
      </c>
      <c r="L94" s="2">
        <f>ROUND((J94-K94),5)</f>
        <v>980.2</v>
      </c>
      <c r="M94" s="15">
        <f>ROUND(IF(K94=0, IF(J94=0, 0, 1), J94/K94),5)</f>
        <v>2.0665800000000001</v>
      </c>
    </row>
    <row r="95" spans="1:13" x14ac:dyDescent="0.25">
      <c r="A95" s="1"/>
      <c r="B95" s="1"/>
      <c r="C95" s="1"/>
      <c r="D95" s="1"/>
      <c r="E95" s="1"/>
      <c r="F95" s="1"/>
      <c r="G95" s="1"/>
      <c r="H95" s="1" t="s">
        <v>190</v>
      </c>
      <c r="I95" s="1"/>
      <c r="J95" s="2">
        <v>3178.34</v>
      </c>
      <c r="K95" s="2">
        <v>0</v>
      </c>
      <c r="L95" s="2">
        <f>ROUND((J95-K95),5)</f>
        <v>3178.34</v>
      </c>
      <c r="M95" s="15">
        <f>ROUND(IF(K95=0, IF(J95=0, 0, 1), J95/K95),5)</f>
        <v>1</v>
      </c>
    </row>
    <row r="96" spans="1:13" x14ac:dyDescent="0.25">
      <c r="A96" s="1"/>
      <c r="B96" s="1"/>
      <c r="C96" s="1"/>
      <c r="D96" s="1"/>
      <c r="E96" s="1"/>
      <c r="F96" s="1"/>
      <c r="G96" s="1"/>
      <c r="H96" s="1" t="s">
        <v>191</v>
      </c>
      <c r="I96" s="1"/>
      <c r="J96" s="2">
        <v>508.4</v>
      </c>
      <c r="K96" s="2">
        <v>536.05999999999995</v>
      </c>
      <c r="L96" s="2">
        <f>ROUND((J96-K96),5)</f>
        <v>-27.66</v>
      </c>
      <c r="M96" s="15">
        <f>ROUND(IF(K96=0, IF(J96=0, 0, 1), J96/K96),5)</f>
        <v>0.94840000000000002</v>
      </c>
    </row>
    <row r="97" spans="1:13" ht="15.75" thickBot="1" x14ac:dyDescent="0.3">
      <c r="A97" s="1"/>
      <c r="B97" s="1"/>
      <c r="C97" s="1"/>
      <c r="D97" s="1"/>
      <c r="E97" s="1"/>
      <c r="F97" s="1"/>
      <c r="G97" s="1"/>
      <c r="H97" s="1" t="s">
        <v>192</v>
      </c>
      <c r="I97" s="1"/>
      <c r="J97" s="2">
        <v>-31</v>
      </c>
      <c r="K97" s="2"/>
      <c r="L97" s="2"/>
      <c r="M97" s="15"/>
    </row>
    <row r="98" spans="1:13" ht="15.75" thickBot="1" x14ac:dyDescent="0.3">
      <c r="A98" s="1"/>
      <c r="B98" s="1"/>
      <c r="C98" s="1"/>
      <c r="D98" s="1"/>
      <c r="E98" s="1"/>
      <c r="F98" s="1"/>
      <c r="G98" s="1" t="s">
        <v>193</v>
      </c>
      <c r="H98" s="1"/>
      <c r="I98" s="1"/>
      <c r="J98" s="3">
        <f>ROUND(SUM(J93:J97),5)</f>
        <v>5554.95</v>
      </c>
      <c r="K98" s="3">
        <f>ROUND(SUM(K93:K97),5)</f>
        <v>1455.07</v>
      </c>
      <c r="L98" s="3">
        <f>ROUND((J98-K98),5)</f>
        <v>4099.88</v>
      </c>
      <c r="M98" s="17">
        <f>ROUND(IF(K98=0, IF(J98=0, 0, 1), J98/K98),5)</f>
        <v>3.81765</v>
      </c>
    </row>
    <row r="99" spans="1:13" x14ac:dyDescent="0.25">
      <c r="A99" s="1"/>
      <c r="B99" s="1"/>
      <c r="C99" s="1"/>
      <c r="D99" s="1"/>
      <c r="E99" s="1"/>
      <c r="F99" s="1" t="s">
        <v>194</v>
      </c>
      <c r="G99" s="1"/>
      <c r="H99" s="1"/>
      <c r="I99" s="1"/>
      <c r="J99" s="2">
        <f>ROUND(J69+J84+J92+J98,5)</f>
        <v>253926.49</v>
      </c>
      <c r="K99" s="2">
        <f>ROUND(K69+K84+K92+K98,5)</f>
        <v>293896.84000000003</v>
      </c>
      <c r="L99" s="2">
        <f>ROUND((J99-K99),5)</f>
        <v>-39970.35</v>
      </c>
      <c r="M99" s="15">
        <f>ROUND(IF(K99=0, IF(J99=0, 0, 1), J99/K99),5)</f>
        <v>0.86399999999999999</v>
      </c>
    </row>
    <row r="100" spans="1:13" x14ac:dyDescent="0.25">
      <c r="A100" s="1"/>
      <c r="B100" s="1"/>
      <c r="C100" s="1"/>
      <c r="D100" s="1"/>
      <c r="E100" s="1"/>
      <c r="F100" s="1" t="s">
        <v>195</v>
      </c>
      <c r="G100" s="1"/>
      <c r="H100" s="1"/>
      <c r="I100" s="1"/>
      <c r="J100" s="2"/>
      <c r="K100" s="2"/>
      <c r="L100" s="2"/>
      <c r="M100" s="15"/>
    </row>
    <row r="101" spans="1:13" x14ac:dyDescent="0.25">
      <c r="A101" s="1"/>
      <c r="B101" s="1"/>
      <c r="C101" s="1"/>
      <c r="D101" s="1"/>
      <c r="E101" s="1"/>
      <c r="F101" s="1"/>
      <c r="G101" s="1" t="s">
        <v>196</v>
      </c>
      <c r="H101" s="1"/>
      <c r="I101" s="1"/>
      <c r="J101" s="2">
        <v>0</v>
      </c>
      <c r="K101" s="2">
        <v>195.34</v>
      </c>
      <c r="L101" s="2">
        <f>ROUND((J101-K101),5)</f>
        <v>-195.34</v>
      </c>
      <c r="M101" s="15">
        <f>ROUND(IF(K101=0, IF(J101=0, 0, 1), J101/K101),5)</f>
        <v>0</v>
      </c>
    </row>
    <row r="102" spans="1:13" x14ac:dyDescent="0.25">
      <c r="A102" s="1"/>
      <c r="B102" s="1"/>
      <c r="C102" s="1"/>
      <c r="D102" s="1"/>
      <c r="E102" s="1"/>
      <c r="F102" s="1"/>
      <c r="G102" s="1" t="s">
        <v>197</v>
      </c>
      <c r="H102" s="1"/>
      <c r="I102" s="1"/>
      <c r="J102" s="2">
        <v>0</v>
      </c>
      <c r="K102" s="2">
        <v>3995</v>
      </c>
      <c r="L102" s="2">
        <f>ROUND((J102-K102),5)</f>
        <v>-3995</v>
      </c>
      <c r="M102" s="15">
        <f>ROUND(IF(K102=0, IF(J102=0, 0, 1), J102/K102),5)</f>
        <v>0</v>
      </c>
    </row>
    <row r="103" spans="1:13" x14ac:dyDescent="0.25">
      <c r="A103" s="1"/>
      <c r="B103" s="1"/>
      <c r="C103" s="1"/>
      <c r="D103" s="1"/>
      <c r="E103" s="1"/>
      <c r="F103" s="1"/>
      <c r="G103" s="1" t="s">
        <v>198</v>
      </c>
      <c r="H103" s="1"/>
      <c r="I103" s="1"/>
      <c r="J103" s="2">
        <v>0</v>
      </c>
      <c r="K103" s="2">
        <v>0</v>
      </c>
      <c r="L103" s="2">
        <f>ROUND((J103-K103),5)</f>
        <v>0</v>
      </c>
      <c r="M103" s="15">
        <f>ROUND(IF(K103=0, IF(J103=0, 0, 1), J103/K103),5)</f>
        <v>0</v>
      </c>
    </row>
    <row r="104" spans="1:13" ht="15.75" thickBot="1" x14ac:dyDescent="0.3">
      <c r="A104" s="1"/>
      <c r="B104" s="1"/>
      <c r="C104" s="1"/>
      <c r="D104" s="1"/>
      <c r="E104" s="1"/>
      <c r="F104" s="1"/>
      <c r="G104" s="1" t="s">
        <v>199</v>
      </c>
      <c r="H104" s="1"/>
      <c r="I104" s="1"/>
      <c r="J104" s="4">
        <v>125</v>
      </c>
      <c r="K104" s="4">
        <v>0</v>
      </c>
      <c r="L104" s="4">
        <f>ROUND((J104-K104),5)</f>
        <v>125</v>
      </c>
      <c r="M104" s="18">
        <f>ROUND(IF(K104=0, IF(J104=0, 0, 1), J104/K104),5)</f>
        <v>1</v>
      </c>
    </row>
    <row r="105" spans="1:13" x14ac:dyDescent="0.25">
      <c r="A105" s="1"/>
      <c r="B105" s="1"/>
      <c r="C105" s="1"/>
      <c r="D105" s="1"/>
      <c r="E105" s="1"/>
      <c r="F105" s="1" t="s">
        <v>200</v>
      </c>
      <c r="G105" s="1"/>
      <c r="H105" s="1"/>
      <c r="I105" s="1"/>
      <c r="J105" s="2">
        <f>ROUND(SUM(J100:J104),5)</f>
        <v>125</v>
      </c>
      <c r="K105" s="2">
        <f>ROUND(SUM(K100:K104),5)</f>
        <v>4190.34</v>
      </c>
      <c r="L105" s="2">
        <f>ROUND((J105-K105),5)</f>
        <v>-4065.34</v>
      </c>
      <c r="M105" s="15">
        <f>ROUND(IF(K105=0, IF(J105=0, 0, 1), J105/K105),5)</f>
        <v>2.9829999999999999E-2</v>
      </c>
    </row>
    <row r="106" spans="1:13" x14ac:dyDescent="0.25">
      <c r="A106" s="1"/>
      <c r="B106" s="1"/>
      <c r="C106" s="1"/>
      <c r="D106" s="1"/>
      <c r="E106" s="1"/>
      <c r="F106" s="1" t="s">
        <v>201</v>
      </c>
      <c r="G106" s="1"/>
      <c r="H106" s="1"/>
      <c r="I106" s="1"/>
      <c r="J106" s="2"/>
      <c r="K106" s="2"/>
      <c r="L106" s="2"/>
      <c r="M106" s="15"/>
    </row>
    <row r="107" spans="1:13" x14ac:dyDescent="0.25">
      <c r="A107" s="1"/>
      <c r="B107" s="1"/>
      <c r="C107" s="1"/>
      <c r="D107" s="1"/>
      <c r="E107" s="1"/>
      <c r="F107" s="1"/>
      <c r="G107" s="1" t="s">
        <v>202</v>
      </c>
      <c r="H107" s="1"/>
      <c r="I107" s="1"/>
      <c r="J107" s="2">
        <v>0</v>
      </c>
      <c r="K107" s="2">
        <v>1500</v>
      </c>
      <c r="L107" s="2">
        <f>ROUND((J107-K107),5)</f>
        <v>-1500</v>
      </c>
      <c r="M107" s="15">
        <f>ROUND(IF(K107=0, IF(J107=0, 0, 1), J107/K107),5)</f>
        <v>0</v>
      </c>
    </row>
    <row r="108" spans="1:13" x14ac:dyDescent="0.25">
      <c r="A108" s="1"/>
      <c r="B108" s="1"/>
      <c r="C108" s="1"/>
      <c r="D108" s="1"/>
      <c r="E108" s="1"/>
      <c r="F108" s="1"/>
      <c r="G108" s="1" t="s">
        <v>203</v>
      </c>
      <c r="H108" s="1"/>
      <c r="I108" s="1"/>
      <c r="J108" s="2"/>
      <c r="K108" s="2"/>
      <c r="L108" s="2"/>
      <c r="M108" s="15"/>
    </row>
    <row r="109" spans="1:13" x14ac:dyDescent="0.25">
      <c r="A109" s="1"/>
      <c r="B109" s="1"/>
      <c r="C109" s="1"/>
      <c r="D109" s="1"/>
      <c r="E109" s="1"/>
      <c r="F109" s="1"/>
      <c r="G109" s="1"/>
      <c r="H109" s="1" t="s">
        <v>204</v>
      </c>
      <c r="I109" s="1"/>
      <c r="J109" s="2"/>
      <c r="K109" s="2"/>
      <c r="L109" s="2"/>
      <c r="M109" s="15"/>
    </row>
    <row r="110" spans="1:13" x14ac:dyDescent="0.25">
      <c r="A110" s="1"/>
      <c r="B110" s="1"/>
      <c r="C110" s="1"/>
      <c r="D110" s="1"/>
      <c r="E110" s="1"/>
      <c r="F110" s="1"/>
      <c r="G110" s="1"/>
      <c r="H110" s="1"/>
      <c r="I110" s="1" t="s">
        <v>205</v>
      </c>
      <c r="J110" s="2">
        <v>630.11</v>
      </c>
      <c r="K110" s="2">
        <v>1357.53</v>
      </c>
      <c r="L110" s="2">
        <f>ROUND((J110-K110),5)</f>
        <v>-727.42</v>
      </c>
      <c r="M110" s="15">
        <f>ROUND(IF(K110=0, IF(J110=0, 0, 1), J110/K110),5)</f>
        <v>0.46416000000000002</v>
      </c>
    </row>
    <row r="111" spans="1:13" ht="15.75" thickBot="1" x14ac:dyDescent="0.3">
      <c r="A111" s="1"/>
      <c r="B111" s="1"/>
      <c r="C111" s="1"/>
      <c r="D111" s="1"/>
      <c r="E111" s="1"/>
      <c r="F111" s="1"/>
      <c r="G111" s="1"/>
      <c r="H111" s="1"/>
      <c r="I111" s="1" t="s">
        <v>206</v>
      </c>
      <c r="J111" s="4">
        <v>2946.39</v>
      </c>
      <c r="K111" s="4">
        <v>3649.2</v>
      </c>
      <c r="L111" s="4">
        <f>ROUND((J111-K111),5)</f>
        <v>-702.81</v>
      </c>
      <c r="M111" s="18">
        <f>ROUND(IF(K111=0, IF(J111=0, 0, 1), J111/K111),5)</f>
        <v>0.80740999999999996</v>
      </c>
    </row>
    <row r="112" spans="1:13" x14ac:dyDescent="0.25">
      <c r="A112" s="1"/>
      <c r="B112" s="1"/>
      <c r="C112" s="1"/>
      <c r="D112" s="1"/>
      <c r="E112" s="1"/>
      <c r="F112" s="1"/>
      <c r="G112" s="1"/>
      <c r="H112" s="1" t="s">
        <v>207</v>
      </c>
      <c r="I112" s="1"/>
      <c r="J112" s="2">
        <f>ROUND(SUM(J109:J111),5)</f>
        <v>3576.5</v>
      </c>
      <c r="K112" s="2">
        <f>ROUND(SUM(K109:K111),5)</f>
        <v>5006.7299999999996</v>
      </c>
      <c r="L112" s="2">
        <f>ROUND((J112-K112),5)</f>
        <v>-1430.23</v>
      </c>
      <c r="M112" s="15">
        <f>ROUND(IF(K112=0, IF(J112=0, 0, 1), J112/K112),5)</f>
        <v>0.71433999999999997</v>
      </c>
    </row>
    <row r="113" spans="1:13" x14ac:dyDescent="0.25">
      <c r="A113" s="1"/>
      <c r="B113" s="1"/>
      <c r="C113" s="1"/>
      <c r="D113" s="1"/>
      <c r="E113" s="1"/>
      <c r="F113" s="1"/>
      <c r="G113" s="1"/>
      <c r="H113" s="1" t="s">
        <v>208</v>
      </c>
      <c r="I113" s="1"/>
      <c r="J113" s="2"/>
      <c r="K113" s="2"/>
      <c r="L113" s="2"/>
      <c r="M113" s="15"/>
    </row>
    <row r="114" spans="1:13" x14ac:dyDescent="0.25">
      <c r="A114" s="1"/>
      <c r="B114" s="1"/>
      <c r="C114" s="1"/>
      <c r="D114" s="1"/>
      <c r="E114" s="1"/>
      <c r="F114" s="1"/>
      <c r="G114" s="1"/>
      <c r="H114" s="1"/>
      <c r="I114" s="1" t="s">
        <v>209</v>
      </c>
      <c r="J114" s="2">
        <v>0</v>
      </c>
      <c r="K114" s="2">
        <v>0</v>
      </c>
      <c r="L114" s="2">
        <f>ROUND((J114-K114),5)</f>
        <v>0</v>
      </c>
      <c r="M114" s="15">
        <f>ROUND(IF(K114=0, IF(J114=0, 0, 1), J114/K114),5)</f>
        <v>0</v>
      </c>
    </row>
    <row r="115" spans="1:13" ht="15.75" thickBot="1" x14ac:dyDescent="0.3">
      <c r="A115" s="1"/>
      <c r="B115" s="1"/>
      <c r="C115" s="1"/>
      <c r="D115" s="1"/>
      <c r="E115" s="1"/>
      <c r="F115" s="1"/>
      <c r="G115" s="1"/>
      <c r="H115" s="1"/>
      <c r="I115" s="1" t="s">
        <v>210</v>
      </c>
      <c r="J115" s="4">
        <v>22.14</v>
      </c>
      <c r="K115" s="4">
        <v>320.66000000000003</v>
      </c>
      <c r="L115" s="4">
        <f>ROUND((J115-K115),5)</f>
        <v>-298.52</v>
      </c>
      <c r="M115" s="18">
        <f>ROUND(IF(K115=0, IF(J115=0, 0, 1), J115/K115),5)</f>
        <v>6.905E-2</v>
      </c>
    </row>
    <row r="116" spans="1:13" x14ac:dyDescent="0.25">
      <c r="A116" s="1"/>
      <c r="B116" s="1"/>
      <c r="C116" s="1"/>
      <c r="D116" s="1"/>
      <c r="E116" s="1"/>
      <c r="F116" s="1"/>
      <c r="G116" s="1"/>
      <c r="H116" s="1" t="s">
        <v>211</v>
      </c>
      <c r="I116" s="1"/>
      <c r="J116" s="2">
        <f>ROUND(SUM(J113:J115),5)</f>
        <v>22.14</v>
      </c>
      <c r="K116" s="2">
        <f>ROUND(SUM(K113:K115),5)</f>
        <v>320.66000000000003</v>
      </c>
      <c r="L116" s="2">
        <f>ROUND((J116-K116),5)</f>
        <v>-298.52</v>
      </c>
      <c r="M116" s="15">
        <f>ROUND(IF(K116=0, IF(J116=0, 0, 1), J116/K116),5)</f>
        <v>6.905E-2</v>
      </c>
    </row>
    <row r="117" spans="1:13" ht="15.75" thickBot="1" x14ac:dyDescent="0.3">
      <c r="A117" s="1"/>
      <c r="B117" s="1"/>
      <c r="C117" s="1"/>
      <c r="D117" s="1"/>
      <c r="E117" s="1"/>
      <c r="F117" s="1"/>
      <c r="G117" s="1"/>
      <c r="H117" s="1" t="s">
        <v>212</v>
      </c>
      <c r="I117" s="1"/>
      <c r="J117" s="4">
        <v>8.99</v>
      </c>
      <c r="K117" s="4">
        <v>406.76</v>
      </c>
      <c r="L117" s="4">
        <f>ROUND((J117-K117),5)</f>
        <v>-397.77</v>
      </c>
      <c r="M117" s="18">
        <f>ROUND(IF(K117=0, IF(J117=0, 0, 1), J117/K117),5)</f>
        <v>2.2100000000000002E-2</v>
      </c>
    </row>
    <row r="118" spans="1:13" x14ac:dyDescent="0.25">
      <c r="A118" s="1"/>
      <c r="B118" s="1"/>
      <c r="C118" s="1"/>
      <c r="D118" s="1"/>
      <c r="E118" s="1"/>
      <c r="F118" s="1"/>
      <c r="G118" s="1" t="s">
        <v>213</v>
      </c>
      <c r="H118" s="1"/>
      <c r="I118" s="1"/>
      <c r="J118" s="2">
        <f>ROUND(J108+J112+SUM(J116:J117),5)</f>
        <v>3607.63</v>
      </c>
      <c r="K118" s="2">
        <f>ROUND(K108+K112+SUM(K116:K117),5)</f>
        <v>5734.15</v>
      </c>
      <c r="L118" s="2">
        <f>ROUND((J118-K118),5)</f>
        <v>-2126.52</v>
      </c>
      <c r="M118" s="15">
        <f>ROUND(IF(K118=0, IF(J118=0, 0, 1), J118/K118),5)</f>
        <v>0.62914999999999999</v>
      </c>
    </row>
    <row r="119" spans="1:13" x14ac:dyDescent="0.25">
      <c r="A119" s="1"/>
      <c r="B119" s="1"/>
      <c r="C119" s="1"/>
      <c r="D119" s="1"/>
      <c r="E119" s="1"/>
      <c r="F119" s="1"/>
      <c r="G119" s="1" t="s">
        <v>214</v>
      </c>
      <c r="H119" s="1"/>
      <c r="I119" s="1"/>
      <c r="J119" s="2"/>
      <c r="K119" s="2"/>
      <c r="L119" s="2"/>
      <c r="M119" s="15"/>
    </row>
    <row r="120" spans="1:13" x14ac:dyDescent="0.25">
      <c r="A120" s="1"/>
      <c r="B120" s="1"/>
      <c r="C120" s="1"/>
      <c r="D120" s="1"/>
      <c r="E120" s="1"/>
      <c r="F120" s="1"/>
      <c r="G120" s="1"/>
      <c r="H120" s="1" t="s">
        <v>215</v>
      </c>
      <c r="I120" s="1"/>
      <c r="J120" s="2">
        <v>159.94</v>
      </c>
      <c r="K120" s="2">
        <v>450</v>
      </c>
      <c r="L120" s="2">
        <f t="shared" ref="L120:L126" si="10">ROUND((J120-K120),5)</f>
        <v>-290.06</v>
      </c>
      <c r="M120" s="15">
        <f t="shared" ref="M120:M126" si="11">ROUND(IF(K120=0, IF(J120=0, 0, 1), J120/K120),5)</f>
        <v>0.35542000000000001</v>
      </c>
    </row>
    <row r="121" spans="1:13" x14ac:dyDescent="0.25">
      <c r="A121" s="1"/>
      <c r="B121" s="1"/>
      <c r="C121" s="1"/>
      <c r="D121" s="1"/>
      <c r="E121" s="1"/>
      <c r="F121" s="1"/>
      <c r="G121" s="1"/>
      <c r="H121" s="1" t="s">
        <v>216</v>
      </c>
      <c r="I121" s="1"/>
      <c r="J121" s="2">
        <v>405.4</v>
      </c>
      <c r="K121" s="2">
        <v>450</v>
      </c>
      <c r="L121" s="2">
        <f t="shared" si="10"/>
        <v>-44.6</v>
      </c>
      <c r="M121" s="15">
        <f t="shared" si="11"/>
        <v>0.90088999999999997</v>
      </c>
    </row>
    <row r="122" spans="1:13" x14ac:dyDescent="0.25">
      <c r="A122" s="1"/>
      <c r="B122" s="1"/>
      <c r="C122" s="1"/>
      <c r="D122" s="1"/>
      <c r="E122" s="1"/>
      <c r="F122" s="1"/>
      <c r="G122" s="1"/>
      <c r="H122" s="1" t="s">
        <v>217</v>
      </c>
      <c r="I122" s="1"/>
      <c r="J122" s="2">
        <v>388.08</v>
      </c>
      <c r="K122" s="2">
        <v>1471.58</v>
      </c>
      <c r="L122" s="2">
        <f t="shared" si="10"/>
        <v>-1083.5</v>
      </c>
      <c r="M122" s="15">
        <f t="shared" si="11"/>
        <v>0.26372000000000001</v>
      </c>
    </row>
    <row r="123" spans="1:13" x14ac:dyDescent="0.25">
      <c r="A123" s="1"/>
      <c r="B123" s="1"/>
      <c r="C123" s="1"/>
      <c r="D123" s="1"/>
      <c r="E123" s="1"/>
      <c r="F123" s="1"/>
      <c r="G123" s="1"/>
      <c r="H123" s="1" t="s">
        <v>218</v>
      </c>
      <c r="I123" s="1"/>
      <c r="J123" s="2">
        <v>314.63</v>
      </c>
      <c r="K123" s="2">
        <v>307.81</v>
      </c>
      <c r="L123" s="2">
        <f t="shared" si="10"/>
        <v>6.82</v>
      </c>
      <c r="M123" s="15">
        <f t="shared" si="11"/>
        <v>1.02216</v>
      </c>
    </row>
    <row r="124" spans="1:13" x14ac:dyDescent="0.25">
      <c r="A124" s="1"/>
      <c r="B124" s="1"/>
      <c r="C124" s="1"/>
      <c r="D124" s="1"/>
      <c r="E124" s="1"/>
      <c r="F124" s="1"/>
      <c r="G124" s="1"/>
      <c r="H124" s="1" t="s">
        <v>219</v>
      </c>
      <c r="I124" s="1"/>
      <c r="J124" s="2">
        <v>314.63</v>
      </c>
      <c r="K124" s="2">
        <v>307.81</v>
      </c>
      <c r="L124" s="2">
        <f t="shared" si="10"/>
        <v>6.82</v>
      </c>
      <c r="M124" s="15">
        <f t="shared" si="11"/>
        <v>1.02216</v>
      </c>
    </row>
    <row r="125" spans="1:13" ht="15.75" thickBot="1" x14ac:dyDescent="0.3">
      <c r="A125" s="1"/>
      <c r="B125" s="1"/>
      <c r="C125" s="1"/>
      <c r="D125" s="1"/>
      <c r="E125" s="1"/>
      <c r="F125" s="1"/>
      <c r="G125" s="1"/>
      <c r="H125" s="1" t="s">
        <v>220</v>
      </c>
      <c r="I125" s="1"/>
      <c r="J125" s="4">
        <v>0</v>
      </c>
      <c r="K125" s="4">
        <v>0</v>
      </c>
      <c r="L125" s="4">
        <f t="shared" si="10"/>
        <v>0</v>
      </c>
      <c r="M125" s="18">
        <f t="shared" si="11"/>
        <v>0</v>
      </c>
    </row>
    <row r="126" spans="1:13" x14ac:dyDescent="0.25">
      <c r="A126" s="1"/>
      <c r="B126" s="1"/>
      <c r="C126" s="1"/>
      <c r="D126" s="1"/>
      <c r="E126" s="1"/>
      <c r="F126" s="1"/>
      <c r="G126" s="1" t="s">
        <v>221</v>
      </c>
      <c r="H126" s="1"/>
      <c r="I126" s="1"/>
      <c r="J126" s="2">
        <f>ROUND(SUM(J119:J125),5)</f>
        <v>1582.68</v>
      </c>
      <c r="K126" s="2">
        <f>ROUND(SUM(K119:K125),5)</f>
        <v>2987.2</v>
      </c>
      <c r="L126" s="2">
        <f t="shared" si="10"/>
        <v>-1404.52</v>
      </c>
      <c r="M126" s="15">
        <f t="shared" si="11"/>
        <v>0.52981999999999996</v>
      </c>
    </row>
    <row r="127" spans="1:13" x14ac:dyDescent="0.25">
      <c r="A127" s="1"/>
      <c r="B127" s="1"/>
      <c r="C127" s="1"/>
      <c r="D127" s="1"/>
      <c r="E127" s="1"/>
      <c r="F127" s="1"/>
      <c r="G127" s="1" t="s">
        <v>222</v>
      </c>
      <c r="H127" s="1"/>
      <c r="I127" s="1"/>
      <c r="J127" s="2"/>
      <c r="K127" s="2"/>
      <c r="L127" s="2"/>
      <c r="M127" s="15"/>
    </row>
    <row r="128" spans="1:13" x14ac:dyDescent="0.25">
      <c r="A128" s="1"/>
      <c r="B128" s="1"/>
      <c r="C128" s="1"/>
      <c r="D128" s="1"/>
      <c r="E128" s="1"/>
      <c r="F128" s="1"/>
      <c r="G128" s="1"/>
      <c r="H128" s="1" t="s">
        <v>223</v>
      </c>
      <c r="I128" s="1"/>
      <c r="J128" s="2"/>
      <c r="K128" s="2"/>
      <c r="L128" s="2"/>
      <c r="M128" s="15"/>
    </row>
    <row r="129" spans="1:13" x14ac:dyDescent="0.25">
      <c r="A129" s="1"/>
      <c r="B129" s="1"/>
      <c r="C129" s="1"/>
      <c r="D129" s="1"/>
      <c r="E129" s="1"/>
      <c r="F129" s="1"/>
      <c r="G129" s="1"/>
      <c r="H129" s="1"/>
      <c r="I129" s="1" t="s">
        <v>224</v>
      </c>
      <c r="J129" s="2">
        <v>7413.06</v>
      </c>
      <c r="K129" s="2">
        <v>5990.77</v>
      </c>
      <c r="L129" s="2">
        <f t="shared" ref="L129:L138" si="12">ROUND((J129-K129),5)</f>
        <v>1422.29</v>
      </c>
      <c r="M129" s="15">
        <f t="shared" ref="M129:M138" si="13">ROUND(IF(K129=0, IF(J129=0, 0, 1), J129/K129),5)</f>
        <v>1.2374099999999999</v>
      </c>
    </row>
    <row r="130" spans="1:13" x14ac:dyDescent="0.25">
      <c r="A130" s="1"/>
      <c r="B130" s="1"/>
      <c r="C130" s="1"/>
      <c r="D130" s="1"/>
      <c r="E130" s="1"/>
      <c r="F130" s="1"/>
      <c r="G130" s="1"/>
      <c r="H130" s="1"/>
      <c r="I130" s="1" t="s">
        <v>225</v>
      </c>
      <c r="J130" s="2">
        <v>2025.67</v>
      </c>
      <c r="K130" s="2">
        <v>1054.6300000000001</v>
      </c>
      <c r="L130" s="2">
        <f t="shared" si="12"/>
        <v>971.04</v>
      </c>
      <c r="M130" s="15">
        <f t="shared" si="13"/>
        <v>1.9207399999999999</v>
      </c>
    </row>
    <row r="131" spans="1:13" ht="15.75" thickBot="1" x14ac:dyDescent="0.3">
      <c r="A131" s="1"/>
      <c r="B131" s="1"/>
      <c r="C131" s="1"/>
      <c r="D131" s="1"/>
      <c r="E131" s="1"/>
      <c r="F131" s="1"/>
      <c r="G131" s="1"/>
      <c r="H131" s="1"/>
      <c r="I131" s="1" t="s">
        <v>226</v>
      </c>
      <c r="J131" s="4">
        <v>340.7</v>
      </c>
      <c r="K131" s="4">
        <v>777.8</v>
      </c>
      <c r="L131" s="4">
        <f t="shared" si="12"/>
        <v>-437.1</v>
      </c>
      <c r="M131" s="18">
        <f t="shared" si="13"/>
        <v>0.43802999999999997</v>
      </c>
    </row>
    <row r="132" spans="1:13" x14ac:dyDescent="0.25">
      <c r="A132" s="1"/>
      <c r="B132" s="1"/>
      <c r="C132" s="1"/>
      <c r="D132" s="1"/>
      <c r="E132" s="1"/>
      <c r="F132" s="1"/>
      <c r="G132" s="1"/>
      <c r="H132" s="1" t="s">
        <v>227</v>
      </c>
      <c r="I132" s="1"/>
      <c r="J132" s="2">
        <f>ROUND(SUM(J128:J131),5)</f>
        <v>9779.43</v>
      </c>
      <c r="K132" s="2">
        <f>ROUND(SUM(K128:K131),5)</f>
        <v>7823.2</v>
      </c>
      <c r="L132" s="2">
        <f t="shared" si="12"/>
        <v>1956.23</v>
      </c>
      <c r="M132" s="15">
        <f t="shared" si="13"/>
        <v>1.2500500000000001</v>
      </c>
    </row>
    <row r="133" spans="1:13" x14ac:dyDescent="0.25">
      <c r="A133" s="1"/>
      <c r="B133" s="1"/>
      <c r="C133" s="1"/>
      <c r="D133" s="1"/>
      <c r="E133" s="1"/>
      <c r="F133" s="1"/>
      <c r="G133" s="1"/>
      <c r="H133" s="1" t="s">
        <v>228</v>
      </c>
      <c r="I133" s="1"/>
      <c r="J133" s="2">
        <v>287.77999999999997</v>
      </c>
      <c r="K133" s="2">
        <v>536.79</v>
      </c>
      <c r="L133" s="2">
        <f t="shared" si="12"/>
        <v>-249.01</v>
      </c>
      <c r="M133" s="15">
        <f t="shared" si="13"/>
        <v>0.53610999999999998</v>
      </c>
    </row>
    <row r="134" spans="1:13" ht="15.75" thickBot="1" x14ac:dyDescent="0.3">
      <c r="A134" s="1"/>
      <c r="B134" s="1"/>
      <c r="C134" s="1"/>
      <c r="D134" s="1"/>
      <c r="E134" s="1"/>
      <c r="F134" s="1"/>
      <c r="G134" s="1"/>
      <c r="H134" s="1" t="s">
        <v>229</v>
      </c>
      <c r="I134" s="1"/>
      <c r="J134" s="4">
        <v>493.11</v>
      </c>
      <c r="K134" s="4">
        <v>0</v>
      </c>
      <c r="L134" s="4">
        <f t="shared" si="12"/>
        <v>493.11</v>
      </c>
      <c r="M134" s="18">
        <f t="shared" si="13"/>
        <v>1</v>
      </c>
    </row>
    <row r="135" spans="1:13" x14ac:dyDescent="0.25">
      <c r="A135" s="1"/>
      <c r="B135" s="1"/>
      <c r="C135" s="1"/>
      <c r="D135" s="1"/>
      <c r="E135" s="1"/>
      <c r="F135" s="1"/>
      <c r="G135" s="1" t="s">
        <v>230</v>
      </c>
      <c r="H135" s="1"/>
      <c r="I135" s="1"/>
      <c r="J135" s="2">
        <f>ROUND(J127+SUM(J132:J134),5)</f>
        <v>10560.32</v>
      </c>
      <c r="K135" s="2">
        <f>ROUND(K127+SUM(K132:K134),5)</f>
        <v>8359.99</v>
      </c>
      <c r="L135" s="2">
        <f t="shared" si="12"/>
        <v>2200.33</v>
      </c>
      <c r="M135" s="15">
        <f t="shared" si="13"/>
        <v>1.2632000000000001</v>
      </c>
    </row>
    <row r="136" spans="1:13" ht="15.75" thickBot="1" x14ac:dyDescent="0.3">
      <c r="A136" s="1"/>
      <c r="B136" s="1"/>
      <c r="C136" s="1"/>
      <c r="D136" s="1"/>
      <c r="E136" s="1"/>
      <c r="F136" s="1"/>
      <c r="G136" s="1" t="s">
        <v>231</v>
      </c>
      <c r="H136" s="1"/>
      <c r="I136" s="1"/>
      <c r="J136" s="2">
        <v>775.2</v>
      </c>
      <c r="K136" s="2">
        <v>617.53</v>
      </c>
      <c r="L136" s="2">
        <f t="shared" si="12"/>
        <v>157.66999999999999</v>
      </c>
      <c r="M136" s="15">
        <f t="shared" si="13"/>
        <v>1.25532</v>
      </c>
    </row>
    <row r="137" spans="1:13" ht="15.75" thickBot="1" x14ac:dyDescent="0.3">
      <c r="A137" s="1"/>
      <c r="B137" s="1"/>
      <c r="C137" s="1"/>
      <c r="D137" s="1"/>
      <c r="E137" s="1"/>
      <c r="F137" s="1" t="s">
        <v>232</v>
      </c>
      <c r="G137" s="1"/>
      <c r="H137" s="1"/>
      <c r="I137" s="1"/>
      <c r="J137" s="3">
        <f>ROUND(SUM(J106:J107)+J118+J126+SUM(J135:J136),5)</f>
        <v>16525.830000000002</v>
      </c>
      <c r="K137" s="3">
        <f>ROUND(SUM(K106:K107)+K118+K126+SUM(K135:K136),5)</f>
        <v>19198.87</v>
      </c>
      <c r="L137" s="3">
        <f t="shared" si="12"/>
        <v>-2673.04</v>
      </c>
      <c r="M137" s="17">
        <f t="shared" si="13"/>
        <v>0.86077000000000004</v>
      </c>
    </row>
    <row r="138" spans="1:13" x14ac:dyDescent="0.25">
      <c r="A138" s="1"/>
      <c r="B138" s="1"/>
      <c r="C138" s="1"/>
      <c r="D138" s="1"/>
      <c r="E138" s="1" t="s">
        <v>233</v>
      </c>
      <c r="F138" s="1"/>
      <c r="G138" s="1"/>
      <c r="H138" s="1"/>
      <c r="I138" s="1"/>
      <c r="J138" s="2">
        <f>ROUND(SUM(J43:J48)+J53+J60+J68+J99+J105+J137,5)</f>
        <v>301675.33</v>
      </c>
      <c r="K138" s="2">
        <f>ROUND(SUM(K43:K48)+K53+K60+K68+K99+K105+K137,5)</f>
        <v>354506.34</v>
      </c>
      <c r="L138" s="2">
        <f t="shared" si="12"/>
        <v>-52831.01</v>
      </c>
      <c r="M138" s="15">
        <f t="shared" si="13"/>
        <v>0.85097</v>
      </c>
    </row>
    <row r="139" spans="1:13" x14ac:dyDescent="0.25">
      <c r="A139" s="1"/>
      <c r="B139" s="1"/>
      <c r="C139" s="1"/>
      <c r="D139" s="1"/>
      <c r="E139" s="1" t="s">
        <v>234</v>
      </c>
      <c r="F139" s="1"/>
      <c r="G139" s="1"/>
      <c r="H139" s="1"/>
      <c r="I139" s="1"/>
      <c r="J139" s="2"/>
      <c r="K139" s="2"/>
      <c r="L139" s="2"/>
      <c r="M139" s="15"/>
    </row>
    <row r="140" spans="1:13" x14ac:dyDescent="0.25">
      <c r="A140" s="1"/>
      <c r="B140" s="1"/>
      <c r="C140" s="1"/>
      <c r="D140" s="1"/>
      <c r="E140" s="1"/>
      <c r="F140" s="1" t="s">
        <v>235</v>
      </c>
      <c r="G140" s="1"/>
      <c r="H140" s="1"/>
      <c r="I140" s="1"/>
      <c r="J140" s="2">
        <v>335.92</v>
      </c>
      <c r="K140" s="2">
        <v>1249.97</v>
      </c>
      <c r="L140" s="2">
        <f>ROUND((J140-K140),5)</f>
        <v>-914.05</v>
      </c>
      <c r="M140" s="15">
        <f>ROUND(IF(K140=0, IF(J140=0, 0, 1), J140/K140),5)</f>
        <v>0.26873999999999998</v>
      </c>
    </row>
    <row r="141" spans="1:13" x14ac:dyDescent="0.25">
      <c r="A141" s="1"/>
      <c r="B141" s="1"/>
      <c r="C141" s="1"/>
      <c r="D141" s="1"/>
      <c r="E141" s="1"/>
      <c r="F141" s="1" t="s">
        <v>236</v>
      </c>
      <c r="G141" s="1"/>
      <c r="H141" s="1"/>
      <c r="I141" s="1"/>
      <c r="J141" s="2">
        <v>720</v>
      </c>
      <c r="K141" s="2"/>
      <c r="L141" s="2"/>
      <c r="M141" s="15"/>
    </row>
    <row r="142" spans="1:13" ht="15.75" thickBot="1" x14ac:dyDescent="0.3">
      <c r="A142" s="1"/>
      <c r="B142" s="1"/>
      <c r="C142" s="1"/>
      <c r="D142" s="1"/>
      <c r="E142" s="1"/>
      <c r="F142" s="1" t="s">
        <v>237</v>
      </c>
      <c r="G142" s="1"/>
      <c r="H142" s="1"/>
      <c r="I142" s="1"/>
      <c r="J142" s="4">
        <v>64</v>
      </c>
      <c r="K142" s="4">
        <v>250.03</v>
      </c>
      <c r="L142" s="4">
        <f>ROUND((J142-K142),5)</f>
        <v>-186.03</v>
      </c>
      <c r="M142" s="18">
        <f>ROUND(IF(K142=0, IF(J142=0, 0, 1), J142/K142),5)</f>
        <v>0.25596999999999998</v>
      </c>
    </row>
    <row r="143" spans="1:13" x14ac:dyDescent="0.25">
      <c r="A143" s="1"/>
      <c r="B143" s="1"/>
      <c r="C143" s="1"/>
      <c r="D143" s="1"/>
      <c r="E143" s="1" t="s">
        <v>238</v>
      </c>
      <c r="F143" s="1"/>
      <c r="G143" s="1"/>
      <c r="H143" s="1"/>
      <c r="I143" s="1"/>
      <c r="J143" s="2">
        <f>ROUND(SUM(J139:J142),5)</f>
        <v>1119.92</v>
      </c>
      <c r="K143" s="2">
        <f>ROUND(SUM(K139:K142),5)</f>
        <v>1500</v>
      </c>
      <c r="L143" s="2">
        <f>ROUND((J143-K143),5)</f>
        <v>-380.08</v>
      </c>
      <c r="M143" s="15">
        <f>ROUND(IF(K143=0, IF(J143=0, 0, 1), J143/K143),5)</f>
        <v>0.74661</v>
      </c>
    </row>
    <row r="144" spans="1:13" x14ac:dyDescent="0.25">
      <c r="A144" s="1"/>
      <c r="B144" s="1"/>
      <c r="C144" s="1"/>
      <c r="D144" s="1"/>
      <c r="E144" s="1" t="s">
        <v>239</v>
      </c>
      <c r="F144" s="1"/>
      <c r="G144" s="1"/>
      <c r="H144" s="1"/>
      <c r="I144" s="1"/>
      <c r="J144" s="2"/>
      <c r="K144" s="2"/>
      <c r="L144" s="2"/>
      <c r="M144" s="15"/>
    </row>
    <row r="145" spans="1:13" x14ac:dyDescent="0.25">
      <c r="A145" s="1"/>
      <c r="B145" s="1"/>
      <c r="C145" s="1"/>
      <c r="D145" s="1"/>
      <c r="E145" s="1"/>
      <c r="F145" s="1" t="s">
        <v>240</v>
      </c>
      <c r="G145" s="1"/>
      <c r="H145" s="1"/>
      <c r="I145" s="1"/>
      <c r="J145" s="2">
        <v>0</v>
      </c>
      <c r="K145" s="2">
        <v>0</v>
      </c>
      <c r="L145" s="2">
        <f>ROUND((J145-K145),5)</f>
        <v>0</v>
      </c>
      <c r="M145" s="15">
        <f>ROUND(IF(K145=0, IF(J145=0, 0, 1), J145/K145),5)</f>
        <v>0</v>
      </c>
    </row>
    <row r="146" spans="1:13" x14ac:dyDescent="0.25">
      <c r="A146" s="1"/>
      <c r="B146" s="1"/>
      <c r="C146" s="1"/>
      <c r="D146" s="1"/>
      <c r="E146" s="1"/>
      <c r="F146" s="1" t="s">
        <v>241</v>
      </c>
      <c r="G146" s="1"/>
      <c r="H146" s="1"/>
      <c r="I146" s="1"/>
      <c r="J146" s="2">
        <v>78.69</v>
      </c>
      <c r="K146" s="2">
        <v>1613.19</v>
      </c>
      <c r="L146" s="2">
        <f>ROUND((J146-K146),5)</f>
        <v>-1534.5</v>
      </c>
      <c r="M146" s="15">
        <f>ROUND(IF(K146=0, IF(J146=0, 0, 1), J146/K146),5)</f>
        <v>4.8779999999999997E-2</v>
      </c>
    </row>
    <row r="147" spans="1:13" x14ac:dyDescent="0.25">
      <c r="A147" s="1"/>
      <c r="B147" s="1"/>
      <c r="C147" s="1"/>
      <c r="D147" s="1"/>
      <c r="E147" s="1"/>
      <c r="F147" s="1" t="s">
        <v>242</v>
      </c>
      <c r="G147" s="1"/>
      <c r="H147" s="1"/>
      <c r="I147" s="1"/>
      <c r="J147" s="2">
        <v>4143.46</v>
      </c>
      <c r="K147" s="2">
        <v>2866.07</v>
      </c>
      <c r="L147" s="2">
        <f>ROUND((J147-K147),5)</f>
        <v>1277.3900000000001</v>
      </c>
      <c r="M147" s="15">
        <f>ROUND(IF(K147=0, IF(J147=0, 0, 1), J147/K147),5)</f>
        <v>1.4456899999999999</v>
      </c>
    </row>
    <row r="148" spans="1:13" x14ac:dyDescent="0.25">
      <c r="A148" s="1"/>
      <c r="B148" s="1"/>
      <c r="C148" s="1"/>
      <c r="D148" s="1"/>
      <c r="E148" s="1"/>
      <c r="F148" s="1" t="s">
        <v>243</v>
      </c>
      <c r="G148" s="1"/>
      <c r="H148" s="1"/>
      <c r="I148" s="1"/>
      <c r="J148" s="2">
        <v>558.74</v>
      </c>
      <c r="K148" s="2">
        <v>338.67</v>
      </c>
      <c r="L148" s="2">
        <f>ROUND((J148-K148),5)</f>
        <v>220.07</v>
      </c>
      <c r="M148" s="15">
        <f>ROUND(IF(K148=0, IF(J148=0, 0, 1), J148/K148),5)</f>
        <v>1.64981</v>
      </c>
    </row>
    <row r="149" spans="1:13" x14ac:dyDescent="0.25">
      <c r="A149" s="1"/>
      <c r="B149" s="1"/>
      <c r="C149" s="1"/>
      <c r="D149" s="1"/>
      <c r="E149" s="1"/>
      <c r="F149" s="1" t="s">
        <v>244</v>
      </c>
      <c r="G149" s="1"/>
      <c r="H149" s="1"/>
      <c r="I149" s="1"/>
      <c r="J149" s="2">
        <v>0</v>
      </c>
      <c r="K149" s="2">
        <v>0</v>
      </c>
      <c r="L149" s="2">
        <f>ROUND((J149-K149),5)</f>
        <v>0</v>
      </c>
      <c r="M149" s="15">
        <f>ROUND(IF(K149=0, IF(J149=0, 0, 1), J149/K149),5)</f>
        <v>0</v>
      </c>
    </row>
    <row r="150" spans="1:13" ht="15.75" thickBot="1" x14ac:dyDescent="0.3">
      <c r="A150" s="1"/>
      <c r="B150" s="1"/>
      <c r="C150" s="1"/>
      <c r="D150" s="1"/>
      <c r="E150" s="1"/>
      <c r="F150" s="1" t="s">
        <v>350</v>
      </c>
      <c r="G150" s="1"/>
      <c r="H150" s="1"/>
      <c r="I150" s="1"/>
      <c r="J150" s="4">
        <v>0</v>
      </c>
      <c r="K150" s="4"/>
      <c r="L150" s="4"/>
      <c r="M150" s="18"/>
    </row>
    <row r="151" spans="1:13" x14ac:dyDescent="0.25">
      <c r="A151" s="1"/>
      <c r="B151" s="1"/>
      <c r="C151" s="1"/>
      <c r="D151" s="1"/>
      <c r="E151" s="1" t="s">
        <v>245</v>
      </c>
      <c r="F151" s="1"/>
      <c r="G151" s="1"/>
      <c r="H151" s="1"/>
      <c r="I151" s="1"/>
      <c r="J151" s="2">
        <f>ROUND(SUM(J144:J150),5)</f>
        <v>4780.8900000000003</v>
      </c>
      <c r="K151" s="2">
        <f>ROUND(SUM(K144:K150),5)</f>
        <v>4817.93</v>
      </c>
      <c r="L151" s="2">
        <f>ROUND((J151-K151),5)</f>
        <v>-37.04</v>
      </c>
      <c r="M151" s="15">
        <f>ROUND(IF(K151=0, IF(J151=0, 0, 1), J151/K151),5)</f>
        <v>0.99231000000000003</v>
      </c>
    </row>
    <row r="152" spans="1:13" x14ac:dyDescent="0.25">
      <c r="A152" s="1"/>
      <c r="B152" s="1"/>
      <c r="C152" s="1"/>
      <c r="D152" s="1"/>
      <c r="E152" s="1" t="s">
        <v>246</v>
      </c>
      <c r="F152" s="1"/>
      <c r="G152" s="1"/>
      <c r="H152" s="1"/>
      <c r="I152" s="1"/>
      <c r="J152" s="2"/>
      <c r="K152" s="2"/>
      <c r="L152" s="2"/>
      <c r="M152" s="15"/>
    </row>
    <row r="153" spans="1:13" x14ac:dyDescent="0.25">
      <c r="A153" s="1"/>
      <c r="B153" s="1"/>
      <c r="C153" s="1"/>
      <c r="D153" s="1"/>
      <c r="E153" s="1"/>
      <c r="F153" s="1" t="s">
        <v>247</v>
      </c>
      <c r="G153" s="1"/>
      <c r="H153" s="1"/>
      <c r="I153" s="1"/>
      <c r="J153" s="2">
        <v>0</v>
      </c>
      <c r="K153" s="2">
        <v>0</v>
      </c>
      <c r="L153" s="2">
        <f>ROUND((J153-K153),5)</f>
        <v>0</v>
      </c>
      <c r="M153" s="15">
        <f>ROUND(IF(K153=0, IF(J153=0, 0, 1), J153/K153),5)</f>
        <v>0</v>
      </c>
    </row>
    <row r="154" spans="1:13" x14ac:dyDescent="0.25">
      <c r="A154" s="1"/>
      <c r="B154" s="1"/>
      <c r="C154" s="1"/>
      <c r="D154" s="1"/>
      <c r="E154" s="1"/>
      <c r="F154" s="1" t="s">
        <v>248</v>
      </c>
      <c r="G154" s="1"/>
      <c r="H154" s="1"/>
      <c r="I154" s="1"/>
      <c r="J154" s="2">
        <v>0</v>
      </c>
      <c r="K154" s="2">
        <v>250.03</v>
      </c>
      <c r="L154" s="2">
        <f>ROUND((J154-K154),5)</f>
        <v>-250.03</v>
      </c>
      <c r="M154" s="15">
        <f>ROUND(IF(K154=0, IF(J154=0, 0, 1), J154/K154),5)</f>
        <v>0</v>
      </c>
    </row>
    <row r="155" spans="1:13" x14ac:dyDescent="0.25">
      <c r="A155" s="1"/>
      <c r="B155" s="1"/>
      <c r="C155" s="1"/>
      <c r="D155" s="1"/>
      <c r="E155" s="1"/>
      <c r="F155" s="1" t="s">
        <v>249</v>
      </c>
      <c r="G155" s="1"/>
      <c r="H155" s="1"/>
      <c r="I155" s="1"/>
      <c r="J155" s="2">
        <v>2079.0500000000002</v>
      </c>
      <c r="K155" s="2">
        <v>1472.21</v>
      </c>
      <c r="L155" s="2">
        <f>ROUND((J155-K155),5)</f>
        <v>606.84</v>
      </c>
      <c r="M155" s="15">
        <f>ROUND(IF(K155=0, IF(J155=0, 0, 1), J155/K155),5)</f>
        <v>1.4121999999999999</v>
      </c>
    </row>
    <row r="156" spans="1:13" x14ac:dyDescent="0.25">
      <c r="A156" s="1"/>
      <c r="B156" s="1"/>
      <c r="C156" s="1"/>
      <c r="D156" s="1"/>
      <c r="E156" s="1"/>
      <c r="F156" s="1" t="s">
        <v>250</v>
      </c>
      <c r="G156" s="1"/>
      <c r="H156" s="1"/>
      <c r="I156" s="1"/>
      <c r="J156" s="2"/>
      <c r="K156" s="2"/>
      <c r="L156" s="2"/>
      <c r="M156" s="15"/>
    </row>
    <row r="157" spans="1:13" x14ac:dyDescent="0.25">
      <c r="A157" s="1"/>
      <c r="B157" s="1"/>
      <c r="C157" s="1"/>
      <c r="D157" s="1"/>
      <c r="E157" s="1"/>
      <c r="F157" s="1"/>
      <c r="G157" s="1" t="s">
        <v>251</v>
      </c>
      <c r="H157" s="1"/>
      <c r="I157" s="1"/>
      <c r="J157" s="2">
        <v>145</v>
      </c>
      <c r="K157" s="2">
        <v>1500</v>
      </c>
      <c r="L157" s="2">
        <f t="shared" ref="L157:L168" si="14">ROUND((J157-K157),5)</f>
        <v>-1355</v>
      </c>
      <c r="M157" s="15">
        <f t="shared" ref="M157:M168" si="15">ROUND(IF(K157=0, IF(J157=0, 0, 1), J157/K157),5)</f>
        <v>9.6670000000000006E-2</v>
      </c>
    </row>
    <row r="158" spans="1:13" x14ac:dyDescent="0.25">
      <c r="A158" s="1"/>
      <c r="B158" s="1"/>
      <c r="C158" s="1"/>
      <c r="D158" s="1"/>
      <c r="E158" s="1"/>
      <c r="F158" s="1"/>
      <c r="G158" s="1" t="s">
        <v>252</v>
      </c>
      <c r="H158" s="1"/>
      <c r="I158" s="1"/>
      <c r="J158" s="2">
        <v>0</v>
      </c>
      <c r="K158" s="2">
        <v>0</v>
      </c>
      <c r="L158" s="2">
        <f t="shared" si="14"/>
        <v>0</v>
      </c>
      <c r="M158" s="15">
        <f t="shared" si="15"/>
        <v>0</v>
      </c>
    </row>
    <row r="159" spans="1:13" x14ac:dyDescent="0.25">
      <c r="A159" s="1"/>
      <c r="B159" s="1"/>
      <c r="C159" s="1"/>
      <c r="D159" s="1"/>
      <c r="E159" s="1"/>
      <c r="F159" s="1"/>
      <c r="G159" s="1" t="s">
        <v>253</v>
      </c>
      <c r="H159" s="1"/>
      <c r="I159" s="1"/>
      <c r="J159" s="2">
        <v>604.97</v>
      </c>
      <c r="K159" s="2">
        <v>1050.76</v>
      </c>
      <c r="L159" s="2">
        <f t="shared" si="14"/>
        <v>-445.79</v>
      </c>
      <c r="M159" s="15">
        <f t="shared" si="15"/>
        <v>0.57574999999999998</v>
      </c>
    </row>
    <row r="160" spans="1:13" x14ac:dyDescent="0.25">
      <c r="A160" s="1"/>
      <c r="B160" s="1"/>
      <c r="C160" s="1"/>
      <c r="D160" s="1"/>
      <c r="E160" s="1"/>
      <c r="F160" s="1"/>
      <c r="G160" s="1" t="s">
        <v>254</v>
      </c>
      <c r="H160" s="1"/>
      <c r="I160" s="1"/>
      <c r="J160" s="2">
        <v>147.9</v>
      </c>
      <c r="K160" s="2">
        <v>5203.71</v>
      </c>
      <c r="L160" s="2">
        <f t="shared" si="14"/>
        <v>-5055.8100000000004</v>
      </c>
      <c r="M160" s="15">
        <f t="shared" si="15"/>
        <v>2.8420000000000001E-2</v>
      </c>
    </row>
    <row r="161" spans="1:13" x14ac:dyDescent="0.25">
      <c r="A161" s="1"/>
      <c r="B161" s="1"/>
      <c r="C161" s="1"/>
      <c r="D161" s="1"/>
      <c r="E161" s="1"/>
      <c r="F161" s="1"/>
      <c r="G161" s="1" t="s">
        <v>255</v>
      </c>
      <c r="H161" s="1"/>
      <c r="I161" s="1"/>
      <c r="J161" s="2">
        <v>0</v>
      </c>
      <c r="K161" s="2">
        <v>375</v>
      </c>
      <c r="L161" s="2">
        <f t="shared" si="14"/>
        <v>-375</v>
      </c>
      <c r="M161" s="15">
        <f t="shared" si="15"/>
        <v>0</v>
      </c>
    </row>
    <row r="162" spans="1:13" x14ac:dyDescent="0.25">
      <c r="A162" s="1"/>
      <c r="B162" s="1"/>
      <c r="C162" s="1"/>
      <c r="D162" s="1"/>
      <c r="E162" s="1"/>
      <c r="F162" s="1"/>
      <c r="G162" s="1" t="s">
        <v>256</v>
      </c>
      <c r="H162" s="1"/>
      <c r="I162" s="1"/>
      <c r="J162" s="2">
        <v>0</v>
      </c>
      <c r="K162" s="2">
        <v>499.97</v>
      </c>
      <c r="L162" s="2">
        <f t="shared" si="14"/>
        <v>-499.97</v>
      </c>
      <c r="M162" s="15">
        <f t="shared" si="15"/>
        <v>0</v>
      </c>
    </row>
    <row r="163" spans="1:13" x14ac:dyDescent="0.25">
      <c r="A163" s="1"/>
      <c r="B163" s="1"/>
      <c r="C163" s="1"/>
      <c r="D163" s="1"/>
      <c r="E163" s="1"/>
      <c r="F163" s="1"/>
      <c r="G163" s="1" t="s">
        <v>257</v>
      </c>
      <c r="H163" s="1"/>
      <c r="I163" s="1"/>
      <c r="J163" s="2">
        <v>581.66</v>
      </c>
      <c r="K163" s="2">
        <v>597.36</v>
      </c>
      <c r="L163" s="2">
        <f t="shared" si="14"/>
        <v>-15.7</v>
      </c>
      <c r="M163" s="15">
        <f t="shared" si="15"/>
        <v>0.97372000000000003</v>
      </c>
    </row>
    <row r="164" spans="1:13" x14ac:dyDescent="0.25">
      <c r="A164" s="1"/>
      <c r="B164" s="1"/>
      <c r="C164" s="1"/>
      <c r="D164" s="1"/>
      <c r="E164" s="1"/>
      <c r="F164" s="1"/>
      <c r="G164" s="1" t="s">
        <v>258</v>
      </c>
      <c r="H164" s="1"/>
      <c r="I164" s="1"/>
      <c r="J164" s="2">
        <v>169.8</v>
      </c>
      <c r="K164" s="2">
        <v>0</v>
      </c>
      <c r="L164" s="2">
        <f t="shared" si="14"/>
        <v>169.8</v>
      </c>
      <c r="M164" s="15">
        <f t="shared" si="15"/>
        <v>1</v>
      </c>
    </row>
    <row r="165" spans="1:13" x14ac:dyDescent="0.25">
      <c r="A165" s="1"/>
      <c r="B165" s="1"/>
      <c r="C165" s="1"/>
      <c r="D165" s="1"/>
      <c r="E165" s="1"/>
      <c r="F165" s="1"/>
      <c r="G165" s="1" t="s">
        <v>259</v>
      </c>
      <c r="H165" s="1"/>
      <c r="I165" s="1"/>
      <c r="J165" s="2">
        <v>0</v>
      </c>
      <c r="K165" s="2">
        <v>0</v>
      </c>
      <c r="L165" s="2">
        <f t="shared" si="14"/>
        <v>0</v>
      </c>
      <c r="M165" s="15">
        <f t="shared" si="15"/>
        <v>0</v>
      </c>
    </row>
    <row r="166" spans="1:13" x14ac:dyDescent="0.25">
      <c r="A166" s="1"/>
      <c r="B166" s="1"/>
      <c r="C166" s="1"/>
      <c r="D166" s="1"/>
      <c r="E166" s="1"/>
      <c r="F166" s="1"/>
      <c r="G166" s="1" t="s">
        <v>260</v>
      </c>
      <c r="H166" s="1"/>
      <c r="I166" s="1"/>
      <c r="J166" s="2">
        <v>0</v>
      </c>
      <c r="K166" s="2">
        <v>0</v>
      </c>
      <c r="L166" s="2">
        <f t="shared" si="14"/>
        <v>0</v>
      </c>
      <c r="M166" s="15">
        <f t="shared" si="15"/>
        <v>0</v>
      </c>
    </row>
    <row r="167" spans="1:13" ht="15.75" thickBot="1" x14ac:dyDescent="0.3">
      <c r="A167" s="1"/>
      <c r="B167" s="1"/>
      <c r="C167" s="1"/>
      <c r="D167" s="1"/>
      <c r="E167" s="1"/>
      <c r="F167" s="1"/>
      <c r="G167" s="1" t="s">
        <v>261</v>
      </c>
      <c r="H167" s="1"/>
      <c r="I167" s="1"/>
      <c r="J167" s="4">
        <v>0</v>
      </c>
      <c r="K167" s="4">
        <v>0</v>
      </c>
      <c r="L167" s="4">
        <f t="shared" si="14"/>
        <v>0</v>
      </c>
      <c r="M167" s="18">
        <f t="shared" si="15"/>
        <v>0</v>
      </c>
    </row>
    <row r="168" spans="1:13" x14ac:dyDescent="0.25">
      <c r="A168" s="1"/>
      <c r="B168" s="1"/>
      <c r="C168" s="1"/>
      <c r="D168" s="1"/>
      <c r="E168" s="1"/>
      <c r="F168" s="1" t="s">
        <v>262</v>
      </c>
      <c r="G168" s="1"/>
      <c r="H168" s="1"/>
      <c r="I168" s="1"/>
      <c r="J168" s="2">
        <f>ROUND(SUM(J156:J167),5)</f>
        <v>1649.33</v>
      </c>
      <c r="K168" s="2">
        <f>ROUND(SUM(K156:K167),5)</f>
        <v>9226.7999999999993</v>
      </c>
      <c r="L168" s="2">
        <f t="shared" si="14"/>
        <v>-7577.47</v>
      </c>
      <c r="M168" s="15">
        <f t="shared" si="15"/>
        <v>0.17874999999999999</v>
      </c>
    </row>
    <row r="169" spans="1:13" x14ac:dyDescent="0.25">
      <c r="A169" s="1"/>
      <c r="B169" s="1"/>
      <c r="C169" s="1"/>
      <c r="D169" s="1"/>
      <c r="E169" s="1"/>
      <c r="F169" s="1" t="s">
        <v>263</v>
      </c>
      <c r="G169" s="1"/>
      <c r="H169" s="1"/>
      <c r="I169" s="1"/>
      <c r="J169" s="2"/>
      <c r="K169" s="2"/>
      <c r="L169" s="2"/>
      <c r="M169" s="15"/>
    </row>
    <row r="170" spans="1:13" x14ac:dyDescent="0.25">
      <c r="A170" s="1"/>
      <c r="B170" s="1"/>
      <c r="C170" s="1"/>
      <c r="D170" s="1"/>
      <c r="E170" s="1"/>
      <c r="F170" s="1"/>
      <c r="G170" s="1" t="s">
        <v>264</v>
      </c>
      <c r="H170" s="1"/>
      <c r="I170" s="1"/>
      <c r="J170" s="2">
        <v>844.03</v>
      </c>
      <c r="K170" s="2">
        <v>0</v>
      </c>
      <c r="L170" s="2">
        <f t="shared" ref="L170:L192" si="16">ROUND((J170-K170),5)</f>
        <v>844.03</v>
      </c>
      <c r="M170" s="15">
        <f t="shared" ref="M170:M192" si="17">ROUND(IF(K170=0, IF(J170=0, 0, 1), J170/K170),5)</f>
        <v>1</v>
      </c>
    </row>
    <row r="171" spans="1:13" x14ac:dyDescent="0.25">
      <c r="A171" s="1"/>
      <c r="B171" s="1"/>
      <c r="C171" s="1"/>
      <c r="D171" s="1"/>
      <c r="E171" s="1"/>
      <c r="F171" s="1"/>
      <c r="G171" s="1" t="s">
        <v>265</v>
      </c>
      <c r="H171" s="1"/>
      <c r="I171" s="1"/>
      <c r="J171" s="2">
        <v>0</v>
      </c>
      <c r="K171" s="2">
        <v>0</v>
      </c>
      <c r="L171" s="2">
        <f t="shared" si="16"/>
        <v>0</v>
      </c>
      <c r="M171" s="15">
        <f t="shared" si="17"/>
        <v>0</v>
      </c>
    </row>
    <row r="172" spans="1:13" x14ac:dyDescent="0.25">
      <c r="A172" s="1"/>
      <c r="B172" s="1"/>
      <c r="C172" s="1"/>
      <c r="D172" s="1"/>
      <c r="E172" s="1"/>
      <c r="F172" s="1"/>
      <c r="G172" s="1" t="s">
        <v>266</v>
      </c>
      <c r="H172" s="1"/>
      <c r="I172" s="1"/>
      <c r="J172" s="2">
        <v>19.989999999999998</v>
      </c>
      <c r="K172" s="2">
        <v>0</v>
      </c>
      <c r="L172" s="2">
        <f t="shared" si="16"/>
        <v>19.989999999999998</v>
      </c>
      <c r="M172" s="15">
        <f t="shared" si="17"/>
        <v>1</v>
      </c>
    </row>
    <row r="173" spans="1:13" x14ac:dyDescent="0.25">
      <c r="A173" s="1"/>
      <c r="B173" s="1"/>
      <c r="C173" s="1"/>
      <c r="D173" s="1"/>
      <c r="E173" s="1"/>
      <c r="F173" s="1"/>
      <c r="G173" s="1" t="s">
        <v>267</v>
      </c>
      <c r="H173" s="1"/>
      <c r="I173" s="1"/>
      <c r="J173" s="2">
        <v>0</v>
      </c>
      <c r="K173" s="2">
        <v>0</v>
      </c>
      <c r="L173" s="2">
        <f t="shared" si="16"/>
        <v>0</v>
      </c>
      <c r="M173" s="15">
        <f t="shared" si="17"/>
        <v>0</v>
      </c>
    </row>
    <row r="174" spans="1:13" x14ac:dyDescent="0.25">
      <c r="A174" s="1"/>
      <c r="B174" s="1"/>
      <c r="C174" s="1"/>
      <c r="D174" s="1"/>
      <c r="E174" s="1"/>
      <c r="F174" s="1"/>
      <c r="G174" s="1" t="s">
        <v>268</v>
      </c>
      <c r="H174" s="1"/>
      <c r="I174" s="1"/>
      <c r="J174" s="2">
        <v>0</v>
      </c>
      <c r="K174" s="2">
        <v>0</v>
      </c>
      <c r="L174" s="2">
        <f t="shared" si="16"/>
        <v>0</v>
      </c>
      <c r="M174" s="15">
        <f t="shared" si="17"/>
        <v>0</v>
      </c>
    </row>
    <row r="175" spans="1:13" x14ac:dyDescent="0.25">
      <c r="A175" s="1"/>
      <c r="B175" s="1"/>
      <c r="C175" s="1"/>
      <c r="D175" s="1"/>
      <c r="E175" s="1"/>
      <c r="F175" s="1"/>
      <c r="G175" s="1" t="s">
        <v>269</v>
      </c>
      <c r="H175" s="1"/>
      <c r="I175" s="1"/>
      <c r="J175" s="2">
        <v>9.99</v>
      </c>
      <c r="K175" s="2">
        <v>0</v>
      </c>
      <c r="L175" s="2">
        <f t="shared" si="16"/>
        <v>9.99</v>
      </c>
      <c r="M175" s="15">
        <f t="shared" si="17"/>
        <v>1</v>
      </c>
    </row>
    <row r="176" spans="1:13" x14ac:dyDescent="0.25">
      <c r="A176" s="1"/>
      <c r="B176" s="1"/>
      <c r="C176" s="1"/>
      <c r="D176" s="1"/>
      <c r="E176" s="1"/>
      <c r="F176" s="1"/>
      <c r="G176" s="1" t="s">
        <v>270</v>
      </c>
      <c r="H176" s="1"/>
      <c r="I176" s="1"/>
      <c r="J176" s="2">
        <v>1115.95</v>
      </c>
      <c r="K176" s="2">
        <v>0</v>
      </c>
      <c r="L176" s="2">
        <f t="shared" si="16"/>
        <v>1115.95</v>
      </c>
      <c r="M176" s="15">
        <f t="shared" si="17"/>
        <v>1</v>
      </c>
    </row>
    <row r="177" spans="1:13" x14ac:dyDescent="0.25">
      <c r="A177" s="1"/>
      <c r="B177" s="1"/>
      <c r="C177" s="1"/>
      <c r="D177" s="1"/>
      <c r="E177" s="1"/>
      <c r="F177" s="1"/>
      <c r="G177" s="1" t="s">
        <v>271</v>
      </c>
      <c r="H177" s="1"/>
      <c r="I177" s="1"/>
      <c r="J177" s="2">
        <v>153.51</v>
      </c>
      <c r="K177" s="2">
        <v>0</v>
      </c>
      <c r="L177" s="2">
        <f t="shared" si="16"/>
        <v>153.51</v>
      </c>
      <c r="M177" s="15">
        <f t="shared" si="17"/>
        <v>1</v>
      </c>
    </row>
    <row r="178" spans="1:13" x14ac:dyDescent="0.25">
      <c r="A178" s="1"/>
      <c r="B178" s="1"/>
      <c r="C178" s="1"/>
      <c r="D178" s="1"/>
      <c r="E178" s="1"/>
      <c r="F178" s="1"/>
      <c r="G178" s="1" t="s">
        <v>272</v>
      </c>
      <c r="H178" s="1"/>
      <c r="I178" s="1"/>
      <c r="J178" s="2">
        <v>2522.86</v>
      </c>
      <c r="K178" s="2">
        <v>0</v>
      </c>
      <c r="L178" s="2">
        <f t="shared" si="16"/>
        <v>2522.86</v>
      </c>
      <c r="M178" s="15">
        <f t="shared" si="17"/>
        <v>1</v>
      </c>
    </row>
    <row r="179" spans="1:13" x14ac:dyDescent="0.25">
      <c r="A179" s="1"/>
      <c r="B179" s="1"/>
      <c r="C179" s="1"/>
      <c r="D179" s="1"/>
      <c r="E179" s="1"/>
      <c r="F179" s="1"/>
      <c r="G179" s="1" t="s">
        <v>273</v>
      </c>
      <c r="H179" s="1"/>
      <c r="I179" s="1"/>
      <c r="J179" s="2">
        <v>550.29</v>
      </c>
      <c r="K179" s="2">
        <v>0</v>
      </c>
      <c r="L179" s="2">
        <f t="shared" si="16"/>
        <v>550.29</v>
      </c>
      <c r="M179" s="15">
        <f t="shared" si="17"/>
        <v>1</v>
      </c>
    </row>
    <row r="180" spans="1:13" x14ac:dyDescent="0.25">
      <c r="A180" s="1"/>
      <c r="B180" s="1"/>
      <c r="C180" s="1"/>
      <c r="D180" s="1"/>
      <c r="E180" s="1"/>
      <c r="F180" s="1"/>
      <c r="G180" s="1" t="s">
        <v>274</v>
      </c>
      <c r="H180" s="1"/>
      <c r="I180" s="1"/>
      <c r="J180" s="2">
        <v>438</v>
      </c>
      <c r="K180" s="2">
        <v>0</v>
      </c>
      <c r="L180" s="2">
        <f t="shared" si="16"/>
        <v>438</v>
      </c>
      <c r="M180" s="15">
        <f t="shared" si="17"/>
        <v>1</v>
      </c>
    </row>
    <row r="181" spans="1:13" x14ac:dyDescent="0.25">
      <c r="A181" s="1"/>
      <c r="B181" s="1"/>
      <c r="C181" s="1"/>
      <c r="D181" s="1"/>
      <c r="E181" s="1"/>
      <c r="F181" s="1"/>
      <c r="G181" s="1" t="s">
        <v>275</v>
      </c>
      <c r="H181" s="1"/>
      <c r="I181" s="1"/>
      <c r="J181" s="2">
        <v>834.48</v>
      </c>
      <c r="K181" s="2">
        <v>0</v>
      </c>
      <c r="L181" s="2">
        <f t="shared" si="16"/>
        <v>834.48</v>
      </c>
      <c r="M181" s="15">
        <f t="shared" si="17"/>
        <v>1</v>
      </c>
    </row>
    <row r="182" spans="1:13" x14ac:dyDescent="0.25">
      <c r="A182" s="1"/>
      <c r="B182" s="1"/>
      <c r="C182" s="1"/>
      <c r="D182" s="1"/>
      <c r="E182" s="1"/>
      <c r="F182" s="1"/>
      <c r="G182" s="1" t="s">
        <v>276</v>
      </c>
      <c r="H182" s="1"/>
      <c r="I182" s="1"/>
      <c r="J182" s="2">
        <v>0</v>
      </c>
      <c r="K182" s="2">
        <v>0</v>
      </c>
      <c r="L182" s="2">
        <f t="shared" si="16"/>
        <v>0</v>
      </c>
      <c r="M182" s="15">
        <f t="shared" si="17"/>
        <v>0</v>
      </c>
    </row>
    <row r="183" spans="1:13" x14ac:dyDescent="0.25">
      <c r="A183" s="1"/>
      <c r="B183" s="1"/>
      <c r="C183" s="1"/>
      <c r="D183" s="1"/>
      <c r="E183" s="1"/>
      <c r="F183" s="1"/>
      <c r="G183" s="1" t="s">
        <v>277</v>
      </c>
      <c r="H183" s="1"/>
      <c r="I183" s="1"/>
      <c r="J183" s="2">
        <v>0</v>
      </c>
      <c r="K183" s="2">
        <v>0</v>
      </c>
      <c r="L183" s="2">
        <f t="shared" si="16"/>
        <v>0</v>
      </c>
      <c r="M183" s="15">
        <f t="shared" si="17"/>
        <v>0</v>
      </c>
    </row>
    <row r="184" spans="1:13" x14ac:dyDescent="0.25">
      <c r="A184" s="1"/>
      <c r="B184" s="1"/>
      <c r="C184" s="1"/>
      <c r="D184" s="1"/>
      <c r="E184" s="1"/>
      <c r="F184" s="1"/>
      <c r="G184" s="1" t="s">
        <v>278</v>
      </c>
      <c r="H184" s="1"/>
      <c r="I184" s="1"/>
      <c r="J184" s="2">
        <v>0</v>
      </c>
      <c r="K184" s="2">
        <v>0</v>
      </c>
      <c r="L184" s="2">
        <f t="shared" si="16"/>
        <v>0</v>
      </c>
      <c r="M184" s="15">
        <f t="shared" si="17"/>
        <v>0</v>
      </c>
    </row>
    <row r="185" spans="1:13" x14ac:dyDescent="0.25">
      <c r="A185" s="1"/>
      <c r="B185" s="1"/>
      <c r="C185" s="1"/>
      <c r="D185" s="1"/>
      <c r="E185" s="1"/>
      <c r="F185" s="1"/>
      <c r="G185" s="1" t="s">
        <v>279</v>
      </c>
      <c r="H185" s="1"/>
      <c r="I185" s="1"/>
      <c r="J185" s="2">
        <v>186.37</v>
      </c>
      <c r="K185" s="2">
        <v>0</v>
      </c>
      <c r="L185" s="2">
        <f t="shared" si="16"/>
        <v>186.37</v>
      </c>
      <c r="M185" s="15">
        <f t="shared" si="17"/>
        <v>1</v>
      </c>
    </row>
    <row r="186" spans="1:13" x14ac:dyDescent="0.25">
      <c r="A186" s="1"/>
      <c r="B186" s="1"/>
      <c r="C186" s="1"/>
      <c r="D186" s="1"/>
      <c r="E186" s="1"/>
      <c r="F186" s="1"/>
      <c r="G186" s="1" t="s">
        <v>280</v>
      </c>
      <c r="H186" s="1"/>
      <c r="I186" s="1"/>
      <c r="J186" s="2">
        <v>58.47</v>
      </c>
      <c r="K186" s="2">
        <v>0</v>
      </c>
      <c r="L186" s="2">
        <f t="shared" si="16"/>
        <v>58.47</v>
      </c>
      <c r="M186" s="15">
        <f t="shared" si="17"/>
        <v>1</v>
      </c>
    </row>
    <row r="187" spans="1:13" x14ac:dyDescent="0.25">
      <c r="A187" s="1"/>
      <c r="B187" s="1"/>
      <c r="C187" s="1"/>
      <c r="D187" s="1"/>
      <c r="E187" s="1"/>
      <c r="F187" s="1"/>
      <c r="G187" s="1" t="s">
        <v>281</v>
      </c>
      <c r="H187" s="1"/>
      <c r="I187" s="1"/>
      <c r="J187" s="2">
        <v>83.79</v>
      </c>
      <c r="K187" s="2">
        <v>0</v>
      </c>
      <c r="L187" s="2">
        <f t="shared" si="16"/>
        <v>83.79</v>
      </c>
      <c r="M187" s="15">
        <f t="shared" si="17"/>
        <v>1</v>
      </c>
    </row>
    <row r="188" spans="1:13" x14ac:dyDescent="0.25">
      <c r="A188" s="1"/>
      <c r="B188" s="1"/>
      <c r="C188" s="1"/>
      <c r="D188" s="1"/>
      <c r="E188" s="1"/>
      <c r="F188" s="1"/>
      <c r="G188" s="1" t="s">
        <v>282</v>
      </c>
      <c r="H188" s="1"/>
      <c r="I188" s="1"/>
      <c r="J188" s="2">
        <v>12124.61</v>
      </c>
      <c r="K188" s="2">
        <v>0</v>
      </c>
      <c r="L188" s="2">
        <f t="shared" si="16"/>
        <v>12124.61</v>
      </c>
      <c r="M188" s="15">
        <f t="shared" si="17"/>
        <v>1</v>
      </c>
    </row>
    <row r="189" spans="1:13" x14ac:dyDescent="0.25">
      <c r="A189" s="1"/>
      <c r="B189" s="1"/>
      <c r="C189" s="1"/>
      <c r="D189" s="1"/>
      <c r="E189" s="1"/>
      <c r="F189" s="1"/>
      <c r="G189" s="1" t="s">
        <v>283</v>
      </c>
      <c r="H189" s="1"/>
      <c r="I189" s="1"/>
      <c r="J189" s="2">
        <v>68.16</v>
      </c>
      <c r="K189" s="2">
        <v>0</v>
      </c>
      <c r="L189" s="2">
        <f t="shared" si="16"/>
        <v>68.16</v>
      </c>
      <c r="M189" s="15">
        <f t="shared" si="17"/>
        <v>1</v>
      </c>
    </row>
    <row r="190" spans="1:13" ht="15.75" thickBot="1" x14ac:dyDescent="0.3">
      <c r="A190" s="1"/>
      <c r="B190" s="1"/>
      <c r="C190" s="1"/>
      <c r="D190" s="1"/>
      <c r="E190" s="1"/>
      <c r="F190" s="1"/>
      <c r="G190" s="1" t="s">
        <v>284</v>
      </c>
      <c r="H190" s="1"/>
      <c r="I190" s="1"/>
      <c r="J190" s="2">
        <v>37.71</v>
      </c>
      <c r="K190" s="2">
        <v>10704.16</v>
      </c>
      <c r="L190" s="2">
        <f t="shared" si="16"/>
        <v>-10666.45</v>
      </c>
      <c r="M190" s="15">
        <f t="shared" si="17"/>
        <v>3.5200000000000001E-3</v>
      </c>
    </row>
    <row r="191" spans="1:13" ht="15.75" thickBot="1" x14ac:dyDescent="0.3">
      <c r="A191" s="1"/>
      <c r="B191" s="1"/>
      <c r="C191" s="1"/>
      <c r="D191" s="1"/>
      <c r="E191" s="1"/>
      <c r="F191" s="1" t="s">
        <v>285</v>
      </c>
      <c r="G191" s="1"/>
      <c r="H191" s="1"/>
      <c r="I191" s="1"/>
      <c r="J191" s="3">
        <f>ROUND(SUM(J169:J190),5)</f>
        <v>19048.21</v>
      </c>
      <c r="K191" s="3">
        <f>ROUND(SUM(K169:K190),5)</f>
        <v>10704.16</v>
      </c>
      <c r="L191" s="3">
        <f t="shared" si="16"/>
        <v>8344.0499999999993</v>
      </c>
      <c r="M191" s="17">
        <f t="shared" si="17"/>
        <v>1.7795099999999999</v>
      </c>
    </row>
    <row r="192" spans="1:13" x14ac:dyDescent="0.25">
      <c r="A192" s="1"/>
      <c r="B192" s="1"/>
      <c r="C192" s="1"/>
      <c r="D192" s="1"/>
      <c r="E192" s="1" t="s">
        <v>286</v>
      </c>
      <c r="F192" s="1"/>
      <c r="G192" s="1"/>
      <c r="H192" s="1"/>
      <c r="I192" s="1"/>
      <c r="J192" s="2">
        <f>ROUND(SUM(J152:J155)+J168+J191,5)</f>
        <v>22776.59</v>
      </c>
      <c r="K192" s="2">
        <f>ROUND(SUM(K152:K155)+K168+K191,5)</f>
        <v>21653.200000000001</v>
      </c>
      <c r="L192" s="2">
        <f t="shared" si="16"/>
        <v>1123.3900000000001</v>
      </c>
      <c r="M192" s="15">
        <f t="shared" si="17"/>
        <v>1.0518799999999999</v>
      </c>
    </row>
    <row r="193" spans="1:13" x14ac:dyDescent="0.25">
      <c r="A193" s="1"/>
      <c r="B193" s="1"/>
      <c r="C193" s="1"/>
      <c r="D193" s="1"/>
      <c r="E193" s="1" t="s">
        <v>287</v>
      </c>
      <c r="F193" s="1"/>
      <c r="G193" s="1"/>
      <c r="H193" s="1"/>
      <c r="I193" s="1"/>
      <c r="J193" s="2"/>
      <c r="K193" s="2"/>
      <c r="L193" s="2"/>
      <c r="M193" s="15"/>
    </row>
    <row r="194" spans="1:13" x14ac:dyDescent="0.25">
      <c r="A194" s="1"/>
      <c r="B194" s="1"/>
      <c r="C194" s="1"/>
      <c r="D194" s="1"/>
      <c r="E194" s="1"/>
      <c r="F194" s="1" t="s">
        <v>288</v>
      </c>
      <c r="G194" s="1"/>
      <c r="H194" s="1"/>
      <c r="I194" s="1"/>
      <c r="J194" s="2">
        <v>3471.65</v>
      </c>
      <c r="K194" s="2">
        <v>487.5</v>
      </c>
      <c r="L194" s="2">
        <f>ROUND((J194-K194),5)</f>
        <v>2984.15</v>
      </c>
      <c r="M194" s="15">
        <f>ROUND(IF(K194=0, IF(J194=0, 0, 1), J194/K194),5)</f>
        <v>7.1213300000000004</v>
      </c>
    </row>
    <row r="195" spans="1:13" x14ac:dyDescent="0.25">
      <c r="A195" s="1"/>
      <c r="B195" s="1"/>
      <c r="C195" s="1"/>
      <c r="D195" s="1"/>
      <c r="E195" s="1"/>
      <c r="F195" s="1" t="s">
        <v>289</v>
      </c>
      <c r="G195" s="1"/>
      <c r="H195" s="1"/>
      <c r="I195" s="1"/>
      <c r="J195" s="2">
        <v>87.98</v>
      </c>
      <c r="K195" s="2">
        <v>937.5</v>
      </c>
      <c r="L195" s="2">
        <f>ROUND((J195-K195),5)</f>
        <v>-849.52</v>
      </c>
      <c r="M195" s="15">
        <f>ROUND(IF(K195=0, IF(J195=0, 0, 1), J195/K195),5)</f>
        <v>9.3850000000000003E-2</v>
      </c>
    </row>
    <row r="196" spans="1:13" ht="15.75" thickBot="1" x14ac:dyDescent="0.3">
      <c r="A196" s="1"/>
      <c r="B196" s="1"/>
      <c r="C196" s="1"/>
      <c r="D196" s="1"/>
      <c r="E196" s="1"/>
      <c r="F196" s="1" t="s">
        <v>290</v>
      </c>
      <c r="G196" s="1"/>
      <c r="H196" s="1"/>
      <c r="I196" s="1"/>
      <c r="J196" s="4">
        <v>0</v>
      </c>
      <c r="K196" s="4">
        <v>0</v>
      </c>
      <c r="L196" s="4">
        <f>ROUND((J196-K196),5)</f>
        <v>0</v>
      </c>
      <c r="M196" s="18">
        <f>ROUND(IF(K196=0, IF(J196=0, 0, 1), J196/K196),5)</f>
        <v>0</v>
      </c>
    </row>
    <row r="197" spans="1:13" x14ac:dyDescent="0.25">
      <c r="A197" s="1"/>
      <c r="B197" s="1"/>
      <c r="C197" s="1"/>
      <c r="D197" s="1"/>
      <c r="E197" s="1" t="s">
        <v>291</v>
      </c>
      <c r="F197" s="1"/>
      <c r="G197" s="1"/>
      <c r="H197" s="1"/>
      <c r="I197" s="1"/>
      <c r="J197" s="2">
        <f>ROUND(SUM(J193:J196),5)</f>
        <v>3559.63</v>
      </c>
      <c r="K197" s="2">
        <f>ROUND(SUM(K193:K196),5)</f>
        <v>1425</v>
      </c>
      <c r="L197" s="2">
        <f>ROUND((J197-K197),5)</f>
        <v>2134.63</v>
      </c>
      <c r="M197" s="15">
        <f>ROUND(IF(K197=0, IF(J197=0, 0, 1), J197/K197),5)</f>
        <v>2.4979900000000002</v>
      </c>
    </row>
    <row r="198" spans="1:13" x14ac:dyDescent="0.25">
      <c r="A198" s="1"/>
      <c r="B198" s="1"/>
      <c r="C198" s="1"/>
      <c r="D198" s="1"/>
      <c r="E198" s="1" t="s">
        <v>292</v>
      </c>
      <c r="F198" s="1"/>
      <c r="G198" s="1"/>
      <c r="H198" s="1"/>
      <c r="I198" s="1"/>
      <c r="J198" s="2"/>
      <c r="K198" s="2"/>
      <c r="L198" s="2"/>
      <c r="M198" s="15"/>
    </row>
    <row r="199" spans="1:13" x14ac:dyDescent="0.25">
      <c r="A199" s="1"/>
      <c r="B199" s="1"/>
      <c r="C199" s="1"/>
      <c r="D199" s="1"/>
      <c r="E199" s="1"/>
      <c r="F199" s="1" t="s">
        <v>293</v>
      </c>
      <c r="G199" s="1"/>
      <c r="H199" s="1"/>
      <c r="I199" s="1"/>
      <c r="J199" s="2">
        <v>355</v>
      </c>
      <c r="K199" s="2">
        <v>0</v>
      </c>
      <c r="L199" s="2">
        <f>ROUND((J199-K199),5)</f>
        <v>355</v>
      </c>
      <c r="M199" s="15">
        <f>ROUND(IF(K199=0, IF(J199=0, 0, 1), J199/K199),5)</f>
        <v>1</v>
      </c>
    </row>
    <row r="200" spans="1:13" x14ac:dyDescent="0.25">
      <c r="A200" s="1"/>
      <c r="B200" s="1"/>
      <c r="C200" s="1"/>
      <c r="D200" s="1"/>
      <c r="E200" s="1"/>
      <c r="F200" s="1" t="s">
        <v>294</v>
      </c>
      <c r="G200" s="1"/>
      <c r="H200" s="1"/>
      <c r="I200" s="1"/>
      <c r="J200" s="2"/>
      <c r="K200" s="2"/>
      <c r="L200" s="2"/>
      <c r="M200" s="15"/>
    </row>
    <row r="201" spans="1:13" x14ac:dyDescent="0.25">
      <c r="A201" s="1"/>
      <c r="B201" s="1"/>
      <c r="C201" s="1"/>
      <c r="D201" s="1"/>
      <c r="E201" s="1"/>
      <c r="F201" s="1"/>
      <c r="G201" s="1" t="s">
        <v>295</v>
      </c>
      <c r="H201" s="1"/>
      <c r="I201" s="1"/>
      <c r="J201" s="2">
        <v>427.5</v>
      </c>
      <c r="K201" s="2">
        <v>576</v>
      </c>
      <c r="L201" s="2">
        <f t="shared" ref="L201:L206" si="18">ROUND((J201-K201),5)</f>
        <v>-148.5</v>
      </c>
      <c r="M201" s="15">
        <f t="shared" ref="M201:M206" si="19">ROUND(IF(K201=0, IF(J201=0, 0, 1), J201/K201),5)</f>
        <v>0.74219000000000002</v>
      </c>
    </row>
    <row r="202" spans="1:13" x14ac:dyDescent="0.25">
      <c r="A202" s="1"/>
      <c r="B202" s="1"/>
      <c r="C202" s="1"/>
      <c r="D202" s="1"/>
      <c r="E202" s="1"/>
      <c r="F202" s="1"/>
      <c r="G202" s="1" t="s">
        <v>296</v>
      </c>
      <c r="H202" s="1"/>
      <c r="I202" s="1"/>
      <c r="J202" s="2">
        <v>0</v>
      </c>
      <c r="K202" s="2">
        <v>0</v>
      </c>
      <c r="L202" s="2">
        <f t="shared" si="18"/>
        <v>0</v>
      </c>
      <c r="M202" s="15">
        <f t="shared" si="19"/>
        <v>0</v>
      </c>
    </row>
    <row r="203" spans="1:13" x14ac:dyDescent="0.25">
      <c r="A203" s="1"/>
      <c r="B203" s="1"/>
      <c r="C203" s="1"/>
      <c r="D203" s="1"/>
      <c r="E203" s="1"/>
      <c r="F203" s="1"/>
      <c r="G203" s="1" t="s">
        <v>297</v>
      </c>
      <c r="H203" s="1"/>
      <c r="I203" s="1"/>
      <c r="J203" s="2">
        <v>0</v>
      </c>
      <c r="K203" s="2">
        <v>0</v>
      </c>
      <c r="L203" s="2">
        <f t="shared" si="18"/>
        <v>0</v>
      </c>
      <c r="M203" s="15">
        <f t="shared" si="19"/>
        <v>0</v>
      </c>
    </row>
    <row r="204" spans="1:13" ht="15.75" thickBot="1" x14ac:dyDescent="0.3">
      <c r="A204" s="1"/>
      <c r="B204" s="1"/>
      <c r="C204" s="1"/>
      <c r="D204" s="1"/>
      <c r="E204" s="1"/>
      <c r="F204" s="1"/>
      <c r="G204" s="1" t="s">
        <v>298</v>
      </c>
      <c r="H204" s="1"/>
      <c r="I204" s="1"/>
      <c r="J204" s="4">
        <v>1435.78</v>
      </c>
      <c r="K204" s="4">
        <v>980.52</v>
      </c>
      <c r="L204" s="4">
        <f t="shared" si="18"/>
        <v>455.26</v>
      </c>
      <c r="M204" s="18">
        <f t="shared" si="19"/>
        <v>1.4642999999999999</v>
      </c>
    </row>
    <row r="205" spans="1:13" x14ac:dyDescent="0.25">
      <c r="A205" s="1"/>
      <c r="B205" s="1"/>
      <c r="C205" s="1"/>
      <c r="D205" s="1"/>
      <c r="E205" s="1"/>
      <c r="F205" s="1" t="s">
        <v>299</v>
      </c>
      <c r="G205" s="1"/>
      <c r="H205" s="1"/>
      <c r="I205" s="1"/>
      <c r="J205" s="2">
        <f>ROUND(SUM(J200:J204),5)</f>
        <v>1863.28</v>
      </c>
      <c r="K205" s="2">
        <f>ROUND(SUM(K200:K204),5)</f>
        <v>1556.52</v>
      </c>
      <c r="L205" s="2">
        <f t="shared" si="18"/>
        <v>306.76</v>
      </c>
      <c r="M205" s="15">
        <f t="shared" si="19"/>
        <v>1.1970799999999999</v>
      </c>
    </row>
    <row r="206" spans="1:13" x14ac:dyDescent="0.25">
      <c r="A206" s="1"/>
      <c r="B206" s="1"/>
      <c r="C206" s="1"/>
      <c r="D206" s="1"/>
      <c r="E206" s="1"/>
      <c r="F206" s="1" t="s">
        <v>300</v>
      </c>
      <c r="G206" s="1"/>
      <c r="H206" s="1"/>
      <c r="I206" s="1"/>
      <c r="J206" s="2">
        <v>0</v>
      </c>
      <c r="K206" s="2">
        <v>0</v>
      </c>
      <c r="L206" s="2">
        <f t="shared" si="18"/>
        <v>0</v>
      </c>
      <c r="M206" s="15">
        <f t="shared" si="19"/>
        <v>0</v>
      </c>
    </row>
    <row r="207" spans="1:13" x14ac:dyDescent="0.25">
      <c r="A207" s="1"/>
      <c r="B207" s="1"/>
      <c r="C207" s="1"/>
      <c r="D207" s="1"/>
      <c r="E207" s="1"/>
      <c r="F207" s="1" t="s">
        <v>301</v>
      </c>
      <c r="G207" s="1"/>
      <c r="H207" s="1"/>
      <c r="I207" s="1"/>
      <c r="J207" s="2"/>
      <c r="K207" s="2"/>
      <c r="L207" s="2"/>
      <c r="M207" s="15"/>
    </row>
    <row r="208" spans="1:13" x14ac:dyDescent="0.25">
      <c r="A208" s="1"/>
      <c r="B208" s="1"/>
      <c r="C208" s="1"/>
      <c r="D208" s="1"/>
      <c r="E208" s="1"/>
      <c r="F208" s="1"/>
      <c r="G208" s="1" t="s">
        <v>302</v>
      </c>
      <c r="H208" s="1"/>
      <c r="I208" s="1"/>
      <c r="J208" s="2">
        <v>0</v>
      </c>
      <c r="K208" s="2">
        <v>364.08</v>
      </c>
      <c r="L208" s="2">
        <f>ROUND((J208-K208),5)</f>
        <v>-364.08</v>
      </c>
      <c r="M208" s="15">
        <f>ROUND(IF(K208=0, IF(J208=0, 0, 1), J208/K208),5)</f>
        <v>0</v>
      </c>
    </row>
    <row r="209" spans="1:13" x14ac:dyDescent="0.25">
      <c r="A209" s="1"/>
      <c r="B209" s="1"/>
      <c r="C209" s="1"/>
      <c r="D209" s="1"/>
      <c r="E209" s="1"/>
      <c r="F209" s="1"/>
      <c r="G209" s="1" t="s">
        <v>303</v>
      </c>
      <c r="H209" s="1"/>
      <c r="I209" s="1"/>
      <c r="J209" s="2">
        <v>586.79</v>
      </c>
      <c r="K209" s="2">
        <v>24.47</v>
      </c>
      <c r="L209" s="2">
        <f>ROUND((J209-K209),5)</f>
        <v>562.32000000000005</v>
      </c>
      <c r="M209" s="15">
        <f>ROUND(IF(K209=0, IF(J209=0, 0, 1), J209/K209),5)</f>
        <v>23.979980000000001</v>
      </c>
    </row>
    <row r="210" spans="1:13" ht="15.75" thickBot="1" x14ac:dyDescent="0.3">
      <c r="A210" s="1"/>
      <c r="B210" s="1"/>
      <c r="C210" s="1"/>
      <c r="D210" s="1"/>
      <c r="E210" s="1"/>
      <c r="F210" s="1"/>
      <c r="G210" s="1" t="s">
        <v>304</v>
      </c>
      <c r="H210" s="1"/>
      <c r="I210" s="1"/>
      <c r="J210" s="2">
        <v>0</v>
      </c>
      <c r="K210" s="2">
        <v>0</v>
      </c>
      <c r="L210" s="2">
        <f>ROUND((J210-K210),5)</f>
        <v>0</v>
      </c>
      <c r="M210" s="15">
        <f>ROUND(IF(K210=0, IF(J210=0, 0, 1), J210/K210),5)</f>
        <v>0</v>
      </c>
    </row>
    <row r="211" spans="1:13" ht="15.75" thickBot="1" x14ac:dyDescent="0.3">
      <c r="A211" s="1"/>
      <c r="B211" s="1"/>
      <c r="C211" s="1"/>
      <c r="D211" s="1"/>
      <c r="E211" s="1"/>
      <c r="F211" s="1" t="s">
        <v>305</v>
      </c>
      <c r="G211" s="1"/>
      <c r="H211" s="1"/>
      <c r="I211" s="1"/>
      <c r="J211" s="3">
        <f>ROUND(SUM(J207:J210),5)</f>
        <v>586.79</v>
      </c>
      <c r="K211" s="3">
        <f>ROUND(SUM(K207:K210),5)</f>
        <v>388.55</v>
      </c>
      <c r="L211" s="3">
        <f>ROUND((J211-K211),5)</f>
        <v>198.24</v>
      </c>
      <c r="M211" s="17">
        <f>ROUND(IF(K211=0, IF(J211=0, 0, 1), J211/K211),5)</f>
        <v>1.5102</v>
      </c>
    </row>
    <row r="212" spans="1:13" x14ac:dyDescent="0.25">
      <c r="A212" s="1"/>
      <c r="B212" s="1"/>
      <c r="C212" s="1"/>
      <c r="D212" s="1"/>
      <c r="E212" s="1" t="s">
        <v>306</v>
      </c>
      <c r="F212" s="1"/>
      <c r="G212" s="1"/>
      <c r="H212" s="1"/>
      <c r="I212" s="1"/>
      <c r="J212" s="2">
        <f>ROUND(SUM(J198:J199)+SUM(J205:J206)+J211,5)</f>
        <v>2805.07</v>
      </c>
      <c r="K212" s="2">
        <f>ROUND(SUM(K198:K199)+SUM(K205:K206)+K211,5)</f>
        <v>1945.07</v>
      </c>
      <c r="L212" s="2">
        <f>ROUND((J212-K212),5)</f>
        <v>860</v>
      </c>
      <c r="M212" s="15">
        <f>ROUND(IF(K212=0, IF(J212=0, 0, 1), J212/K212),5)</f>
        <v>1.44214</v>
      </c>
    </row>
    <row r="213" spans="1:13" x14ac:dyDescent="0.25">
      <c r="A213" s="1"/>
      <c r="B213" s="1"/>
      <c r="C213" s="1"/>
      <c r="D213" s="1"/>
      <c r="E213" s="1" t="s">
        <v>307</v>
      </c>
      <c r="F213" s="1"/>
      <c r="G213" s="1"/>
      <c r="H213" s="1"/>
      <c r="I213" s="1"/>
      <c r="J213" s="2"/>
      <c r="K213" s="2"/>
      <c r="L213" s="2"/>
      <c r="M213" s="15"/>
    </row>
    <row r="214" spans="1:13" x14ac:dyDescent="0.25">
      <c r="A214" s="1"/>
      <c r="B214" s="1"/>
      <c r="C214" s="1"/>
      <c r="D214" s="1"/>
      <c r="E214" s="1"/>
      <c r="F214" s="1" t="s">
        <v>308</v>
      </c>
      <c r="G214" s="1"/>
      <c r="H214" s="1"/>
      <c r="I214" s="1"/>
      <c r="J214" s="2">
        <v>472.24</v>
      </c>
      <c r="K214" s="2">
        <v>728.17</v>
      </c>
      <c r="L214" s="2">
        <f t="shared" ref="L214:L219" si="20">ROUND((J214-K214),5)</f>
        <v>-255.93</v>
      </c>
      <c r="M214" s="15">
        <f t="shared" ref="M214:M219" si="21">ROUND(IF(K214=0, IF(J214=0, 0, 1), J214/K214),5)</f>
        <v>0.64853000000000005</v>
      </c>
    </row>
    <row r="215" spans="1:13" x14ac:dyDescent="0.25">
      <c r="A215" s="1"/>
      <c r="B215" s="1"/>
      <c r="C215" s="1"/>
      <c r="D215" s="1"/>
      <c r="E215" s="1"/>
      <c r="F215" s="1" t="s">
        <v>309</v>
      </c>
      <c r="G215" s="1"/>
      <c r="H215" s="1"/>
      <c r="I215" s="1"/>
      <c r="J215" s="2">
        <v>667.96</v>
      </c>
      <c r="K215" s="2">
        <v>0</v>
      </c>
      <c r="L215" s="2">
        <f t="shared" si="20"/>
        <v>667.96</v>
      </c>
      <c r="M215" s="15">
        <f t="shared" si="21"/>
        <v>1</v>
      </c>
    </row>
    <row r="216" spans="1:13" x14ac:dyDescent="0.25">
      <c r="A216" s="1"/>
      <c r="B216" s="1"/>
      <c r="C216" s="1"/>
      <c r="D216" s="1"/>
      <c r="E216" s="1"/>
      <c r="F216" s="1" t="s">
        <v>310</v>
      </c>
      <c r="G216" s="1"/>
      <c r="H216" s="1"/>
      <c r="I216" s="1"/>
      <c r="J216" s="2">
        <v>0</v>
      </c>
      <c r="K216" s="2">
        <v>3750</v>
      </c>
      <c r="L216" s="2">
        <f t="shared" si="20"/>
        <v>-3750</v>
      </c>
      <c r="M216" s="15">
        <f t="shared" si="21"/>
        <v>0</v>
      </c>
    </row>
    <row r="217" spans="1:13" x14ac:dyDescent="0.25">
      <c r="A217" s="1"/>
      <c r="B217" s="1"/>
      <c r="C217" s="1"/>
      <c r="D217" s="1"/>
      <c r="E217" s="1"/>
      <c r="F217" s="1" t="s">
        <v>311</v>
      </c>
      <c r="G217" s="1"/>
      <c r="H217" s="1"/>
      <c r="I217" s="1"/>
      <c r="J217" s="2">
        <v>0</v>
      </c>
      <c r="K217" s="2">
        <v>0</v>
      </c>
      <c r="L217" s="2">
        <f t="shared" si="20"/>
        <v>0</v>
      </c>
      <c r="M217" s="15">
        <f t="shared" si="21"/>
        <v>0</v>
      </c>
    </row>
    <row r="218" spans="1:13" x14ac:dyDescent="0.25">
      <c r="A218" s="1"/>
      <c r="B218" s="1"/>
      <c r="C218" s="1"/>
      <c r="D218" s="1"/>
      <c r="E218" s="1"/>
      <c r="F218" s="1" t="s">
        <v>312</v>
      </c>
      <c r="G218" s="1"/>
      <c r="H218" s="1"/>
      <c r="I218" s="1"/>
      <c r="J218" s="2">
        <v>115</v>
      </c>
      <c r="K218" s="2">
        <v>4001.56</v>
      </c>
      <c r="L218" s="2">
        <f t="shared" si="20"/>
        <v>-3886.56</v>
      </c>
      <c r="M218" s="15">
        <f t="shared" si="21"/>
        <v>2.8740000000000002E-2</v>
      </c>
    </row>
    <row r="219" spans="1:13" x14ac:dyDescent="0.25">
      <c r="A219" s="1"/>
      <c r="B219" s="1"/>
      <c r="C219" s="1"/>
      <c r="D219" s="1"/>
      <c r="E219" s="1"/>
      <c r="F219" s="1" t="s">
        <v>313</v>
      </c>
      <c r="G219" s="1"/>
      <c r="H219" s="1"/>
      <c r="I219" s="1"/>
      <c r="J219" s="2">
        <v>1393.73</v>
      </c>
      <c r="K219" s="2">
        <v>6199.57</v>
      </c>
      <c r="L219" s="2">
        <f t="shared" si="20"/>
        <v>-4805.84</v>
      </c>
      <c r="M219" s="15">
        <f t="shared" si="21"/>
        <v>0.22481000000000001</v>
      </c>
    </row>
    <row r="220" spans="1:13" x14ac:dyDescent="0.25">
      <c r="A220" s="1"/>
      <c r="B220" s="1"/>
      <c r="C220" s="1"/>
      <c r="D220" s="1"/>
      <c r="E220" s="1"/>
      <c r="F220" s="1" t="s">
        <v>314</v>
      </c>
      <c r="G220" s="1"/>
      <c r="H220" s="1"/>
      <c r="I220" s="1"/>
      <c r="J220" s="2"/>
      <c r="K220" s="2"/>
      <c r="L220" s="2"/>
      <c r="M220" s="15"/>
    </row>
    <row r="221" spans="1:13" ht="15.75" thickBot="1" x14ac:dyDescent="0.3">
      <c r="A221" s="1"/>
      <c r="B221" s="1"/>
      <c r="C221" s="1"/>
      <c r="D221" s="1"/>
      <c r="E221" s="1"/>
      <c r="F221" s="1"/>
      <c r="G221" s="1" t="s">
        <v>315</v>
      </c>
      <c r="H221" s="1"/>
      <c r="I221" s="1"/>
      <c r="J221" s="2">
        <v>550</v>
      </c>
      <c r="K221" s="2">
        <v>550</v>
      </c>
      <c r="L221" s="2">
        <f t="shared" ref="L221:L226" si="22">ROUND((J221-K221),5)</f>
        <v>0</v>
      </c>
      <c r="M221" s="15">
        <f t="shared" ref="M221:M226" si="23">ROUND(IF(K221=0, IF(J221=0, 0, 1), J221/K221),5)</f>
        <v>1</v>
      </c>
    </row>
    <row r="222" spans="1:13" ht="15.75" thickBot="1" x14ac:dyDescent="0.3">
      <c r="A222" s="1"/>
      <c r="B222" s="1"/>
      <c r="C222" s="1"/>
      <c r="D222" s="1"/>
      <c r="E222" s="1"/>
      <c r="F222" s="1" t="s">
        <v>316</v>
      </c>
      <c r="G222" s="1"/>
      <c r="H222" s="1"/>
      <c r="I222" s="1"/>
      <c r="J222" s="3">
        <f>ROUND(SUM(J220:J221),5)</f>
        <v>550</v>
      </c>
      <c r="K222" s="3">
        <f>ROUND(SUM(K220:K221),5)</f>
        <v>550</v>
      </c>
      <c r="L222" s="3">
        <f t="shared" si="22"/>
        <v>0</v>
      </c>
      <c r="M222" s="17">
        <f t="shared" si="23"/>
        <v>1</v>
      </c>
    </row>
    <row r="223" spans="1:13" x14ac:dyDescent="0.25">
      <c r="A223" s="1"/>
      <c r="B223" s="1"/>
      <c r="C223" s="1"/>
      <c r="D223" s="1"/>
      <c r="E223" s="1" t="s">
        <v>317</v>
      </c>
      <c r="F223" s="1"/>
      <c r="G223" s="1"/>
      <c r="H223" s="1"/>
      <c r="I223" s="1"/>
      <c r="J223" s="2">
        <f>ROUND(SUM(J213:J219)+J222,5)</f>
        <v>3198.93</v>
      </c>
      <c r="K223" s="2">
        <f>ROUND(SUM(K213:K219)+K222,5)</f>
        <v>15229.3</v>
      </c>
      <c r="L223" s="2">
        <f t="shared" si="22"/>
        <v>-12030.37</v>
      </c>
      <c r="M223" s="15">
        <f t="shared" si="23"/>
        <v>0.21004999999999999</v>
      </c>
    </row>
    <row r="224" spans="1:13" ht="15.75" thickBot="1" x14ac:dyDescent="0.3">
      <c r="A224" s="1"/>
      <c r="B224" s="1"/>
      <c r="C224" s="1"/>
      <c r="D224" s="1"/>
      <c r="E224" s="1" t="s">
        <v>318</v>
      </c>
      <c r="F224" s="1"/>
      <c r="G224" s="1"/>
      <c r="H224" s="1"/>
      <c r="I224" s="1"/>
      <c r="J224" s="2">
        <v>1.08</v>
      </c>
      <c r="K224" s="2">
        <v>0</v>
      </c>
      <c r="L224" s="2">
        <f t="shared" si="22"/>
        <v>1.08</v>
      </c>
      <c r="M224" s="15">
        <f t="shared" si="23"/>
        <v>1</v>
      </c>
    </row>
    <row r="225" spans="1:13" ht="15.75" thickBot="1" x14ac:dyDescent="0.3">
      <c r="A225" s="1"/>
      <c r="B225" s="1"/>
      <c r="C225" s="1"/>
      <c r="D225" s="1" t="s">
        <v>319</v>
      </c>
      <c r="E225" s="1"/>
      <c r="F225" s="1"/>
      <c r="G225" s="1"/>
      <c r="H225" s="1"/>
      <c r="I225" s="1"/>
      <c r="J225" s="3">
        <f>ROUND(J34+J42+J138+J143+J151+J192+J197+J212+SUM(J223:J224),5)</f>
        <v>444891.83</v>
      </c>
      <c r="K225" s="3">
        <f>ROUND(K34+K42+K138+K143+K151+K192+K197+K212+SUM(K223:K224),5)</f>
        <v>523164.02</v>
      </c>
      <c r="L225" s="3">
        <f t="shared" si="22"/>
        <v>-78272.19</v>
      </c>
      <c r="M225" s="17">
        <f t="shared" si="23"/>
        <v>0.85038999999999998</v>
      </c>
    </row>
    <row r="226" spans="1:13" x14ac:dyDescent="0.25">
      <c r="A226" s="1"/>
      <c r="B226" s="1" t="s">
        <v>320</v>
      </c>
      <c r="C226" s="1"/>
      <c r="D226" s="1"/>
      <c r="E226" s="1"/>
      <c r="F226" s="1"/>
      <c r="G226" s="1"/>
      <c r="H226" s="1"/>
      <c r="I226" s="1"/>
      <c r="J226" s="2">
        <f>ROUND(J3+J33-J225,5)</f>
        <v>88009.600000000006</v>
      </c>
      <c r="K226" s="2">
        <f>ROUND(K3+K33-K225,5)</f>
        <v>112746.24000000001</v>
      </c>
      <c r="L226" s="2">
        <f t="shared" si="22"/>
        <v>-24736.639999999999</v>
      </c>
      <c r="M226" s="15">
        <f t="shared" si="23"/>
        <v>0.78059999999999996</v>
      </c>
    </row>
    <row r="227" spans="1:13" x14ac:dyDescent="0.25">
      <c r="A227" s="1"/>
      <c r="B227" s="1" t="s">
        <v>321</v>
      </c>
      <c r="C227" s="1"/>
      <c r="D227" s="1"/>
      <c r="E227" s="1"/>
      <c r="F227" s="1"/>
      <c r="G227" s="1"/>
      <c r="H227" s="1"/>
      <c r="I227" s="1"/>
      <c r="J227" s="2"/>
      <c r="K227" s="2"/>
      <c r="L227" s="2"/>
      <c r="M227" s="15"/>
    </row>
    <row r="228" spans="1:13" x14ac:dyDescent="0.25">
      <c r="A228" s="1"/>
      <c r="B228" s="1"/>
      <c r="C228" s="1" t="s">
        <v>322</v>
      </c>
      <c r="D228" s="1"/>
      <c r="E228" s="1"/>
      <c r="F228" s="1"/>
      <c r="G228" s="1"/>
      <c r="H228" s="1"/>
      <c r="I228" s="1"/>
      <c r="J228" s="2"/>
      <c r="K228" s="2"/>
      <c r="L228" s="2"/>
      <c r="M228" s="15"/>
    </row>
    <row r="229" spans="1:13" x14ac:dyDescent="0.25">
      <c r="A229" s="1"/>
      <c r="B229" s="1"/>
      <c r="C229" s="1"/>
      <c r="D229" s="1" t="s">
        <v>351</v>
      </c>
      <c r="E229" s="1"/>
      <c r="F229" s="1"/>
      <c r="G229" s="1"/>
      <c r="H229" s="1"/>
      <c r="I229" s="1"/>
      <c r="J229" s="2"/>
      <c r="K229" s="2"/>
      <c r="L229" s="2"/>
      <c r="M229" s="15"/>
    </row>
    <row r="230" spans="1:13" ht="15.75" thickBot="1" x14ac:dyDescent="0.3">
      <c r="A230" s="1"/>
      <c r="B230" s="1"/>
      <c r="C230" s="1"/>
      <c r="D230" s="1"/>
      <c r="E230" s="1" t="s">
        <v>352</v>
      </c>
      <c r="F230" s="1"/>
      <c r="G230" s="1"/>
      <c r="H230" s="1"/>
      <c r="I230" s="1"/>
      <c r="J230" s="4">
        <v>-18.989999999999998</v>
      </c>
      <c r="K230" s="2"/>
      <c r="L230" s="2"/>
      <c r="M230" s="15"/>
    </row>
    <row r="231" spans="1:13" x14ac:dyDescent="0.25">
      <c r="A231" s="1"/>
      <c r="B231" s="1"/>
      <c r="C231" s="1"/>
      <c r="D231" s="1" t="s">
        <v>353</v>
      </c>
      <c r="E231" s="1"/>
      <c r="F231" s="1"/>
      <c r="G231" s="1"/>
      <c r="H231" s="1"/>
      <c r="I231" s="1"/>
      <c r="J231" s="2">
        <f>ROUND(SUM(J229:J230),5)</f>
        <v>-18.989999999999998</v>
      </c>
      <c r="K231" s="2"/>
      <c r="L231" s="2"/>
      <c r="M231" s="15"/>
    </row>
    <row r="232" spans="1:13" x14ac:dyDescent="0.25">
      <c r="A232" s="1"/>
      <c r="B232" s="1"/>
      <c r="C232" s="1"/>
      <c r="D232" s="1" t="s">
        <v>323</v>
      </c>
      <c r="E232" s="1"/>
      <c r="F232" s="1"/>
      <c r="G232" s="1"/>
      <c r="H232" s="1"/>
      <c r="I232" s="1"/>
      <c r="J232" s="2"/>
      <c r="K232" s="2"/>
      <c r="L232" s="2"/>
      <c r="M232" s="15"/>
    </row>
    <row r="233" spans="1:13" ht="15.75" thickBot="1" x14ac:dyDescent="0.3">
      <c r="A233" s="1"/>
      <c r="B233" s="1"/>
      <c r="C233" s="1"/>
      <c r="D233" s="1"/>
      <c r="E233" s="1" t="s">
        <v>324</v>
      </c>
      <c r="F233" s="1"/>
      <c r="G233" s="1"/>
      <c r="H233" s="1"/>
      <c r="I233" s="1"/>
      <c r="J233" s="4">
        <v>75000</v>
      </c>
      <c r="K233" s="2"/>
      <c r="L233" s="2"/>
      <c r="M233" s="15"/>
    </row>
    <row r="234" spans="1:13" x14ac:dyDescent="0.25">
      <c r="A234" s="1"/>
      <c r="B234" s="1"/>
      <c r="C234" s="1"/>
      <c r="D234" s="1" t="s">
        <v>325</v>
      </c>
      <c r="E234" s="1"/>
      <c r="F234" s="1"/>
      <c r="G234" s="1"/>
      <c r="H234" s="1"/>
      <c r="I234" s="1"/>
      <c r="J234" s="2">
        <f>ROUND(SUM(J232:J233),5)</f>
        <v>75000</v>
      </c>
      <c r="K234" s="2"/>
      <c r="L234" s="2"/>
      <c r="M234" s="15"/>
    </row>
    <row r="235" spans="1:13" x14ac:dyDescent="0.25">
      <c r="A235" s="1"/>
      <c r="B235" s="1"/>
      <c r="C235" s="1"/>
      <c r="D235" s="1" t="s">
        <v>326</v>
      </c>
      <c r="E235" s="1"/>
      <c r="F235" s="1"/>
      <c r="G235" s="1"/>
      <c r="H235" s="1"/>
      <c r="I235" s="1"/>
      <c r="J235" s="2"/>
      <c r="K235" s="2"/>
      <c r="L235" s="2"/>
      <c r="M235" s="15"/>
    </row>
    <row r="236" spans="1:13" x14ac:dyDescent="0.25">
      <c r="A236" s="1"/>
      <c r="B236" s="1"/>
      <c r="C236" s="1"/>
      <c r="D236" s="1"/>
      <c r="E236" s="1" t="s">
        <v>327</v>
      </c>
      <c r="F236" s="1"/>
      <c r="G236" s="1"/>
      <c r="H236" s="1"/>
      <c r="I236" s="1"/>
      <c r="J236" s="2"/>
      <c r="K236" s="2"/>
      <c r="L236" s="2"/>
      <c r="M236" s="15"/>
    </row>
    <row r="237" spans="1:13" x14ac:dyDescent="0.25">
      <c r="A237" s="1"/>
      <c r="B237" s="1"/>
      <c r="C237" s="1"/>
      <c r="D237" s="1"/>
      <c r="E237" s="1"/>
      <c r="F237" s="1" t="s">
        <v>328</v>
      </c>
      <c r="G237" s="1"/>
      <c r="H237" s="1"/>
      <c r="I237" s="1"/>
      <c r="J237" s="2">
        <v>0</v>
      </c>
      <c r="K237" s="2">
        <v>1249.97</v>
      </c>
      <c r="L237" s="2">
        <f>ROUND((J237-K237),5)</f>
        <v>-1249.97</v>
      </c>
      <c r="M237" s="15">
        <f>ROUND(IF(K237=0, IF(J237=0, 0, 1), J237/K237),5)</f>
        <v>0</v>
      </c>
    </row>
    <row r="238" spans="1:13" x14ac:dyDescent="0.25">
      <c r="A238" s="1"/>
      <c r="B238" s="1"/>
      <c r="C238" s="1"/>
      <c r="D238" s="1"/>
      <c r="E238" s="1"/>
      <c r="F238" s="1" t="s">
        <v>329</v>
      </c>
      <c r="G238" s="1"/>
      <c r="H238" s="1"/>
      <c r="I238" s="1"/>
      <c r="J238" s="2">
        <v>30000</v>
      </c>
      <c r="K238" s="2">
        <v>12500.03</v>
      </c>
      <c r="L238" s="2">
        <f>ROUND((J238-K238),5)</f>
        <v>17499.97</v>
      </c>
      <c r="M238" s="15">
        <f>ROUND(IF(K238=0, IF(J238=0, 0, 1), J238/K238),5)</f>
        <v>2.3999899999999998</v>
      </c>
    </row>
    <row r="239" spans="1:13" ht="15.75" thickBot="1" x14ac:dyDescent="0.3">
      <c r="A239" s="1"/>
      <c r="B239" s="1"/>
      <c r="C239" s="1"/>
      <c r="D239" s="1"/>
      <c r="E239" s="1"/>
      <c r="F239" s="1" t="s">
        <v>354</v>
      </c>
      <c r="G239" s="1"/>
      <c r="H239" s="1"/>
      <c r="I239" s="1"/>
      <c r="J239" s="4">
        <v>300</v>
      </c>
      <c r="K239" s="4"/>
      <c r="L239" s="4"/>
      <c r="M239" s="18"/>
    </row>
    <row r="240" spans="1:13" x14ac:dyDescent="0.25">
      <c r="A240" s="1"/>
      <c r="B240" s="1"/>
      <c r="C240" s="1"/>
      <c r="D240" s="1"/>
      <c r="E240" s="1" t="s">
        <v>330</v>
      </c>
      <c r="F240" s="1"/>
      <c r="G240" s="1"/>
      <c r="H240" s="1"/>
      <c r="I240" s="1"/>
      <c r="J240" s="2">
        <f>ROUND(SUM(J236:J239),5)</f>
        <v>30300</v>
      </c>
      <c r="K240" s="2">
        <f>ROUND(SUM(K236:K239),5)</f>
        <v>13750</v>
      </c>
      <c r="L240" s="2">
        <f>ROUND((J240-K240),5)</f>
        <v>16550</v>
      </c>
      <c r="M240" s="15">
        <f>ROUND(IF(K240=0, IF(J240=0, 0, 1), J240/K240),5)</f>
        <v>2.20364</v>
      </c>
    </row>
    <row r="241" spans="1:13" x14ac:dyDescent="0.25">
      <c r="A241" s="1"/>
      <c r="B241" s="1"/>
      <c r="C241" s="1"/>
      <c r="D241" s="1"/>
      <c r="E241" s="1" t="s">
        <v>355</v>
      </c>
      <c r="F241" s="1"/>
      <c r="G241" s="1"/>
      <c r="H241" s="1"/>
      <c r="I241" s="1"/>
      <c r="J241" s="2"/>
      <c r="K241" s="2"/>
      <c r="L241" s="2"/>
      <c r="M241" s="15"/>
    </row>
    <row r="242" spans="1:13" ht="15.75" thickBot="1" x14ac:dyDescent="0.3">
      <c r="A242" s="1"/>
      <c r="B242" s="1"/>
      <c r="C242" s="1"/>
      <c r="D242" s="1"/>
      <c r="E242" s="1"/>
      <c r="F242" s="1" t="s">
        <v>356</v>
      </c>
      <c r="G242" s="1"/>
      <c r="H242" s="1"/>
      <c r="I242" s="1"/>
      <c r="J242" s="4">
        <v>17500</v>
      </c>
      <c r="K242" s="2"/>
      <c r="L242" s="2"/>
      <c r="M242" s="15"/>
    </row>
    <row r="243" spans="1:13" x14ac:dyDescent="0.25">
      <c r="A243" s="1"/>
      <c r="B243" s="1"/>
      <c r="C243" s="1"/>
      <c r="D243" s="1"/>
      <c r="E243" s="1" t="s">
        <v>357</v>
      </c>
      <c r="F243" s="1"/>
      <c r="G243" s="1"/>
      <c r="H243" s="1"/>
      <c r="I243" s="1"/>
      <c r="J243" s="2">
        <f>ROUND(SUM(J241:J242),5)</f>
        <v>17500</v>
      </c>
      <c r="K243" s="2"/>
      <c r="L243" s="2"/>
      <c r="M243" s="15"/>
    </row>
    <row r="244" spans="1:13" x14ac:dyDescent="0.25">
      <c r="A244" s="1"/>
      <c r="B244" s="1"/>
      <c r="C244" s="1"/>
      <c r="D244" s="1"/>
      <c r="E244" s="1" t="s">
        <v>358</v>
      </c>
      <c r="F244" s="1"/>
      <c r="G244" s="1"/>
      <c r="H244" s="1"/>
      <c r="I244" s="1"/>
      <c r="J244" s="2">
        <v>200</v>
      </c>
      <c r="K244" s="2"/>
      <c r="L244" s="2"/>
      <c r="M244" s="15"/>
    </row>
    <row r="245" spans="1:13" x14ac:dyDescent="0.25">
      <c r="A245" s="1"/>
      <c r="B245" s="1"/>
      <c r="C245" s="1"/>
      <c r="D245" s="1"/>
      <c r="E245" s="1" t="s">
        <v>359</v>
      </c>
      <c r="F245" s="1"/>
      <c r="G245" s="1"/>
      <c r="H245" s="1"/>
      <c r="I245" s="1"/>
      <c r="J245" s="2"/>
      <c r="K245" s="2"/>
      <c r="L245" s="2"/>
      <c r="M245" s="15"/>
    </row>
    <row r="246" spans="1:13" x14ac:dyDescent="0.25">
      <c r="A246" s="1"/>
      <c r="B246" s="1"/>
      <c r="C246" s="1"/>
      <c r="D246" s="1"/>
      <c r="E246" s="1"/>
      <c r="F246" s="1" t="s">
        <v>360</v>
      </c>
      <c r="G246" s="1"/>
      <c r="H246" s="1"/>
      <c r="I246" s="1"/>
      <c r="J246" s="2">
        <v>26580.73</v>
      </c>
      <c r="K246" s="2"/>
      <c r="L246" s="2"/>
      <c r="M246" s="15"/>
    </row>
    <row r="247" spans="1:13" x14ac:dyDescent="0.25">
      <c r="A247" s="1"/>
      <c r="B247" s="1"/>
      <c r="C247" s="1"/>
      <c r="D247" s="1"/>
      <c r="E247" s="1"/>
      <c r="F247" s="1" t="s">
        <v>361</v>
      </c>
      <c r="G247" s="1"/>
      <c r="H247" s="1"/>
      <c r="I247" s="1"/>
      <c r="J247" s="2">
        <v>6863.24</v>
      </c>
      <c r="K247" s="2"/>
      <c r="L247" s="2"/>
      <c r="M247" s="15"/>
    </row>
    <row r="248" spans="1:13" x14ac:dyDescent="0.25">
      <c r="A248" s="1"/>
      <c r="B248" s="1"/>
      <c r="C248" s="1"/>
      <c r="D248" s="1"/>
      <c r="E248" s="1"/>
      <c r="F248" s="1" t="s">
        <v>362</v>
      </c>
      <c r="G248" s="1"/>
      <c r="H248" s="1"/>
      <c r="I248" s="1"/>
      <c r="J248" s="2">
        <v>3968.24</v>
      </c>
      <c r="K248" s="2"/>
      <c r="L248" s="2"/>
      <c r="M248" s="15"/>
    </row>
    <row r="249" spans="1:13" ht="15.75" thickBot="1" x14ac:dyDescent="0.3">
      <c r="A249" s="1"/>
      <c r="B249" s="1"/>
      <c r="C249" s="1"/>
      <c r="D249" s="1"/>
      <c r="E249" s="1"/>
      <c r="F249" s="1" t="s">
        <v>363</v>
      </c>
      <c r="G249" s="1"/>
      <c r="H249" s="1"/>
      <c r="I249" s="1"/>
      <c r="J249" s="2">
        <v>374.16</v>
      </c>
      <c r="K249" s="2"/>
      <c r="L249" s="2"/>
      <c r="M249" s="15"/>
    </row>
    <row r="250" spans="1:13" ht="15.75" thickBot="1" x14ac:dyDescent="0.3">
      <c r="A250" s="1"/>
      <c r="B250" s="1"/>
      <c r="C250" s="1"/>
      <c r="D250" s="1"/>
      <c r="E250" s="1" t="s">
        <v>364</v>
      </c>
      <c r="F250" s="1"/>
      <c r="G250" s="1"/>
      <c r="H250" s="1"/>
      <c r="I250" s="1"/>
      <c r="J250" s="5">
        <f>ROUND(SUM(J245:J249),5)</f>
        <v>37786.370000000003</v>
      </c>
      <c r="K250" s="2"/>
      <c r="L250" s="2"/>
      <c r="M250" s="15"/>
    </row>
    <row r="251" spans="1:13" ht="15.75" thickBot="1" x14ac:dyDescent="0.3">
      <c r="A251" s="1"/>
      <c r="B251" s="1"/>
      <c r="C251" s="1"/>
      <c r="D251" s="1" t="s">
        <v>331</v>
      </c>
      <c r="E251" s="1"/>
      <c r="F251" s="1"/>
      <c r="G251" s="1"/>
      <c r="H251" s="1"/>
      <c r="I251" s="1"/>
      <c r="J251" s="3">
        <f>ROUND(J235+J240+SUM(J243:J244)+J250,5)</f>
        <v>85786.37</v>
      </c>
      <c r="K251" s="3">
        <f>ROUND(K235+K240+SUM(K243:K244)+K250,5)</f>
        <v>13750</v>
      </c>
      <c r="L251" s="3">
        <f>ROUND((J251-K251),5)</f>
        <v>72036.37</v>
      </c>
      <c r="M251" s="17">
        <f>ROUND(IF(K251=0, IF(J251=0, 0, 1), J251/K251),5)</f>
        <v>6.2390100000000004</v>
      </c>
    </row>
    <row r="252" spans="1:13" x14ac:dyDescent="0.25">
      <c r="A252" s="1"/>
      <c r="B252" s="1"/>
      <c r="C252" s="1" t="s">
        <v>332</v>
      </c>
      <c r="D252" s="1"/>
      <c r="E252" s="1"/>
      <c r="F252" s="1"/>
      <c r="G252" s="1"/>
      <c r="H252" s="1"/>
      <c r="I252" s="1"/>
      <c r="J252" s="2">
        <f>ROUND(J228+J231+J234+J251,5)</f>
        <v>160767.38</v>
      </c>
      <c r="K252" s="2">
        <f>ROUND(K228+K231+K234+K251,5)</f>
        <v>13750</v>
      </c>
      <c r="L252" s="2">
        <f>ROUND((J252-K252),5)</f>
        <v>147017.38</v>
      </c>
      <c r="M252" s="15">
        <f>ROUND(IF(K252=0, IF(J252=0, 0, 1), J252/K252),5)</f>
        <v>11.692170000000001</v>
      </c>
    </row>
    <row r="253" spans="1:13" x14ac:dyDescent="0.25">
      <c r="A253" s="1"/>
      <c r="B253" s="1"/>
      <c r="C253" s="1" t="s">
        <v>333</v>
      </c>
      <c r="D253" s="1"/>
      <c r="E253" s="1"/>
      <c r="F253" s="1"/>
      <c r="G253" s="1"/>
      <c r="H253" s="1"/>
      <c r="I253" s="1"/>
      <c r="J253" s="2"/>
      <c r="K253" s="2"/>
      <c r="L253" s="2"/>
      <c r="M253" s="15"/>
    </row>
    <row r="254" spans="1:13" x14ac:dyDescent="0.25">
      <c r="A254" s="1"/>
      <c r="B254" s="1"/>
      <c r="C254" s="1"/>
      <c r="D254" s="1" t="s">
        <v>334</v>
      </c>
      <c r="E254" s="1"/>
      <c r="F254" s="1"/>
      <c r="G254" s="1"/>
      <c r="H254" s="1"/>
      <c r="I254" s="1"/>
      <c r="J254" s="2"/>
      <c r="K254" s="2"/>
      <c r="L254" s="2"/>
      <c r="M254" s="15"/>
    </row>
    <row r="255" spans="1:13" x14ac:dyDescent="0.25">
      <c r="A255" s="1"/>
      <c r="B255" s="1"/>
      <c r="C255" s="1"/>
      <c r="D255" s="1"/>
      <c r="E255" s="1" t="s">
        <v>335</v>
      </c>
      <c r="F255" s="1"/>
      <c r="G255" s="1"/>
      <c r="H255" s="1"/>
      <c r="I255" s="1"/>
      <c r="J255" s="2">
        <v>131.41</v>
      </c>
      <c r="K255" s="2"/>
      <c r="L255" s="2"/>
      <c r="M255" s="15"/>
    </row>
    <row r="256" spans="1:13" x14ac:dyDescent="0.25">
      <c r="A256" s="1"/>
      <c r="B256" s="1"/>
      <c r="C256" s="1"/>
      <c r="D256" s="1"/>
      <c r="E256" s="1" t="s">
        <v>336</v>
      </c>
      <c r="F256" s="1"/>
      <c r="G256" s="1"/>
      <c r="H256" s="1"/>
      <c r="I256" s="1"/>
      <c r="J256" s="2">
        <v>11194.1</v>
      </c>
      <c r="K256" s="2"/>
      <c r="L256" s="2"/>
      <c r="M256" s="15"/>
    </row>
    <row r="257" spans="1:13" x14ac:dyDescent="0.25">
      <c r="A257" s="1"/>
      <c r="B257" s="1"/>
      <c r="C257" s="1"/>
      <c r="D257" s="1"/>
      <c r="E257" s="1" t="s">
        <v>365</v>
      </c>
      <c r="F257" s="1"/>
      <c r="G257" s="1"/>
      <c r="H257" s="1"/>
      <c r="I257" s="1"/>
      <c r="J257" s="2">
        <v>377.81</v>
      </c>
      <c r="K257" s="2"/>
      <c r="L257" s="2"/>
      <c r="M257" s="15"/>
    </row>
    <row r="258" spans="1:13" x14ac:dyDescent="0.25">
      <c r="A258" s="1"/>
      <c r="B258" s="1"/>
      <c r="C258" s="1"/>
      <c r="D258" s="1"/>
      <c r="E258" s="1" t="s">
        <v>366</v>
      </c>
      <c r="F258" s="1"/>
      <c r="G258" s="1"/>
      <c r="H258" s="1"/>
      <c r="I258" s="1"/>
      <c r="J258" s="2">
        <v>3.44</v>
      </c>
      <c r="K258" s="2"/>
      <c r="L258" s="2"/>
      <c r="M258" s="15"/>
    </row>
    <row r="259" spans="1:13" x14ac:dyDescent="0.25">
      <c r="A259" s="1"/>
      <c r="B259" s="1"/>
      <c r="C259" s="1"/>
      <c r="D259" s="1"/>
      <c r="E259" s="1" t="s">
        <v>337</v>
      </c>
      <c r="F259" s="1"/>
      <c r="G259" s="1"/>
      <c r="H259" s="1"/>
      <c r="I259" s="1"/>
      <c r="J259" s="2">
        <v>3480</v>
      </c>
      <c r="K259" s="2"/>
      <c r="L259" s="2"/>
      <c r="M259" s="15"/>
    </row>
    <row r="260" spans="1:13" x14ac:dyDescent="0.25">
      <c r="A260" s="1"/>
      <c r="B260" s="1"/>
      <c r="C260" s="1"/>
      <c r="D260" s="1"/>
      <c r="E260" s="1" t="s">
        <v>338</v>
      </c>
      <c r="F260" s="1"/>
      <c r="G260" s="1"/>
      <c r="H260" s="1"/>
      <c r="I260" s="1"/>
      <c r="J260" s="2"/>
      <c r="K260" s="2"/>
      <c r="L260" s="2"/>
      <c r="M260" s="15"/>
    </row>
    <row r="261" spans="1:13" ht="15.75" thickBot="1" x14ac:dyDescent="0.3">
      <c r="A261" s="1"/>
      <c r="B261" s="1"/>
      <c r="C261" s="1"/>
      <c r="D261" s="1"/>
      <c r="E261" s="1"/>
      <c r="F261" s="1" t="s">
        <v>339</v>
      </c>
      <c r="G261" s="1"/>
      <c r="H261" s="1"/>
      <c r="I261" s="1"/>
      <c r="J261" s="2">
        <v>16935.14</v>
      </c>
      <c r="K261" s="2">
        <v>9492.2900000000009</v>
      </c>
      <c r="L261" s="2">
        <f>ROUND((J261-K261),5)</f>
        <v>7442.85</v>
      </c>
      <c r="M261" s="15">
        <f>ROUND(IF(K261=0, IF(J261=0, 0, 1), J261/K261),5)</f>
        <v>1.78409</v>
      </c>
    </row>
    <row r="262" spans="1:13" ht="15.75" thickBot="1" x14ac:dyDescent="0.3">
      <c r="A262" s="1"/>
      <c r="B262" s="1"/>
      <c r="C262" s="1"/>
      <c r="D262" s="1"/>
      <c r="E262" s="1" t="s">
        <v>340</v>
      </c>
      <c r="F262" s="1"/>
      <c r="G262" s="1"/>
      <c r="H262" s="1"/>
      <c r="I262" s="1"/>
      <c r="J262" s="3">
        <f>ROUND(SUM(J260:J261),5)</f>
        <v>16935.14</v>
      </c>
      <c r="K262" s="3">
        <f>ROUND(SUM(K260:K261),5)</f>
        <v>9492.2900000000009</v>
      </c>
      <c r="L262" s="3">
        <f>ROUND((J262-K262),5)</f>
        <v>7442.85</v>
      </c>
      <c r="M262" s="17">
        <f>ROUND(IF(K262=0, IF(J262=0, 0, 1), J262/K262),5)</f>
        <v>1.78409</v>
      </c>
    </row>
    <row r="263" spans="1:13" x14ac:dyDescent="0.25">
      <c r="A263" s="1"/>
      <c r="B263" s="1"/>
      <c r="C263" s="1"/>
      <c r="D263" s="1" t="s">
        <v>341</v>
      </c>
      <c r="E263" s="1"/>
      <c r="F263" s="1"/>
      <c r="G263" s="1"/>
      <c r="H263" s="1"/>
      <c r="I263" s="1"/>
      <c r="J263" s="2">
        <f>ROUND(SUM(J254:J259)+J262,5)</f>
        <v>32121.9</v>
      </c>
      <c r="K263" s="2">
        <f>ROUND(SUM(K254:K259)+K262,5)</f>
        <v>9492.2900000000009</v>
      </c>
      <c r="L263" s="2">
        <f>ROUND((J263-K263),5)</f>
        <v>22629.61</v>
      </c>
      <c r="M263" s="15">
        <f>ROUND(IF(K263=0, IF(J263=0, 0, 1), J263/K263),5)</f>
        <v>3.3839999999999999</v>
      </c>
    </row>
    <row r="264" spans="1:13" x14ac:dyDescent="0.25">
      <c r="A264" s="1"/>
      <c r="B264" s="1"/>
      <c r="C264" s="1"/>
      <c r="D264" s="1" t="s">
        <v>342</v>
      </c>
      <c r="E264" s="1"/>
      <c r="F264" s="1"/>
      <c r="G264" s="1"/>
      <c r="H264" s="1"/>
      <c r="I264" s="1"/>
      <c r="J264" s="2"/>
      <c r="K264" s="2"/>
      <c r="L264" s="2"/>
      <c r="M264" s="15"/>
    </row>
    <row r="265" spans="1:13" x14ac:dyDescent="0.25">
      <c r="A265" s="1"/>
      <c r="B265" s="1"/>
      <c r="C265" s="1"/>
      <c r="D265" s="1"/>
      <c r="E265" s="1" t="s">
        <v>343</v>
      </c>
      <c r="F265" s="1"/>
      <c r="G265" s="1"/>
      <c r="H265" s="1"/>
      <c r="I265" s="1"/>
      <c r="J265" s="2">
        <v>0</v>
      </c>
      <c r="K265" s="2">
        <v>625.03</v>
      </c>
      <c r="L265" s="2">
        <f t="shared" ref="L265:L270" si="24">ROUND((J265-K265),5)</f>
        <v>-625.03</v>
      </c>
      <c r="M265" s="15">
        <f t="shared" ref="M265:M270" si="25">ROUND(IF(K265=0, IF(J265=0, 0, 1), J265/K265),5)</f>
        <v>0</v>
      </c>
    </row>
    <row r="266" spans="1:13" ht="15.75" thickBot="1" x14ac:dyDescent="0.3">
      <c r="A266" s="1"/>
      <c r="B266" s="1"/>
      <c r="C266" s="1"/>
      <c r="D266" s="1"/>
      <c r="E266" s="1" t="s">
        <v>344</v>
      </c>
      <c r="F266" s="1"/>
      <c r="G266" s="1"/>
      <c r="H266" s="1"/>
      <c r="I266" s="1"/>
      <c r="J266" s="2">
        <v>0</v>
      </c>
      <c r="K266" s="2">
        <v>2500.0300000000002</v>
      </c>
      <c r="L266" s="2">
        <f t="shared" si="24"/>
        <v>-2500.0300000000002</v>
      </c>
      <c r="M266" s="15">
        <f t="shared" si="25"/>
        <v>0</v>
      </c>
    </row>
    <row r="267" spans="1:13" ht="15.75" thickBot="1" x14ac:dyDescent="0.3">
      <c r="A267" s="1"/>
      <c r="B267" s="1"/>
      <c r="C267" s="1"/>
      <c r="D267" s="1" t="s">
        <v>345</v>
      </c>
      <c r="E267" s="1"/>
      <c r="F267" s="1"/>
      <c r="G267" s="1"/>
      <c r="H267" s="1"/>
      <c r="I267" s="1"/>
      <c r="J267" s="5">
        <f>ROUND(SUM(J264:J266),5)</f>
        <v>0</v>
      </c>
      <c r="K267" s="5">
        <f>ROUND(SUM(K264:K266),5)</f>
        <v>3125.06</v>
      </c>
      <c r="L267" s="5">
        <f t="shared" si="24"/>
        <v>-3125.06</v>
      </c>
      <c r="M267" s="16">
        <f t="shared" si="25"/>
        <v>0</v>
      </c>
    </row>
    <row r="268" spans="1:13" ht="15.75" thickBot="1" x14ac:dyDescent="0.3">
      <c r="A268" s="1"/>
      <c r="B268" s="1"/>
      <c r="C268" s="1" t="s">
        <v>346</v>
      </c>
      <c r="D268" s="1"/>
      <c r="E268" s="1"/>
      <c r="F268" s="1"/>
      <c r="G268" s="1"/>
      <c r="H268" s="1"/>
      <c r="I268" s="1"/>
      <c r="J268" s="5">
        <f>ROUND(J253+J263+J267,5)</f>
        <v>32121.9</v>
      </c>
      <c r="K268" s="5">
        <f>ROUND(K253+K263+K267,5)</f>
        <v>12617.35</v>
      </c>
      <c r="L268" s="5">
        <f t="shared" si="24"/>
        <v>19504.55</v>
      </c>
      <c r="M268" s="16">
        <f t="shared" si="25"/>
        <v>2.5458500000000002</v>
      </c>
    </row>
    <row r="269" spans="1:13" ht="15.75" thickBot="1" x14ac:dyDescent="0.3">
      <c r="A269" s="1"/>
      <c r="B269" s="1" t="s">
        <v>347</v>
      </c>
      <c r="C269" s="1"/>
      <c r="D269" s="1"/>
      <c r="E269" s="1"/>
      <c r="F269" s="1"/>
      <c r="G269" s="1"/>
      <c r="H269" s="1"/>
      <c r="I269" s="1"/>
      <c r="J269" s="5">
        <f>ROUND(J227+J252-J268,5)</f>
        <v>128645.48</v>
      </c>
      <c r="K269" s="5">
        <f>ROUND(K227+K252-K268,5)</f>
        <v>1132.6500000000001</v>
      </c>
      <c r="L269" s="5">
        <f t="shared" si="24"/>
        <v>127512.83</v>
      </c>
      <c r="M269" s="16">
        <f t="shared" si="25"/>
        <v>113.5792</v>
      </c>
    </row>
    <row r="270" spans="1:13" s="8" customFormat="1" ht="12" thickBot="1" x14ac:dyDescent="0.25">
      <c r="A270" s="6" t="s">
        <v>92</v>
      </c>
      <c r="B270" s="6"/>
      <c r="C270" s="6"/>
      <c r="D270" s="6"/>
      <c r="E270" s="6"/>
      <c r="F270" s="6"/>
      <c r="G270" s="6"/>
      <c r="H270" s="6"/>
      <c r="I270" s="6"/>
      <c r="J270" s="7">
        <f>ROUND(J226+J269,5)</f>
        <v>216655.08</v>
      </c>
      <c r="K270" s="7">
        <f>ROUND(K226+K269,5)</f>
        <v>113878.89</v>
      </c>
      <c r="L270" s="7">
        <f t="shared" si="24"/>
        <v>102776.19</v>
      </c>
      <c r="M270" s="19">
        <f t="shared" si="25"/>
        <v>1.9025000000000001</v>
      </c>
    </row>
    <row r="271" spans="1:13" ht="15.75" thickTop="1" x14ac:dyDescent="0.25"/>
  </sheetData>
  <pageMargins left="0.7" right="0.7" top="0.75" bottom="0.75" header="0.1" footer="0.3"/>
  <pageSetup orientation="portrait" r:id="rId1"/>
  <headerFooter>
    <oddHeader>&amp;L&amp;"Arial,Bold"&amp;8 9:39 AM
&amp;"Arial,Bold"&amp;8 04/07/26
&amp;"Arial,Bold"&amp;8 Accrual Basis&amp;C&amp;"Arial,Bold"&amp;12 Nederland Fire Protection District
&amp;"Arial,Bold"&amp;14 Income &amp;&amp; Expense Budget vs. Actual
&amp;"Arial,Bold"&amp;10 January through March 2026</oddHeader>
    <oddFooter>&amp;R&amp;"Arial,Bold"&amp;8 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B5379-3929-4C8A-BC25-3D00D8FBC144}">
  <dimension ref="A1:Q477"/>
  <sheetViews>
    <sheetView workbookViewId="0">
      <pane xSplit="6" ySplit="1" topLeftCell="G2" activePane="bottomRight" state="frozenSplit"/>
      <selection pane="topRight" activeCell="G1" sqref="G1"/>
      <selection pane="bottomLeft" activeCell="A2" sqref="A2"/>
      <selection pane="bottomRight"/>
    </sheetView>
  </sheetViews>
  <sheetFormatPr defaultRowHeight="15" x14ac:dyDescent="0.25"/>
  <cols>
    <col min="1" max="5" width="3" customWidth="1"/>
    <col min="6" max="6" width="32.140625" customWidth="1"/>
    <col min="7" max="7" width="2.28515625" customWidth="1"/>
    <col min="8" max="8" width="14.28515625" bestFit="1" customWidth="1"/>
    <col min="9" max="9" width="8.7109375" bestFit="1" customWidth="1"/>
    <col min="10" max="10" width="11.7109375" bestFit="1" customWidth="1"/>
    <col min="11" max="11" width="26" bestFit="1" customWidth="1"/>
    <col min="12" max="12" width="30.7109375" customWidth="1"/>
    <col min="13" max="13" width="7.85546875" bestFit="1" customWidth="1"/>
    <col min="14" max="14" width="3.28515625" bestFit="1" customWidth="1"/>
    <col min="15" max="15" width="26" bestFit="1" customWidth="1"/>
    <col min="16" max="17" width="9.28515625" bestFit="1" customWidth="1"/>
  </cols>
  <sheetData>
    <row r="1" spans="1:17" s="11" customFormat="1" ht="15.75" thickBot="1" x14ac:dyDescent="0.3">
      <c r="A1" s="32"/>
      <c r="B1" s="32"/>
      <c r="C1" s="32"/>
      <c r="D1" s="32"/>
      <c r="E1" s="32"/>
      <c r="F1" s="32"/>
      <c r="G1" s="32"/>
      <c r="H1" s="10" t="s">
        <v>367</v>
      </c>
      <c r="I1" s="10" t="s">
        <v>368</v>
      </c>
      <c r="J1" s="10" t="s">
        <v>369</v>
      </c>
      <c r="K1" s="10" t="s">
        <v>370</v>
      </c>
      <c r="L1" s="10" t="s">
        <v>371</v>
      </c>
      <c r="M1" s="10" t="s">
        <v>372</v>
      </c>
      <c r="N1" s="10" t="s">
        <v>373</v>
      </c>
      <c r="O1" s="10" t="s">
        <v>374</v>
      </c>
      <c r="P1" s="10" t="s">
        <v>375</v>
      </c>
      <c r="Q1" s="10" t="s">
        <v>376</v>
      </c>
    </row>
    <row r="2" spans="1:17" ht="15.75" thickTop="1" x14ac:dyDescent="0.25">
      <c r="A2" s="1"/>
      <c r="B2" s="1" t="s">
        <v>101</v>
      </c>
      <c r="C2" s="1"/>
      <c r="D2" s="1"/>
      <c r="E2" s="1"/>
      <c r="F2" s="1"/>
      <c r="G2" s="1"/>
      <c r="H2" s="1"/>
      <c r="I2" s="22"/>
      <c r="J2" s="1"/>
      <c r="K2" s="1"/>
      <c r="L2" s="1"/>
      <c r="M2" s="1"/>
      <c r="N2" s="1"/>
      <c r="O2" s="1"/>
      <c r="P2" s="23"/>
      <c r="Q2" s="23"/>
    </row>
    <row r="3" spans="1:17" ht="15.75" thickBot="1" x14ac:dyDescent="0.3">
      <c r="A3" s="21"/>
      <c r="B3" s="21"/>
      <c r="C3" s="21"/>
      <c r="D3" s="21"/>
      <c r="E3" s="21"/>
      <c r="F3" s="21"/>
      <c r="G3" s="24"/>
      <c r="H3" s="24" t="s">
        <v>459</v>
      </c>
      <c r="I3" s="25">
        <v>46097</v>
      </c>
      <c r="J3" s="24" t="s">
        <v>466</v>
      </c>
      <c r="K3" s="24" t="s">
        <v>547</v>
      </c>
      <c r="L3" s="24" t="s">
        <v>620</v>
      </c>
      <c r="M3" s="24" t="s">
        <v>761</v>
      </c>
      <c r="N3" s="26"/>
      <c r="O3" s="24" t="s">
        <v>11</v>
      </c>
      <c r="P3" s="27">
        <v>12000</v>
      </c>
      <c r="Q3" s="27">
        <f>ROUND(Q2+P3,5)</f>
        <v>12000</v>
      </c>
    </row>
    <row r="4" spans="1:17" x14ac:dyDescent="0.25">
      <c r="A4" s="28"/>
      <c r="B4" s="28" t="s">
        <v>377</v>
      </c>
      <c r="C4" s="28"/>
      <c r="D4" s="28"/>
      <c r="E4" s="28"/>
      <c r="F4" s="28"/>
      <c r="G4" s="28"/>
      <c r="H4" s="28"/>
      <c r="I4" s="29"/>
      <c r="J4" s="28"/>
      <c r="K4" s="28"/>
      <c r="L4" s="28"/>
      <c r="M4" s="28"/>
      <c r="N4" s="28"/>
      <c r="O4" s="28"/>
      <c r="P4" s="2">
        <f>ROUND(SUM(P2:P3),5)</f>
        <v>12000</v>
      </c>
      <c r="Q4" s="2">
        <f>Q3</f>
        <v>12000</v>
      </c>
    </row>
    <row r="5" spans="1:17" x14ac:dyDescent="0.25">
      <c r="A5" s="1"/>
      <c r="B5" s="1" t="s">
        <v>105</v>
      </c>
      <c r="C5" s="1"/>
      <c r="D5" s="1"/>
      <c r="E5" s="1"/>
      <c r="F5" s="1"/>
      <c r="G5" s="1"/>
      <c r="H5" s="1"/>
      <c r="I5" s="22"/>
      <c r="J5" s="1"/>
      <c r="K5" s="1"/>
      <c r="L5" s="1"/>
      <c r="M5" s="1"/>
      <c r="N5" s="1"/>
      <c r="O5" s="1"/>
      <c r="P5" s="23"/>
      <c r="Q5" s="23"/>
    </row>
    <row r="6" spans="1:17" x14ac:dyDescent="0.25">
      <c r="A6" s="24"/>
      <c r="B6" s="24"/>
      <c r="C6" s="24"/>
      <c r="D6" s="24"/>
      <c r="E6" s="24"/>
      <c r="F6" s="24"/>
      <c r="G6" s="24"/>
      <c r="H6" s="24" t="s">
        <v>459</v>
      </c>
      <c r="I6" s="25">
        <v>46094</v>
      </c>
      <c r="J6" s="24"/>
      <c r="K6" s="24"/>
      <c r="L6" s="24" t="s">
        <v>621</v>
      </c>
      <c r="M6" s="24" t="s">
        <v>761</v>
      </c>
      <c r="N6" s="26"/>
      <c r="O6" s="24" t="s">
        <v>12</v>
      </c>
      <c r="P6" s="30">
        <v>4.38</v>
      </c>
      <c r="Q6" s="30">
        <f t="shared" ref="Q6:Q13" si="0">ROUND(Q5+P6,5)</f>
        <v>4.38</v>
      </c>
    </row>
    <row r="7" spans="1:17" x14ac:dyDescent="0.25">
      <c r="A7" s="24"/>
      <c r="B7" s="24"/>
      <c r="C7" s="24"/>
      <c r="D7" s="24"/>
      <c r="E7" s="24"/>
      <c r="F7" s="24"/>
      <c r="G7" s="24"/>
      <c r="H7" s="24" t="s">
        <v>459</v>
      </c>
      <c r="I7" s="25">
        <v>46112</v>
      </c>
      <c r="J7" s="24"/>
      <c r="K7" s="24"/>
      <c r="L7" s="24" t="s">
        <v>621</v>
      </c>
      <c r="M7" s="24" t="s">
        <v>761</v>
      </c>
      <c r="N7" s="26"/>
      <c r="O7" s="24" t="s">
        <v>11</v>
      </c>
      <c r="P7" s="30">
        <v>11.14</v>
      </c>
      <c r="Q7" s="30">
        <f t="shared" si="0"/>
        <v>15.52</v>
      </c>
    </row>
    <row r="8" spans="1:17" x14ac:dyDescent="0.25">
      <c r="A8" s="24"/>
      <c r="B8" s="24"/>
      <c r="C8" s="24"/>
      <c r="D8" s="24"/>
      <c r="E8" s="24"/>
      <c r="F8" s="24"/>
      <c r="G8" s="24"/>
      <c r="H8" s="24" t="s">
        <v>459</v>
      </c>
      <c r="I8" s="25">
        <v>46112</v>
      </c>
      <c r="J8" s="24"/>
      <c r="K8" s="24"/>
      <c r="L8" s="24" t="s">
        <v>621</v>
      </c>
      <c r="M8" s="24" t="s">
        <v>761</v>
      </c>
      <c r="N8" s="26"/>
      <c r="O8" s="24" t="s">
        <v>7</v>
      </c>
      <c r="P8" s="30">
        <v>1475.47</v>
      </c>
      <c r="Q8" s="30">
        <f t="shared" si="0"/>
        <v>1490.99</v>
      </c>
    </row>
    <row r="9" spans="1:17" x14ac:dyDescent="0.25">
      <c r="A9" s="24"/>
      <c r="B9" s="24"/>
      <c r="C9" s="24"/>
      <c r="D9" s="24"/>
      <c r="E9" s="24"/>
      <c r="F9" s="24"/>
      <c r="G9" s="24"/>
      <c r="H9" s="24" t="s">
        <v>459</v>
      </c>
      <c r="I9" s="25">
        <v>46112</v>
      </c>
      <c r="J9" s="24"/>
      <c r="K9" s="24"/>
      <c r="L9" s="24" t="s">
        <v>621</v>
      </c>
      <c r="M9" s="24" t="s">
        <v>761</v>
      </c>
      <c r="N9" s="26"/>
      <c r="O9" s="24" t="s">
        <v>10</v>
      </c>
      <c r="P9" s="30">
        <v>157.91999999999999</v>
      </c>
      <c r="Q9" s="30">
        <f t="shared" si="0"/>
        <v>1648.91</v>
      </c>
    </row>
    <row r="10" spans="1:17" x14ac:dyDescent="0.25">
      <c r="A10" s="24"/>
      <c r="B10" s="24"/>
      <c r="C10" s="24"/>
      <c r="D10" s="24"/>
      <c r="E10" s="24"/>
      <c r="F10" s="24"/>
      <c r="G10" s="24"/>
      <c r="H10" s="24" t="s">
        <v>459</v>
      </c>
      <c r="I10" s="25">
        <v>46112</v>
      </c>
      <c r="J10" s="24"/>
      <c r="K10" s="24"/>
      <c r="L10" s="24" t="s">
        <v>621</v>
      </c>
      <c r="M10" s="24" t="s">
        <v>761</v>
      </c>
      <c r="N10" s="26"/>
      <c r="O10" s="24" t="s">
        <v>9</v>
      </c>
      <c r="P10" s="30">
        <v>101.64</v>
      </c>
      <c r="Q10" s="30">
        <f t="shared" si="0"/>
        <v>1750.55</v>
      </c>
    </row>
    <row r="11" spans="1:17" x14ac:dyDescent="0.25">
      <c r="A11" s="24"/>
      <c r="B11" s="24"/>
      <c r="C11" s="24"/>
      <c r="D11" s="24"/>
      <c r="E11" s="24"/>
      <c r="F11" s="24"/>
      <c r="G11" s="24"/>
      <c r="H11" s="24" t="s">
        <v>459</v>
      </c>
      <c r="I11" s="25">
        <v>46112</v>
      </c>
      <c r="J11" s="24"/>
      <c r="K11" s="24"/>
      <c r="L11" s="24" t="s">
        <v>621</v>
      </c>
      <c r="M11" s="24" t="s">
        <v>761</v>
      </c>
      <c r="N11" s="26"/>
      <c r="O11" s="24" t="s">
        <v>8</v>
      </c>
      <c r="P11" s="30">
        <v>1200.97</v>
      </c>
      <c r="Q11" s="30">
        <f t="shared" si="0"/>
        <v>2951.52</v>
      </c>
    </row>
    <row r="12" spans="1:17" x14ac:dyDescent="0.25">
      <c r="A12" s="24"/>
      <c r="B12" s="24"/>
      <c r="C12" s="24"/>
      <c r="D12" s="24"/>
      <c r="E12" s="24"/>
      <c r="F12" s="24"/>
      <c r="G12" s="24"/>
      <c r="H12" s="24" t="s">
        <v>459</v>
      </c>
      <c r="I12" s="25">
        <v>46112</v>
      </c>
      <c r="J12" s="24"/>
      <c r="K12" s="24"/>
      <c r="L12" s="24" t="s">
        <v>621</v>
      </c>
      <c r="M12" s="24" t="s">
        <v>761</v>
      </c>
      <c r="N12" s="26"/>
      <c r="O12" s="24" t="s">
        <v>6</v>
      </c>
      <c r="P12" s="30">
        <v>10.15</v>
      </c>
      <c r="Q12" s="30">
        <f t="shared" si="0"/>
        <v>2961.67</v>
      </c>
    </row>
    <row r="13" spans="1:17" ht="15.75" thickBot="1" x14ac:dyDescent="0.3">
      <c r="A13" s="24"/>
      <c r="B13" s="24"/>
      <c r="C13" s="24"/>
      <c r="D13" s="24"/>
      <c r="E13" s="24"/>
      <c r="F13" s="24"/>
      <c r="G13" s="24"/>
      <c r="H13" s="24" t="s">
        <v>459</v>
      </c>
      <c r="I13" s="25">
        <v>46112</v>
      </c>
      <c r="J13" s="24"/>
      <c r="K13" s="24"/>
      <c r="L13" s="24" t="s">
        <v>621</v>
      </c>
      <c r="M13" s="24" t="s">
        <v>761</v>
      </c>
      <c r="N13" s="26"/>
      <c r="O13" s="24" t="s">
        <v>5</v>
      </c>
      <c r="P13" s="27">
        <v>126.13</v>
      </c>
      <c r="Q13" s="27">
        <f t="shared" si="0"/>
        <v>3087.8</v>
      </c>
    </row>
    <row r="14" spans="1:17" x14ac:dyDescent="0.25">
      <c r="A14" s="28"/>
      <c r="B14" s="28" t="s">
        <v>378</v>
      </c>
      <c r="C14" s="28"/>
      <c r="D14" s="28"/>
      <c r="E14" s="28"/>
      <c r="F14" s="28"/>
      <c r="G14" s="28"/>
      <c r="H14" s="28"/>
      <c r="I14" s="29"/>
      <c r="J14" s="28"/>
      <c r="K14" s="28"/>
      <c r="L14" s="28"/>
      <c r="M14" s="28"/>
      <c r="N14" s="28"/>
      <c r="O14" s="28"/>
      <c r="P14" s="2">
        <f>ROUND(SUM(P5:P13),5)</f>
        <v>3087.8</v>
      </c>
      <c r="Q14" s="2">
        <f>Q13</f>
        <v>3087.8</v>
      </c>
    </row>
    <row r="15" spans="1:17" x14ac:dyDescent="0.25">
      <c r="A15" s="1"/>
      <c r="B15" s="1" t="s">
        <v>106</v>
      </c>
      <c r="C15" s="1"/>
      <c r="D15" s="1"/>
      <c r="E15" s="1"/>
      <c r="F15" s="1"/>
      <c r="G15" s="1"/>
      <c r="H15" s="1"/>
      <c r="I15" s="22"/>
      <c r="J15" s="1"/>
      <c r="K15" s="1"/>
      <c r="L15" s="1"/>
      <c r="M15" s="1"/>
      <c r="N15" s="1"/>
      <c r="O15" s="1"/>
      <c r="P15" s="23"/>
      <c r="Q15" s="23"/>
    </row>
    <row r="16" spans="1:17" x14ac:dyDescent="0.25">
      <c r="A16" s="1"/>
      <c r="B16" s="1"/>
      <c r="C16" s="1" t="s">
        <v>107</v>
      </c>
      <c r="D16" s="1"/>
      <c r="E16" s="1"/>
      <c r="F16" s="1"/>
      <c r="G16" s="1"/>
      <c r="H16" s="1"/>
      <c r="I16" s="22"/>
      <c r="J16" s="1"/>
      <c r="K16" s="1"/>
      <c r="L16" s="1"/>
      <c r="M16" s="1"/>
      <c r="N16" s="1"/>
      <c r="O16" s="1"/>
      <c r="P16" s="23"/>
      <c r="Q16" s="23"/>
    </row>
    <row r="17" spans="1:17" ht="15.75" thickBot="1" x14ac:dyDescent="0.3">
      <c r="A17" s="21"/>
      <c r="B17" s="21"/>
      <c r="C17" s="21"/>
      <c r="D17" s="21"/>
      <c r="E17" s="21"/>
      <c r="F17" s="21"/>
      <c r="G17" s="24"/>
      <c r="H17" s="24" t="s">
        <v>459</v>
      </c>
      <c r="I17" s="25">
        <v>46091</v>
      </c>
      <c r="J17" s="24"/>
      <c r="K17" s="24"/>
      <c r="L17" s="24" t="s">
        <v>622</v>
      </c>
      <c r="M17" s="24" t="s">
        <v>761</v>
      </c>
      <c r="N17" s="26"/>
      <c r="O17" s="24" t="s">
        <v>12</v>
      </c>
      <c r="P17" s="27">
        <v>-600.5</v>
      </c>
      <c r="Q17" s="27">
        <f>ROUND(Q16+P17,5)</f>
        <v>-600.5</v>
      </c>
    </row>
    <row r="18" spans="1:17" x14ac:dyDescent="0.25">
      <c r="A18" s="28"/>
      <c r="B18" s="28"/>
      <c r="C18" s="28" t="s">
        <v>379</v>
      </c>
      <c r="D18" s="28"/>
      <c r="E18" s="28"/>
      <c r="F18" s="28"/>
      <c r="G18" s="28"/>
      <c r="H18" s="28"/>
      <c r="I18" s="29"/>
      <c r="J18" s="28"/>
      <c r="K18" s="28"/>
      <c r="L18" s="28"/>
      <c r="M18" s="28"/>
      <c r="N18" s="28"/>
      <c r="O18" s="28"/>
      <c r="P18" s="2">
        <f>ROUND(SUM(P16:P17),5)</f>
        <v>-600.5</v>
      </c>
      <c r="Q18" s="2">
        <f>Q17</f>
        <v>-600.5</v>
      </c>
    </row>
    <row r="19" spans="1:17" x14ac:dyDescent="0.25">
      <c r="A19" s="1"/>
      <c r="B19" s="1"/>
      <c r="C19" s="1" t="s">
        <v>108</v>
      </c>
      <c r="D19" s="1"/>
      <c r="E19" s="1"/>
      <c r="F19" s="1"/>
      <c r="G19" s="1"/>
      <c r="H19" s="1"/>
      <c r="I19" s="22"/>
      <c r="J19" s="1"/>
      <c r="K19" s="1"/>
      <c r="L19" s="1"/>
      <c r="M19" s="1"/>
      <c r="N19" s="1"/>
      <c r="O19" s="1"/>
      <c r="P19" s="23"/>
      <c r="Q19" s="23"/>
    </row>
    <row r="20" spans="1:17" ht="15.75" thickBot="1" x14ac:dyDescent="0.3">
      <c r="A20" s="21"/>
      <c r="B20" s="21"/>
      <c r="C20" s="21"/>
      <c r="D20" s="21"/>
      <c r="E20" s="21"/>
      <c r="F20" s="21"/>
      <c r="G20" s="24"/>
      <c r="H20" s="24" t="s">
        <v>459</v>
      </c>
      <c r="I20" s="25">
        <v>46091</v>
      </c>
      <c r="J20" s="24"/>
      <c r="K20" s="24"/>
      <c r="L20" s="24" t="s">
        <v>623</v>
      </c>
      <c r="M20" s="24" t="s">
        <v>761</v>
      </c>
      <c r="N20" s="26"/>
      <c r="O20" s="24" t="s">
        <v>12</v>
      </c>
      <c r="P20" s="27">
        <v>382.86</v>
      </c>
      <c r="Q20" s="27">
        <f>ROUND(Q19+P20,5)</f>
        <v>382.86</v>
      </c>
    </row>
    <row r="21" spans="1:17" x14ac:dyDescent="0.25">
      <c r="A21" s="28"/>
      <c r="B21" s="28"/>
      <c r="C21" s="28" t="s">
        <v>380</v>
      </c>
      <c r="D21" s="28"/>
      <c r="E21" s="28"/>
      <c r="F21" s="28"/>
      <c r="G21" s="28"/>
      <c r="H21" s="28"/>
      <c r="I21" s="29"/>
      <c r="J21" s="28"/>
      <c r="K21" s="28"/>
      <c r="L21" s="28"/>
      <c r="M21" s="28"/>
      <c r="N21" s="28"/>
      <c r="O21" s="28"/>
      <c r="P21" s="2">
        <f>ROUND(SUM(P19:P20),5)</f>
        <v>382.86</v>
      </c>
      <c r="Q21" s="2">
        <f>Q20</f>
        <v>382.86</v>
      </c>
    </row>
    <row r="22" spans="1:17" x14ac:dyDescent="0.25">
      <c r="A22" s="1"/>
      <c r="B22" s="1"/>
      <c r="C22" s="1" t="s">
        <v>109</v>
      </c>
      <c r="D22" s="1"/>
      <c r="E22" s="1"/>
      <c r="F22" s="1"/>
      <c r="G22" s="1"/>
      <c r="H22" s="1"/>
      <c r="I22" s="22"/>
      <c r="J22" s="1"/>
      <c r="K22" s="1"/>
      <c r="L22" s="1"/>
      <c r="M22" s="1"/>
      <c r="N22" s="1"/>
      <c r="O22" s="1"/>
      <c r="P22" s="23"/>
      <c r="Q22" s="23"/>
    </row>
    <row r="23" spans="1:17" ht="15.75" thickBot="1" x14ac:dyDescent="0.3">
      <c r="A23" s="21"/>
      <c r="B23" s="21"/>
      <c r="C23" s="21"/>
      <c r="D23" s="21"/>
      <c r="E23" s="21"/>
      <c r="F23" s="21"/>
      <c r="G23" s="24"/>
      <c r="H23" s="24" t="s">
        <v>459</v>
      </c>
      <c r="I23" s="25">
        <v>46091</v>
      </c>
      <c r="J23" s="24"/>
      <c r="K23" s="24"/>
      <c r="L23" s="24" t="s">
        <v>623</v>
      </c>
      <c r="M23" s="24" t="s">
        <v>761</v>
      </c>
      <c r="N23" s="26"/>
      <c r="O23" s="24" t="s">
        <v>12</v>
      </c>
      <c r="P23" s="27">
        <v>57.15</v>
      </c>
      <c r="Q23" s="27">
        <f>ROUND(Q22+P23,5)</f>
        <v>57.15</v>
      </c>
    </row>
    <row r="24" spans="1:17" x14ac:dyDescent="0.25">
      <c r="A24" s="28"/>
      <c r="B24" s="28"/>
      <c r="C24" s="28" t="s">
        <v>381</v>
      </c>
      <c r="D24" s="28"/>
      <c r="E24" s="28"/>
      <c r="F24" s="28"/>
      <c r="G24" s="28"/>
      <c r="H24" s="28"/>
      <c r="I24" s="29"/>
      <c r="J24" s="28"/>
      <c r="K24" s="28"/>
      <c r="L24" s="28"/>
      <c r="M24" s="28"/>
      <c r="N24" s="28"/>
      <c r="O24" s="28"/>
      <c r="P24" s="2">
        <f>ROUND(SUM(P22:P23),5)</f>
        <v>57.15</v>
      </c>
      <c r="Q24" s="2">
        <f>Q23</f>
        <v>57.15</v>
      </c>
    </row>
    <row r="25" spans="1:17" x14ac:dyDescent="0.25">
      <c r="A25" s="1"/>
      <c r="B25" s="1"/>
      <c r="C25" s="1" t="s">
        <v>110</v>
      </c>
      <c r="D25" s="1"/>
      <c r="E25" s="1"/>
      <c r="F25" s="1"/>
      <c r="G25" s="1"/>
      <c r="H25" s="1"/>
      <c r="I25" s="22"/>
      <c r="J25" s="1"/>
      <c r="K25" s="1"/>
      <c r="L25" s="1"/>
      <c r="M25" s="1"/>
      <c r="N25" s="1"/>
      <c r="O25" s="1"/>
      <c r="P25" s="23"/>
      <c r="Q25" s="23"/>
    </row>
    <row r="26" spans="1:17" ht="15.75" thickBot="1" x14ac:dyDescent="0.3">
      <c r="A26" s="21"/>
      <c r="B26" s="21"/>
      <c r="C26" s="21"/>
      <c r="D26" s="21"/>
      <c r="E26" s="21"/>
      <c r="F26" s="21"/>
      <c r="G26" s="24"/>
      <c r="H26" s="24" t="s">
        <v>459</v>
      </c>
      <c r="I26" s="25">
        <v>46091</v>
      </c>
      <c r="J26" s="24"/>
      <c r="K26" s="24"/>
      <c r="L26" s="24" t="s">
        <v>622</v>
      </c>
      <c r="M26" s="24" t="s">
        <v>761</v>
      </c>
      <c r="N26" s="26"/>
      <c r="O26" s="24" t="s">
        <v>12</v>
      </c>
      <c r="P26" s="27">
        <v>-89.64</v>
      </c>
      <c r="Q26" s="27">
        <f>ROUND(Q25+P26,5)</f>
        <v>-89.64</v>
      </c>
    </row>
    <row r="27" spans="1:17" x14ac:dyDescent="0.25">
      <c r="A27" s="28"/>
      <c r="B27" s="28"/>
      <c r="C27" s="28" t="s">
        <v>382</v>
      </c>
      <c r="D27" s="28"/>
      <c r="E27" s="28"/>
      <c r="F27" s="28"/>
      <c r="G27" s="28"/>
      <c r="H27" s="28"/>
      <c r="I27" s="29"/>
      <c r="J27" s="28"/>
      <c r="K27" s="28"/>
      <c r="L27" s="28"/>
      <c r="M27" s="28"/>
      <c r="N27" s="28"/>
      <c r="O27" s="28"/>
      <c r="P27" s="2">
        <f>ROUND(SUM(P25:P26),5)</f>
        <v>-89.64</v>
      </c>
      <c r="Q27" s="2">
        <f>Q26</f>
        <v>-89.64</v>
      </c>
    </row>
    <row r="28" spans="1:17" x14ac:dyDescent="0.25">
      <c r="A28" s="1"/>
      <c r="B28" s="1"/>
      <c r="C28" s="1" t="s">
        <v>112</v>
      </c>
      <c r="D28" s="1"/>
      <c r="E28" s="1"/>
      <c r="F28" s="1"/>
      <c r="G28" s="1"/>
      <c r="H28" s="1"/>
      <c r="I28" s="22"/>
      <c r="J28" s="1"/>
      <c r="K28" s="1"/>
      <c r="L28" s="1"/>
      <c r="M28" s="1"/>
      <c r="N28" s="1"/>
      <c r="O28" s="1"/>
      <c r="P28" s="23"/>
      <c r="Q28" s="23"/>
    </row>
    <row r="29" spans="1:17" ht="15.75" thickBot="1" x14ac:dyDescent="0.3">
      <c r="A29" s="21"/>
      <c r="B29" s="21"/>
      <c r="C29" s="21"/>
      <c r="D29" s="21"/>
      <c r="E29" s="21"/>
      <c r="F29" s="21"/>
      <c r="G29" s="24"/>
      <c r="H29" s="24" t="s">
        <v>459</v>
      </c>
      <c r="I29" s="25">
        <v>46091</v>
      </c>
      <c r="J29" s="24"/>
      <c r="K29" s="24" t="s">
        <v>548</v>
      </c>
      <c r="L29" s="24" t="s">
        <v>624</v>
      </c>
      <c r="M29" s="24" t="s">
        <v>761</v>
      </c>
      <c r="N29" s="26"/>
      <c r="O29" s="24" t="s">
        <v>12</v>
      </c>
      <c r="P29" s="27">
        <v>440359.07</v>
      </c>
      <c r="Q29" s="27">
        <f>ROUND(Q28+P29,5)</f>
        <v>440359.07</v>
      </c>
    </row>
    <row r="30" spans="1:17" x14ac:dyDescent="0.25">
      <c r="A30" s="28"/>
      <c r="B30" s="28"/>
      <c r="C30" s="28" t="s">
        <v>383</v>
      </c>
      <c r="D30" s="28"/>
      <c r="E30" s="28"/>
      <c r="F30" s="28"/>
      <c r="G30" s="28"/>
      <c r="H30" s="28"/>
      <c r="I30" s="29"/>
      <c r="J30" s="28"/>
      <c r="K30" s="28"/>
      <c r="L30" s="28"/>
      <c r="M30" s="28"/>
      <c r="N30" s="28"/>
      <c r="O30" s="28"/>
      <c r="P30" s="2">
        <f>ROUND(SUM(P28:P29),5)</f>
        <v>440359.07</v>
      </c>
      <c r="Q30" s="2">
        <f>Q29</f>
        <v>440359.07</v>
      </c>
    </row>
    <row r="31" spans="1:17" x14ac:dyDescent="0.25">
      <c r="A31" s="1"/>
      <c r="B31" s="1"/>
      <c r="C31" s="1" t="s">
        <v>113</v>
      </c>
      <c r="D31" s="1"/>
      <c r="E31" s="1"/>
      <c r="F31" s="1"/>
      <c r="G31" s="1"/>
      <c r="H31" s="1"/>
      <c r="I31" s="22"/>
      <c r="J31" s="1"/>
      <c r="K31" s="1"/>
      <c r="L31" s="1"/>
      <c r="M31" s="1"/>
      <c r="N31" s="1"/>
      <c r="O31" s="1"/>
      <c r="P31" s="23"/>
      <c r="Q31" s="23"/>
    </row>
    <row r="32" spans="1:17" ht="15.75" thickBot="1" x14ac:dyDescent="0.3">
      <c r="A32" s="21"/>
      <c r="B32" s="21"/>
      <c r="C32" s="21"/>
      <c r="D32" s="21"/>
      <c r="E32" s="21"/>
      <c r="F32" s="21"/>
      <c r="G32" s="24"/>
      <c r="H32" s="24" t="s">
        <v>459</v>
      </c>
      <c r="I32" s="25">
        <v>46091</v>
      </c>
      <c r="J32" s="24"/>
      <c r="K32" s="24"/>
      <c r="L32" s="24" t="s">
        <v>623</v>
      </c>
      <c r="M32" s="24" t="s">
        <v>761</v>
      </c>
      <c r="N32" s="26"/>
      <c r="O32" s="24" t="s">
        <v>12</v>
      </c>
      <c r="P32" s="27">
        <v>5951.79</v>
      </c>
      <c r="Q32" s="27">
        <f>ROUND(Q31+P32,5)</f>
        <v>5951.79</v>
      </c>
    </row>
    <row r="33" spans="1:17" x14ac:dyDescent="0.25">
      <c r="A33" s="28"/>
      <c r="B33" s="28"/>
      <c r="C33" s="28" t="s">
        <v>384</v>
      </c>
      <c r="D33" s="28"/>
      <c r="E33" s="28"/>
      <c r="F33" s="28"/>
      <c r="G33" s="28"/>
      <c r="H33" s="28"/>
      <c r="I33" s="29"/>
      <c r="J33" s="28"/>
      <c r="K33" s="28"/>
      <c r="L33" s="28"/>
      <c r="M33" s="28"/>
      <c r="N33" s="28"/>
      <c r="O33" s="28"/>
      <c r="P33" s="2">
        <f>ROUND(SUM(P31:P32),5)</f>
        <v>5951.79</v>
      </c>
      <c r="Q33" s="2">
        <f>Q32</f>
        <v>5951.79</v>
      </c>
    </row>
    <row r="34" spans="1:17" x14ac:dyDescent="0.25">
      <c r="A34" s="1"/>
      <c r="B34" s="1"/>
      <c r="C34" s="1" t="s">
        <v>119</v>
      </c>
      <c r="D34" s="1"/>
      <c r="E34" s="1"/>
      <c r="F34" s="1"/>
      <c r="G34" s="1"/>
      <c r="H34" s="1"/>
      <c r="I34" s="22"/>
      <c r="J34" s="1"/>
      <c r="K34" s="1"/>
      <c r="L34" s="1"/>
      <c r="M34" s="1"/>
      <c r="N34" s="1"/>
      <c r="O34" s="1"/>
      <c r="P34" s="23"/>
      <c r="Q34" s="23"/>
    </row>
    <row r="35" spans="1:17" ht="15.75" thickBot="1" x14ac:dyDescent="0.3">
      <c r="A35" s="21"/>
      <c r="B35" s="21"/>
      <c r="C35" s="21"/>
      <c r="D35" s="21"/>
      <c r="E35" s="21"/>
      <c r="F35" s="21"/>
      <c r="G35" s="24"/>
      <c r="H35" s="24" t="s">
        <v>459</v>
      </c>
      <c r="I35" s="25">
        <v>46091</v>
      </c>
      <c r="J35" s="24"/>
      <c r="K35" s="24" t="s">
        <v>548</v>
      </c>
      <c r="L35" s="24" t="s">
        <v>624</v>
      </c>
      <c r="M35" s="24" t="s">
        <v>761</v>
      </c>
      <c r="N35" s="26"/>
      <c r="O35" s="24" t="s">
        <v>12</v>
      </c>
      <c r="P35" s="27">
        <v>4228.58</v>
      </c>
      <c r="Q35" s="27">
        <f>ROUND(Q34+P35,5)</f>
        <v>4228.58</v>
      </c>
    </row>
    <row r="36" spans="1:17" x14ac:dyDescent="0.25">
      <c r="A36" s="28"/>
      <c r="B36" s="28"/>
      <c r="C36" s="28" t="s">
        <v>385</v>
      </c>
      <c r="D36" s="28"/>
      <c r="E36" s="28"/>
      <c r="F36" s="28"/>
      <c r="G36" s="28"/>
      <c r="H36" s="28"/>
      <c r="I36" s="29"/>
      <c r="J36" s="28"/>
      <c r="K36" s="28"/>
      <c r="L36" s="28"/>
      <c r="M36" s="28"/>
      <c r="N36" s="28"/>
      <c r="O36" s="28"/>
      <c r="P36" s="2">
        <f>ROUND(SUM(P34:P35),5)</f>
        <v>4228.58</v>
      </c>
      <c r="Q36" s="2">
        <f>Q35</f>
        <v>4228.58</v>
      </c>
    </row>
    <row r="37" spans="1:17" x14ac:dyDescent="0.25">
      <c r="A37" s="1"/>
      <c r="B37" s="1"/>
      <c r="C37" s="1" t="s">
        <v>120</v>
      </c>
      <c r="D37" s="1"/>
      <c r="E37" s="1"/>
      <c r="F37" s="1"/>
      <c r="G37" s="1"/>
      <c r="H37" s="1"/>
      <c r="I37" s="22"/>
      <c r="J37" s="1"/>
      <c r="K37" s="1"/>
      <c r="L37" s="1"/>
      <c r="M37" s="1"/>
      <c r="N37" s="1"/>
      <c r="O37" s="1"/>
      <c r="P37" s="23"/>
      <c r="Q37" s="23"/>
    </row>
    <row r="38" spans="1:17" ht="15.75" thickBot="1" x14ac:dyDescent="0.3">
      <c r="A38" s="21"/>
      <c r="B38" s="21"/>
      <c r="C38" s="21"/>
      <c r="D38" s="21"/>
      <c r="E38" s="21"/>
      <c r="F38" s="21"/>
      <c r="G38" s="24"/>
      <c r="H38" s="24" t="s">
        <v>459</v>
      </c>
      <c r="I38" s="25">
        <v>46091</v>
      </c>
      <c r="J38" s="24"/>
      <c r="K38" s="24" t="s">
        <v>548</v>
      </c>
      <c r="L38" s="24" t="s">
        <v>624</v>
      </c>
      <c r="M38" s="24" t="s">
        <v>761</v>
      </c>
      <c r="N38" s="26"/>
      <c r="O38" s="24" t="s">
        <v>12</v>
      </c>
      <c r="P38" s="27">
        <v>28326.46</v>
      </c>
      <c r="Q38" s="27">
        <f>ROUND(Q37+P38,5)</f>
        <v>28326.46</v>
      </c>
    </row>
    <row r="39" spans="1:17" x14ac:dyDescent="0.25">
      <c r="A39" s="28"/>
      <c r="B39" s="28"/>
      <c r="C39" s="28" t="s">
        <v>386</v>
      </c>
      <c r="D39" s="28"/>
      <c r="E39" s="28"/>
      <c r="F39" s="28"/>
      <c r="G39" s="28"/>
      <c r="H39" s="28"/>
      <c r="I39" s="29"/>
      <c r="J39" s="28"/>
      <c r="K39" s="28"/>
      <c r="L39" s="28"/>
      <c r="M39" s="28"/>
      <c r="N39" s="28"/>
      <c r="O39" s="28"/>
      <c r="P39" s="2">
        <f>ROUND(SUM(P37:P38),5)</f>
        <v>28326.46</v>
      </c>
      <c r="Q39" s="2">
        <f>Q38</f>
        <v>28326.46</v>
      </c>
    </row>
    <row r="40" spans="1:17" x14ac:dyDescent="0.25">
      <c r="A40" s="1"/>
      <c r="B40" s="1"/>
      <c r="C40" s="1" t="s">
        <v>121</v>
      </c>
      <c r="D40" s="1"/>
      <c r="E40" s="1"/>
      <c r="F40" s="1"/>
      <c r="G40" s="1"/>
      <c r="H40" s="1"/>
      <c r="I40" s="22"/>
      <c r="J40" s="1"/>
      <c r="K40" s="1"/>
      <c r="L40" s="1"/>
      <c r="M40" s="1"/>
      <c r="N40" s="1"/>
      <c r="O40" s="1"/>
      <c r="P40" s="23"/>
      <c r="Q40" s="23"/>
    </row>
    <row r="41" spans="1:17" ht="15.75" thickBot="1" x14ac:dyDescent="0.3">
      <c r="A41" s="21"/>
      <c r="B41" s="21"/>
      <c r="C41" s="21"/>
      <c r="D41" s="21"/>
      <c r="E41" s="21"/>
      <c r="F41" s="21"/>
      <c r="G41" s="24"/>
      <c r="H41" s="24" t="s">
        <v>459</v>
      </c>
      <c r="I41" s="25">
        <v>46091</v>
      </c>
      <c r="J41" s="24"/>
      <c r="K41" s="24"/>
      <c r="L41" s="24" t="s">
        <v>622</v>
      </c>
      <c r="M41" s="24" t="s">
        <v>761</v>
      </c>
      <c r="N41" s="26"/>
      <c r="O41" s="24" t="s">
        <v>12</v>
      </c>
      <c r="P41" s="30">
        <v>-9335.2099999999991</v>
      </c>
      <c r="Q41" s="30">
        <f>ROUND(Q40+P41,5)</f>
        <v>-9335.2099999999991</v>
      </c>
    </row>
    <row r="42" spans="1:17" ht="15.75" thickBot="1" x14ac:dyDescent="0.3">
      <c r="A42" s="28"/>
      <c r="B42" s="28"/>
      <c r="C42" s="28" t="s">
        <v>387</v>
      </c>
      <c r="D42" s="28"/>
      <c r="E42" s="28"/>
      <c r="F42" s="28"/>
      <c r="G42" s="28"/>
      <c r="H42" s="28"/>
      <c r="I42" s="29"/>
      <c r="J42" s="28"/>
      <c r="K42" s="28"/>
      <c r="L42" s="28"/>
      <c r="M42" s="28"/>
      <c r="N42" s="28"/>
      <c r="O42" s="28"/>
      <c r="P42" s="3">
        <f>ROUND(SUM(P40:P41),5)</f>
        <v>-9335.2099999999991</v>
      </c>
      <c r="Q42" s="3">
        <f>Q41</f>
        <v>-9335.2099999999991</v>
      </c>
    </row>
    <row r="43" spans="1:17" x14ac:dyDescent="0.25">
      <c r="A43" s="28"/>
      <c r="B43" s="28" t="s">
        <v>127</v>
      </c>
      <c r="C43" s="28"/>
      <c r="D43" s="28"/>
      <c r="E43" s="28"/>
      <c r="F43" s="28"/>
      <c r="G43" s="28"/>
      <c r="H43" s="28"/>
      <c r="I43" s="29"/>
      <c r="J43" s="28"/>
      <c r="K43" s="28"/>
      <c r="L43" s="28"/>
      <c r="M43" s="28"/>
      <c r="N43" s="28"/>
      <c r="O43" s="28"/>
      <c r="P43" s="2">
        <f>ROUND(P18+P21+P24+P27+P30+P33+P36+P39+P42,5)</f>
        <v>469280.56</v>
      </c>
      <c r="Q43" s="2">
        <f>ROUND(Q18+Q21+Q24+Q27+Q30+Q33+Q36+Q39+Q42,5)</f>
        <v>469280.56</v>
      </c>
    </row>
    <row r="44" spans="1:17" x14ac:dyDescent="0.25">
      <c r="A44" s="1"/>
      <c r="B44" s="1" t="s">
        <v>131</v>
      </c>
      <c r="C44" s="1"/>
      <c r="D44" s="1"/>
      <c r="E44" s="1"/>
      <c r="F44" s="1"/>
      <c r="G44" s="1"/>
      <c r="H44" s="1"/>
      <c r="I44" s="22"/>
      <c r="J44" s="1"/>
      <c r="K44" s="1"/>
      <c r="L44" s="1"/>
      <c r="M44" s="1"/>
      <c r="N44" s="1"/>
      <c r="O44" s="1"/>
      <c r="P44" s="23"/>
      <c r="Q44" s="23"/>
    </row>
    <row r="45" spans="1:17" x14ac:dyDescent="0.25">
      <c r="A45" s="1"/>
      <c r="B45" s="1"/>
      <c r="C45" s="1" t="s">
        <v>137</v>
      </c>
      <c r="D45" s="1"/>
      <c r="E45" s="1"/>
      <c r="F45" s="1"/>
      <c r="G45" s="1"/>
      <c r="H45" s="1"/>
      <c r="I45" s="22"/>
      <c r="J45" s="1"/>
      <c r="K45" s="1"/>
      <c r="L45" s="1"/>
      <c r="M45" s="1"/>
      <c r="N45" s="1"/>
      <c r="O45" s="1"/>
      <c r="P45" s="23"/>
      <c r="Q45" s="23"/>
    </row>
    <row r="46" spans="1:17" x14ac:dyDescent="0.25">
      <c r="A46" s="24"/>
      <c r="B46" s="24"/>
      <c r="C46" s="24"/>
      <c r="D46" s="24"/>
      <c r="E46" s="24"/>
      <c r="F46" s="24"/>
      <c r="G46" s="24"/>
      <c r="H46" s="24" t="s">
        <v>460</v>
      </c>
      <c r="I46" s="25">
        <v>46084</v>
      </c>
      <c r="J46" s="24" t="s">
        <v>467</v>
      </c>
      <c r="K46" s="24" t="s">
        <v>549</v>
      </c>
      <c r="L46" s="24" t="s">
        <v>625</v>
      </c>
      <c r="M46" s="24" t="s">
        <v>761</v>
      </c>
      <c r="N46" s="26"/>
      <c r="O46" s="24" t="s">
        <v>44</v>
      </c>
      <c r="P46" s="30">
        <v>-31.96</v>
      </c>
      <c r="Q46" s="30">
        <f t="shared" ref="Q46:Q55" si="1">ROUND(Q45+P46,5)</f>
        <v>-31.96</v>
      </c>
    </row>
    <row r="47" spans="1:17" x14ac:dyDescent="0.25">
      <c r="A47" s="24"/>
      <c r="B47" s="24"/>
      <c r="C47" s="24"/>
      <c r="D47" s="24"/>
      <c r="E47" s="24"/>
      <c r="F47" s="24"/>
      <c r="G47" s="24"/>
      <c r="H47" s="24" t="s">
        <v>460</v>
      </c>
      <c r="I47" s="25">
        <v>46084</v>
      </c>
      <c r="J47" s="24" t="s">
        <v>467</v>
      </c>
      <c r="K47" s="24" t="s">
        <v>549</v>
      </c>
      <c r="L47" s="24" t="s">
        <v>626</v>
      </c>
      <c r="M47" s="24" t="s">
        <v>761</v>
      </c>
      <c r="N47" s="26"/>
      <c r="O47" s="24" t="s">
        <v>44</v>
      </c>
      <c r="P47" s="30">
        <v>-232.76</v>
      </c>
      <c r="Q47" s="30">
        <f t="shared" si="1"/>
        <v>-264.72000000000003</v>
      </c>
    </row>
    <row r="48" spans="1:17" x14ac:dyDescent="0.25">
      <c r="A48" s="24"/>
      <c r="B48" s="24"/>
      <c r="C48" s="24"/>
      <c r="D48" s="24"/>
      <c r="E48" s="24"/>
      <c r="F48" s="24"/>
      <c r="G48" s="24"/>
      <c r="H48" s="24" t="s">
        <v>460</v>
      </c>
      <c r="I48" s="25">
        <v>46086</v>
      </c>
      <c r="J48" s="24" t="s">
        <v>468</v>
      </c>
      <c r="K48" s="24" t="s">
        <v>550</v>
      </c>
      <c r="L48" s="24" t="s">
        <v>627</v>
      </c>
      <c r="M48" s="24" t="s">
        <v>761</v>
      </c>
      <c r="N48" s="26"/>
      <c r="O48" s="24" t="s">
        <v>44</v>
      </c>
      <c r="P48" s="30">
        <v>-377.99</v>
      </c>
      <c r="Q48" s="30">
        <f t="shared" si="1"/>
        <v>-642.71</v>
      </c>
    </row>
    <row r="49" spans="1:17" x14ac:dyDescent="0.25">
      <c r="A49" s="24"/>
      <c r="B49" s="24"/>
      <c r="C49" s="24"/>
      <c r="D49" s="24"/>
      <c r="E49" s="24"/>
      <c r="F49" s="24"/>
      <c r="G49" s="24"/>
      <c r="H49" s="24" t="s">
        <v>460</v>
      </c>
      <c r="I49" s="25">
        <v>46086</v>
      </c>
      <c r="J49" s="24" t="s">
        <v>468</v>
      </c>
      <c r="K49" s="24" t="s">
        <v>550</v>
      </c>
      <c r="L49" s="24" t="s">
        <v>628</v>
      </c>
      <c r="M49" s="24" t="s">
        <v>761</v>
      </c>
      <c r="N49" s="26"/>
      <c r="O49" s="24" t="s">
        <v>44</v>
      </c>
      <c r="P49" s="30">
        <v>-485.99</v>
      </c>
      <c r="Q49" s="30">
        <f t="shared" si="1"/>
        <v>-1128.7</v>
      </c>
    </row>
    <row r="50" spans="1:17" x14ac:dyDescent="0.25">
      <c r="A50" s="24"/>
      <c r="B50" s="24"/>
      <c r="C50" s="24"/>
      <c r="D50" s="24"/>
      <c r="E50" s="24"/>
      <c r="F50" s="24"/>
      <c r="G50" s="24"/>
      <c r="H50" s="24" t="s">
        <v>460</v>
      </c>
      <c r="I50" s="25">
        <v>46086</v>
      </c>
      <c r="J50" s="24" t="s">
        <v>468</v>
      </c>
      <c r="K50" s="24" t="s">
        <v>550</v>
      </c>
      <c r="L50" s="24" t="s">
        <v>629</v>
      </c>
      <c r="M50" s="24" t="s">
        <v>761</v>
      </c>
      <c r="N50" s="26"/>
      <c r="O50" s="24" t="s">
        <v>44</v>
      </c>
      <c r="P50" s="30">
        <v>-347.4</v>
      </c>
      <c r="Q50" s="30">
        <f t="shared" si="1"/>
        <v>-1476.1</v>
      </c>
    </row>
    <row r="51" spans="1:17" x14ac:dyDescent="0.25">
      <c r="A51" s="24"/>
      <c r="B51" s="24"/>
      <c r="C51" s="24"/>
      <c r="D51" s="24"/>
      <c r="E51" s="24"/>
      <c r="F51" s="24"/>
      <c r="G51" s="24"/>
      <c r="H51" s="24" t="s">
        <v>460</v>
      </c>
      <c r="I51" s="25">
        <v>46086</v>
      </c>
      <c r="J51" s="24" t="s">
        <v>469</v>
      </c>
      <c r="K51" s="24" t="s">
        <v>550</v>
      </c>
      <c r="L51" s="24" t="s">
        <v>630</v>
      </c>
      <c r="M51" s="24" t="s">
        <v>761</v>
      </c>
      <c r="N51" s="26"/>
      <c r="O51" s="24" t="s">
        <v>44</v>
      </c>
      <c r="P51" s="30">
        <v>-219.11</v>
      </c>
      <c r="Q51" s="30">
        <f t="shared" si="1"/>
        <v>-1695.21</v>
      </c>
    </row>
    <row r="52" spans="1:17" x14ac:dyDescent="0.25">
      <c r="A52" s="24"/>
      <c r="B52" s="24"/>
      <c r="C52" s="24"/>
      <c r="D52" s="24"/>
      <c r="E52" s="24"/>
      <c r="F52" s="24"/>
      <c r="G52" s="24"/>
      <c r="H52" s="24" t="s">
        <v>460</v>
      </c>
      <c r="I52" s="25">
        <v>46098</v>
      </c>
      <c r="J52" s="24" t="s">
        <v>470</v>
      </c>
      <c r="K52" s="24" t="s">
        <v>551</v>
      </c>
      <c r="L52" s="24" t="s">
        <v>631</v>
      </c>
      <c r="M52" s="24" t="s">
        <v>761</v>
      </c>
      <c r="N52" s="26"/>
      <c r="O52" s="24" t="s">
        <v>44</v>
      </c>
      <c r="P52" s="30">
        <v>-83.4</v>
      </c>
      <c r="Q52" s="30">
        <f t="shared" si="1"/>
        <v>-1778.61</v>
      </c>
    </row>
    <row r="53" spans="1:17" x14ac:dyDescent="0.25">
      <c r="A53" s="24"/>
      <c r="B53" s="24"/>
      <c r="C53" s="24"/>
      <c r="D53" s="24"/>
      <c r="E53" s="24"/>
      <c r="F53" s="24"/>
      <c r="G53" s="24"/>
      <c r="H53" s="24" t="s">
        <v>460</v>
      </c>
      <c r="I53" s="25">
        <v>46100</v>
      </c>
      <c r="J53" s="24" t="s">
        <v>471</v>
      </c>
      <c r="K53" s="24" t="s">
        <v>549</v>
      </c>
      <c r="L53" s="24" t="s">
        <v>632</v>
      </c>
      <c r="M53" s="24" t="s">
        <v>761</v>
      </c>
      <c r="N53" s="26"/>
      <c r="O53" s="24" t="s">
        <v>44</v>
      </c>
      <c r="P53" s="30">
        <v>-161.43</v>
      </c>
      <c r="Q53" s="30">
        <f t="shared" si="1"/>
        <v>-1940.04</v>
      </c>
    </row>
    <row r="54" spans="1:17" x14ac:dyDescent="0.25">
      <c r="A54" s="24"/>
      <c r="B54" s="24"/>
      <c r="C54" s="24"/>
      <c r="D54" s="24"/>
      <c r="E54" s="24"/>
      <c r="F54" s="24"/>
      <c r="G54" s="24"/>
      <c r="H54" s="24" t="s">
        <v>460</v>
      </c>
      <c r="I54" s="25">
        <v>46112</v>
      </c>
      <c r="J54" s="24" t="s">
        <v>472</v>
      </c>
      <c r="K54" s="24" t="s">
        <v>552</v>
      </c>
      <c r="L54" s="24" t="s">
        <v>633</v>
      </c>
      <c r="M54" s="24" t="s">
        <v>761</v>
      </c>
      <c r="N54" s="26"/>
      <c r="O54" s="24" t="s">
        <v>44</v>
      </c>
      <c r="P54" s="30">
        <v>-98.85</v>
      </c>
      <c r="Q54" s="30">
        <f t="shared" si="1"/>
        <v>-2038.89</v>
      </c>
    </row>
    <row r="55" spans="1:17" ht="15.75" thickBot="1" x14ac:dyDescent="0.3">
      <c r="A55" s="24"/>
      <c r="B55" s="24"/>
      <c r="C55" s="24"/>
      <c r="D55" s="24"/>
      <c r="E55" s="24"/>
      <c r="F55" s="24"/>
      <c r="G55" s="24"/>
      <c r="H55" s="24" t="s">
        <v>460</v>
      </c>
      <c r="I55" s="25">
        <v>46112</v>
      </c>
      <c r="J55" s="24" t="s">
        <v>472</v>
      </c>
      <c r="K55" s="24" t="s">
        <v>552</v>
      </c>
      <c r="L55" s="24" t="s">
        <v>634</v>
      </c>
      <c r="M55" s="24" t="s">
        <v>761</v>
      </c>
      <c r="N55" s="26"/>
      <c r="O55" s="24" t="s">
        <v>44</v>
      </c>
      <c r="P55" s="30">
        <v>-47.98</v>
      </c>
      <c r="Q55" s="30">
        <f t="shared" si="1"/>
        <v>-2086.87</v>
      </c>
    </row>
    <row r="56" spans="1:17" ht="15.75" thickBot="1" x14ac:dyDescent="0.3">
      <c r="A56" s="28"/>
      <c r="B56" s="28"/>
      <c r="C56" s="28" t="s">
        <v>388</v>
      </c>
      <c r="D56" s="28"/>
      <c r="E56" s="28"/>
      <c r="F56" s="28"/>
      <c r="G56" s="28"/>
      <c r="H56" s="28"/>
      <c r="I56" s="29"/>
      <c r="J56" s="28"/>
      <c r="K56" s="28"/>
      <c r="L56" s="28"/>
      <c r="M56" s="28"/>
      <c r="N56" s="28"/>
      <c r="O56" s="28"/>
      <c r="P56" s="3">
        <f>ROUND(SUM(P45:P55),5)</f>
        <v>-2086.87</v>
      </c>
      <c r="Q56" s="3">
        <f>Q55</f>
        <v>-2086.87</v>
      </c>
    </row>
    <row r="57" spans="1:17" x14ac:dyDescent="0.25">
      <c r="A57" s="28"/>
      <c r="B57" s="28" t="s">
        <v>138</v>
      </c>
      <c r="C57" s="28"/>
      <c r="D57" s="28"/>
      <c r="E57" s="28"/>
      <c r="F57" s="28"/>
      <c r="G57" s="28"/>
      <c r="H57" s="28"/>
      <c r="I57" s="29"/>
      <c r="J57" s="28"/>
      <c r="K57" s="28"/>
      <c r="L57" s="28"/>
      <c r="M57" s="28"/>
      <c r="N57" s="28"/>
      <c r="O57" s="28"/>
      <c r="P57" s="2">
        <f>P56</f>
        <v>-2086.87</v>
      </c>
      <c r="Q57" s="2">
        <f>Q56</f>
        <v>-2086.87</v>
      </c>
    </row>
    <row r="58" spans="1:17" x14ac:dyDescent="0.25">
      <c r="A58" s="1"/>
      <c r="B58" s="1" t="s">
        <v>139</v>
      </c>
      <c r="C58" s="1"/>
      <c r="D58" s="1"/>
      <c r="E58" s="1"/>
      <c r="F58" s="1"/>
      <c r="G58" s="1"/>
      <c r="H58" s="1"/>
      <c r="I58" s="22"/>
      <c r="J58" s="1"/>
      <c r="K58" s="1"/>
      <c r="L58" s="1"/>
      <c r="M58" s="1"/>
      <c r="N58" s="1"/>
      <c r="O58" s="1"/>
      <c r="P58" s="23"/>
      <c r="Q58" s="23"/>
    </row>
    <row r="59" spans="1:17" x14ac:dyDescent="0.25">
      <c r="A59" s="1"/>
      <c r="B59" s="1"/>
      <c r="C59" s="1" t="s">
        <v>140</v>
      </c>
      <c r="D59" s="1"/>
      <c r="E59" s="1"/>
      <c r="F59" s="1"/>
      <c r="G59" s="1"/>
      <c r="H59" s="1"/>
      <c r="I59" s="22"/>
      <c r="J59" s="1"/>
      <c r="K59" s="1"/>
      <c r="L59" s="1"/>
      <c r="M59" s="1"/>
      <c r="N59" s="1"/>
      <c r="O59" s="1"/>
      <c r="P59" s="23"/>
      <c r="Q59" s="23"/>
    </row>
    <row r="60" spans="1:17" x14ac:dyDescent="0.25">
      <c r="A60" s="24"/>
      <c r="B60" s="24"/>
      <c r="C60" s="24"/>
      <c r="D60" s="24"/>
      <c r="E60" s="24"/>
      <c r="F60" s="24"/>
      <c r="G60" s="24"/>
      <c r="H60" s="24" t="s">
        <v>460</v>
      </c>
      <c r="I60" s="25">
        <v>46085</v>
      </c>
      <c r="J60" s="24" t="s">
        <v>473</v>
      </c>
      <c r="K60" s="24" t="s">
        <v>552</v>
      </c>
      <c r="L60" s="24" t="s">
        <v>635</v>
      </c>
      <c r="M60" s="24" t="s">
        <v>761</v>
      </c>
      <c r="N60" s="26"/>
      <c r="O60" s="24" t="s">
        <v>44</v>
      </c>
      <c r="P60" s="30">
        <v>-41</v>
      </c>
      <c r="Q60" s="30">
        <f t="shared" ref="Q60:Q66" si="2">ROUND(Q59+P60,5)</f>
        <v>-41</v>
      </c>
    </row>
    <row r="61" spans="1:17" x14ac:dyDescent="0.25">
      <c r="A61" s="24"/>
      <c r="B61" s="24"/>
      <c r="C61" s="24"/>
      <c r="D61" s="24"/>
      <c r="E61" s="24"/>
      <c r="F61" s="24"/>
      <c r="G61" s="24"/>
      <c r="H61" s="24" t="s">
        <v>460</v>
      </c>
      <c r="I61" s="25">
        <v>46100</v>
      </c>
      <c r="J61" s="24" t="s">
        <v>474</v>
      </c>
      <c r="K61" s="24" t="s">
        <v>553</v>
      </c>
      <c r="L61" s="24" t="s">
        <v>636</v>
      </c>
      <c r="M61" s="24" t="s">
        <v>761</v>
      </c>
      <c r="N61" s="26"/>
      <c r="O61" s="24" t="s">
        <v>44</v>
      </c>
      <c r="P61" s="30">
        <v>-29</v>
      </c>
      <c r="Q61" s="30">
        <f t="shared" si="2"/>
        <v>-70</v>
      </c>
    </row>
    <row r="62" spans="1:17" x14ac:dyDescent="0.25">
      <c r="A62" s="24"/>
      <c r="B62" s="24"/>
      <c r="C62" s="24"/>
      <c r="D62" s="24"/>
      <c r="E62" s="24"/>
      <c r="F62" s="24"/>
      <c r="G62" s="24"/>
      <c r="H62" s="24" t="s">
        <v>460</v>
      </c>
      <c r="I62" s="25">
        <v>46107</v>
      </c>
      <c r="J62" s="24" t="s">
        <v>475</v>
      </c>
      <c r="K62" s="24" t="s">
        <v>554</v>
      </c>
      <c r="L62" s="24" t="s">
        <v>637</v>
      </c>
      <c r="M62" s="24" t="s">
        <v>761</v>
      </c>
      <c r="N62" s="26"/>
      <c r="O62" s="24" t="s">
        <v>44</v>
      </c>
      <c r="P62" s="30">
        <v>-40.770000000000003</v>
      </c>
      <c r="Q62" s="30">
        <f t="shared" si="2"/>
        <v>-110.77</v>
      </c>
    </row>
    <row r="63" spans="1:17" x14ac:dyDescent="0.25">
      <c r="A63" s="24"/>
      <c r="B63" s="24"/>
      <c r="C63" s="24"/>
      <c r="D63" s="24"/>
      <c r="E63" s="24"/>
      <c r="F63" s="24"/>
      <c r="G63" s="24"/>
      <c r="H63" s="24" t="s">
        <v>460</v>
      </c>
      <c r="I63" s="25">
        <v>46112</v>
      </c>
      <c r="J63" s="24" t="s">
        <v>472</v>
      </c>
      <c r="K63" s="24" t="s">
        <v>552</v>
      </c>
      <c r="L63" s="24" t="s">
        <v>638</v>
      </c>
      <c r="M63" s="24" t="s">
        <v>761</v>
      </c>
      <c r="N63" s="26"/>
      <c r="O63" s="24" t="s">
        <v>44</v>
      </c>
      <c r="P63" s="30">
        <v>-32.950000000000003</v>
      </c>
      <c r="Q63" s="30">
        <f t="shared" si="2"/>
        <v>-143.72</v>
      </c>
    </row>
    <row r="64" spans="1:17" x14ac:dyDescent="0.25">
      <c r="A64" s="24"/>
      <c r="B64" s="24"/>
      <c r="C64" s="24"/>
      <c r="D64" s="24"/>
      <c r="E64" s="24"/>
      <c r="F64" s="24"/>
      <c r="G64" s="24"/>
      <c r="H64" s="24" t="s">
        <v>460</v>
      </c>
      <c r="I64" s="25">
        <v>46112</v>
      </c>
      <c r="J64" s="24" t="s">
        <v>472</v>
      </c>
      <c r="K64" s="24" t="s">
        <v>552</v>
      </c>
      <c r="L64" s="24" t="s">
        <v>639</v>
      </c>
      <c r="M64" s="24" t="s">
        <v>761</v>
      </c>
      <c r="N64" s="26"/>
      <c r="O64" s="24" t="s">
        <v>44</v>
      </c>
      <c r="P64" s="30">
        <v>-80.959999999999994</v>
      </c>
      <c r="Q64" s="30">
        <f t="shared" si="2"/>
        <v>-224.68</v>
      </c>
    </row>
    <row r="65" spans="1:17" x14ac:dyDescent="0.25">
      <c r="A65" s="24"/>
      <c r="B65" s="24"/>
      <c r="C65" s="24"/>
      <c r="D65" s="24"/>
      <c r="E65" s="24"/>
      <c r="F65" s="24"/>
      <c r="G65" s="24"/>
      <c r="H65" s="24" t="s">
        <v>460</v>
      </c>
      <c r="I65" s="25">
        <v>46112</v>
      </c>
      <c r="J65" s="24" t="s">
        <v>472</v>
      </c>
      <c r="K65" s="24" t="s">
        <v>552</v>
      </c>
      <c r="L65" s="24" t="s">
        <v>639</v>
      </c>
      <c r="M65" s="24" t="s">
        <v>761</v>
      </c>
      <c r="N65" s="26"/>
      <c r="O65" s="24" t="s">
        <v>44</v>
      </c>
      <c r="P65" s="30">
        <v>-47.7</v>
      </c>
      <c r="Q65" s="30">
        <f t="shared" si="2"/>
        <v>-272.38</v>
      </c>
    </row>
    <row r="66" spans="1:17" ht="15.75" thickBot="1" x14ac:dyDescent="0.3">
      <c r="A66" s="24"/>
      <c r="B66" s="24"/>
      <c r="C66" s="24"/>
      <c r="D66" s="24"/>
      <c r="E66" s="24"/>
      <c r="F66" s="24"/>
      <c r="G66" s="24"/>
      <c r="H66" s="24" t="s">
        <v>460</v>
      </c>
      <c r="I66" s="25">
        <v>46112</v>
      </c>
      <c r="J66" s="24" t="s">
        <v>472</v>
      </c>
      <c r="K66" s="24" t="s">
        <v>552</v>
      </c>
      <c r="L66" s="24" t="s">
        <v>640</v>
      </c>
      <c r="M66" s="24" t="s">
        <v>761</v>
      </c>
      <c r="N66" s="26"/>
      <c r="O66" s="24" t="s">
        <v>44</v>
      </c>
      <c r="P66" s="27">
        <v>-49.99</v>
      </c>
      <c r="Q66" s="27">
        <f t="shared" si="2"/>
        <v>-322.37</v>
      </c>
    </row>
    <row r="67" spans="1:17" x14ac:dyDescent="0.25">
      <c r="A67" s="28"/>
      <c r="B67" s="28"/>
      <c r="C67" s="28" t="s">
        <v>389</v>
      </c>
      <c r="D67" s="28"/>
      <c r="E67" s="28"/>
      <c r="F67" s="28"/>
      <c r="G67" s="28"/>
      <c r="H67" s="28"/>
      <c r="I67" s="29"/>
      <c r="J67" s="28"/>
      <c r="K67" s="28"/>
      <c r="L67" s="28"/>
      <c r="M67" s="28"/>
      <c r="N67" s="28"/>
      <c r="O67" s="28"/>
      <c r="P67" s="2">
        <f>ROUND(SUM(P59:P66),5)</f>
        <v>-322.37</v>
      </c>
      <c r="Q67" s="2">
        <f>Q66</f>
        <v>-322.37</v>
      </c>
    </row>
    <row r="68" spans="1:17" x14ac:dyDescent="0.25">
      <c r="A68" s="1"/>
      <c r="B68" s="1"/>
      <c r="C68" s="1" t="s">
        <v>141</v>
      </c>
      <c r="D68" s="1"/>
      <c r="E68" s="1"/>
      <c r="F68" s="1"/>
      <c r="G68" s="1"/>
      <c r="H68" s="1"/>
      <c r="I68" s="22"/>
      <c r="J68" s="1"/>
      <c r="K68" s="1"/>
      <c r="L68" s="1"/>
      <c r="M68" s="1"/>
      <c r="N68" s="1"/>
      <c r="O68" s="1"/>
      <c r="P68" s="23"/>
      <c r="Q68" s="23"/>
    </row>
    <row r="69" spans="1:17" x14ac:dyDescent="0.25">
      <c r="A69" s="24"/>
      <c r="B69" s="24"/>
      <c r="C69" s="24"/>
      <c r="D69" s="24"/>
      <c r="E69" s="24"/>
      <c r="F69" s="24"/>
      <c r="G69" s="24"/>
      <c r="H69" s="24" t="s">
        <v>460</v>
      </c>
      <c r="I69" s="25">
        <v>46085</v>
      </c>
      <c r="J69" s="24" t="s">
        <v>473</v>
      </c>
      <c r="K69" s="24" t="s">
        <v>552</v>
      </c>
      <c r="L69" s="24" t="s">
        <v>641</v>
      </c>
      <c r="M69" s="24" t="s">
        <v>761</v>
      </c>
      <c r="N69" s="26"/>
      <c r="O69" s="24" t="s">
        <v>44</v>
      </c>
      <c r="P69" s="30">
        <v>-234.42</v>
      </c>
      <c r="Q69" s="30">
        <f t="shared" ref="Q69:Q76" si="3">ROUND(Q68+P69,5)</f>
        <v>-234.42</v>
      </c>
    </row>
    <row r="70" spans="1:17" x14ac:dyDescent="0.25">
      <c r="A70" s="24"/>
      <c r="B70" s="24"/>
      <c r="C70" s="24"/>
      <c r="D70" s="24"/>
      <c r="E70" s="24"/>
      <c r="F70" s="24"/>
      <c r="G70" s="24"/>
      <c r="H70" s="24" t="s">
        <v>460</v>
      </c>
      <c r="I70" s="25">
        <v>46085</v>
      </c>
      <c r="J70" s="24" t="s">
        <v>473</v>
      </c>
      <c r="K70" s="24" t="s">
        <v>552</v>
      </c>
      <c r="L70" s="24" t="s">
        <v>642</v>
      </c>
      <c r="M70" s="24" t="s">
        <v>761</v>
      </c>
      <c r="N70" s="26"/>
      <c r="O70" s="24" t="s">
        <v>44</v>
      </c>
      <c r="P70" s="30">
        <v>-17.95</v>
      </c>
      <c r="Q70" s="30">
        <f t="shared" si="3"/>
        <v>-252.37</v>
      </c>
    </row>
    <row r="71" spans="1:17" x14ac:dyDescent="0.25">
      <c r="A71" s="24"/>
      <c r="B71" s="24"/>
      <c r="C71" s="24"/>
      <c r="D71" s="24"/>
      <c r="E71" s="24"/>
      <c r="F71" s="24"/>
      <c r="G71" s="24"/>
      <c r="H71" s="24" t="s">
        <v>460</v>
      </c>
      <c r="I71" s="25">
        <v>46085</v>
      </c>
      <c r="J71" s="24" t="s">
        <v>473</v>
      </c>
      <c r="K71" s="24" t="s">
        <v>552</v>
      </c>
      <c r="L71" s="24" t="s">
        <v>643</v>
      </c>
      <c r="M71" s="24" t="s">
        <v>761</v>
      </c>
      <c r="N71" s="26"/>
      <c r="O71" s="24" t="s">
        <v>44</v>
      </c>
      <c r="P71" s="30">
        <v>-74.989999999999995</v>
      </c>
      <c r="Q71" s="30">
        <f t="shared" si="3"/>
        <v>-327.36</v>
      </c>
    </row>
    <row r="72" spans="1:17" x14ac:dyDescent="0.25">
      <c r="A72" s="24"/>
      <c r="B72" s="24"/>
      <c r="C72" s="24"/>
      <c r="D72" s="24"/>
      <c r="E72" s="24"/>
      <c r="F72" s="24"/>
      <c r="G72" s="24"/>
      <c r="H72" s="24" t="s">
        <v>460</v>
      </c>
      <c r="I72" s="25">
        <v>46085</v>
      </c>
      <c r="J72" s="24" t="s">
        <v>473</v>
      </c>
      <c r="K72" s="24" t="s">
        <v>552</v>
      </c>
      <c r="L72" s="24" t="s">
        <v>644</v>
      </c>
      <c r="M72" s="24" t="s">
        <v>761</v>
      </c>
      <c r="N72" s="26"/>
      <c r="O72" s="24" t="s">
        <v>44</v>
      </c>
      <c r="P72" s="30">
        <v>-29.98</v>
      </c>
      <c r="Q72" s="30">
        <f t="shared" si="3"/>
        <v>-357.34</v>
      </c>
    </row>
    <row r="73" spans="1:17" x14ac:dyDescent="0.25">
      <c r="A73" s="24"/>
      <c r="B73" s="24"/>
      <c r="C73" s="24"/>
      <c r="D73" s="24"/>
      <c r="E73" s="24"/>
      <c r="F73" s="24"/>
      <c r="G73" s="24"/>
      <c r="H73" s="24" t="s">
        <v>460</v>
      </c>
      <c r="I73" s="25">
        <v>46085</v>
      </c>
      <c r="J73" s="24" t="s">
        <v>473</v>
      </c>
      <c r="K73" s="24" t="s">
        <v>552</v>
      </c>
      <c r="L73" s="24" t="s">
        <v>645</v>
      </c>
      <c r="M73" s="24" t="s">
        <v>761</v>
      </c>
      <c r="N73" s="26"/>
      <c r="O73" s="24" t="s">
        <v>44</v>
      </c>
      <c r="P73" s="30">
        <v>-569</v>
      </c>
      <c r="Q73" s="30">
        <f t="shared" si="3"/>
        <v>-926.34</v>
      </c>
    </row>
    <row r="74" spans="1:17" x14ac:dyDescent="0.25">
      <c r="A74" s="24"/>
      <c r="B74" s="24"/>
      <c r="C74" s="24"/>
      <c r="D74" s="24"/>
      <c r="E74" s="24"/>
      <c r="F74" s="24"/>
      <c r="G74" s="24"/>
      <c r="H74" s="24" t="s">
        <v>460</v>
      </c>
      <c r="I74" s="25">
        <v>46112</v>
      </c>
      <c r="J74" s="24" t="s">
        <v>472</v>
      </c>
      <c r="K74" s="24" t="s">
        <v>552</v>
      </c>
      <c r="L74" s="24" t="s">
        <v>646</v>
      </c>
      <c r="M74" s="24" t="s">
        <v>761</v>
      </c>
      <c r="N74" s="26"/>
      <c r="O74" s="24" t="s">
        <v>44</v>
      </c>
      <c r="P74" s="30">
        <v>-377</v>
      </c>
      <c r="Q74" s="30">
        <f t="shared" si="3"/>
        <v>-1303.3399999999999</v>
      </c>
    </row>
    <row r="75" spans="1:17" x14ac:dyDescent="0.25">
      <c r="A75" s="24"/>
      <c r="B75" s="24"/>
      <c r="C75" s="24"/>
      <c r="D75" s="24"/>
      <c r="E75" s="24"/>
      <c r="F75" s="24"/>
      <c r="G75" s="24"/>
      <c r="H75" s="24" t="s">
        <v>460</v>
      </c>
      <c r="I75" s="25">
        <v>46112</v>
      </c>
      <c r="J75" s="24" t="s">
        <v>472</v>
      </c>
      <c r="K75" s="24" t="s">
        <v>552</v>
      </c>
      <c r="L75" s="24" t="s">
        <v>647</v>
      </c>
      <c r="M75" s="24" t="s">
        <v>761</v>
      </c>
      <c r="N75" s="26"/>
      <c r="O75" s="24" t="s">
        <v>44</v>
      </c>
      <c r="P75" s="30">
        <v>-50.98</v>
      </c>
      <c r="Q75" s="30">
        <f t="shared" si="3"/>
        <v>-1354.32</v>
      </c>
    </row>
    <row r="76" spans="1:17" ht="15.75" thickBot="1" x14ac:dyDescent="0.3">
      <c r="A76" s="24"/>
      <c r="B76" s="24"/>
      <c r="C76" s="24"/>
      <c r="D76" s="24"/>
      <c r="E76" s="24"/>
      <c r="F76" s="24"/>
      <c r="G76" s="24"/>
      <c r="H76" s="24" t="s">
        <v>460</v>
      </c>
      <c r="I76" s="25">
        <v>46112</v>
      </c>
      <c r="J76" s="24" t="s">
        <v>472</v>
      </c>
      <c r="K76" s="24" t="s">
        <v>552</v>
      </c>
      <c r="L76" s="24" t="s">
        <v>648</v>
      </c>
      <c r="M76" s="24" t="s">
        <v>761</v>
      </c>
      <c r="N76" s="26"/>
      <c r="O76" s="24" t="s">
        <v>44</v>
      </c>
      <c r="P76" s="27">
        <v>-105.29</v>
      </c>
      <c r="Q76" s="27">
        <f t="shared" si="3"/>
        <v>-1459.61</v>
      </c>
    </row>
    <row r="77" spans="1:17" x14ac:dyDescent="0.25">
      <c r="A77" s="28"/>
      <c r="B77" s="28"/>
      <c r="C77" s="28" t="s">
        <v>390</v>
      </c>
      <c r="D77" s="28"/>
      <c r="E77" s="28"/>
      <c r="F77" s="28"/>
      <c r="G77" s="28"/>
      <c r="H77" s="28"/>
      <c r="I77" s="29"/>
      <c r="J77" s="28"/>
      <c r="K77" s="28"/>
      <c r="L77" s="28"/>
      <c r="M77" s="28"/>
      <c r="N77" s="28"/>
      <c r="O77" s="28"/>
      <c r="P77" s="2">
        <f>ROUND(SUM(P68:P76),5)</f>
        <v>-1459.61</v>
      </c>
      <c r="Q77" s="2">
        <f>Q76</f>
        <v>-1459.61</v>
      </c>
    </row>
    <row r="78" spans="1:17" x14ac:dyDescent="0.25">
      <c r="A78" s="1"/>
      <c r="B78" s="1"/>
      <c r="C78" s="1" t="s">
        <v>142</v>
      </c>
      <c r="D78" s="1"/>
      <c r="E78" s="1"/>
      <c r="F78" s="1"/>
      <c r="G78" s="1"/>
      <c r="H78" s="1"/>
      <c r="I78" s="22"/>
      <c r="J78" s="1"/>
      <c r="K78" s="1"/>
      <c r="L78" s="1"/>
      <c r="M78" s="1"/>
      <c r="N78" s="1"/>
      <c r="O78" s="1"/>
      <c r="P78" s="23"/>
      <c r="Q78" s="23"/>
    </row>
    <row r="79" spans="1:17" x14ac:dyDescent="0.25">
      <c r="A79" s="24"/>
      <c r="B79" s="24"/>
      <c r="C79" s="24"/>
      <c r="D79" s="24"/>
      <c r="E79" s="24"/>
      <c r="F79" s="24"/>
      <c r="G79" s="24"/>
      <c r="H79" s="24" t="s">
        <v>460</v>
      </c>
      <c r="I79" s="25">
        <v>46085</v>
      </c>
      <c r="J79" s="24" t="s">
        <v>476</v>
      </c>
      <c r="K79" s="24" t="s">
        <v>549</v>
      </c>
      <c r="L79" s="24" t="s">
        <v>649</v>
      </c>
      <c r="M79" s="24" t="s">
        <v>761</v>
      </c>
      <c r="N79" s="26"/>
      <c r="O79" s="24" t="s">
        <v>44</v>
      </c>
      <c r="P79" s="30">
        <v>-39</v>
      </c>
      <c r="Q79" s="30">
        <f t="shared" ref="Q79:Q84" si="4">ROUND(Q78+P79,5)</f>
        <v>-39</v>
      </c>
    </row>
    <row r="80" spans="1:17" x14ac:dyDescent="0.25">
      <c r="A80" s="24"/>
      <c r="B80" s="24"/>
      <c r="C80" s="24"/>
      <c r="D80" s="24"/>
      <c r="E80" s="24"/>
      <c r="F80" s="24"/>
      <c r="G80" s="24"/>
      <c r="H80" s="24" t="s">
        <v>460</v>
      </c>
      <c r="I80" s="25">
        <v>46090</v>
      </c>
      <c r="J80" s="24" t="s">
        <v>477</v>
      </c>
      <c r="K80" s="24" t="s">
        <v>555</v>
      </c>
      <c r="L80" s="24" t="s">
        <v>650</v>
      </c>
      <c r="M80" s="24" t="s">
        <v>761</v>
      </c>
      <c r="N80" s="26"/>
      <c r="O80" s="24" t="s">
        <v>44</v>
      </c>
      <c r="P80" s="30">
        <v>-16</v>
      </c>
      <c r="Q80" s="30">
        <f t="shared" si="4"/>
        <v>-55</v>
      </c>
    </row>
    <row r="81" spans="1:17" x14ac:dyDescent="0.25">
      <c r="A81" s="24"/>
      <c r="B81" s="24"/>
      <c r="C81" s="24"/>
      <c r="D81" s="24"/>
      <c r="E81" s="24"/>
      <c r="F81" s="24"/>
      <c r="G81" s="24"/>
      <c r="H81" s="24" t="s">
        <v>460</v>
      </c>
      <c r="I81" s="25">
        <v>46105</v>
      </c>
      <c r="J81" s="24"/>
      <c r="K81" s="24" t="s">
        <v>556</v>
      </c>
      <c r="L81" s="24" t="s">
        <v>651</v>
      </c>
      <c r="M81" s="24" t="s">
        <v>761</v>
      </c>
      <c r="N81" s="26"/>
      <c r="O81" s="24" t="s">
        <v>44</v>
      </c>
      <c r="P81" s="30">
        <v>-3</v>
      </c>
      <c r="Q81" s="30">
        <f t="shared" si="4"/>
        <v>-58</v>
      </c>
    </row>
    <row r="82" spans="1:17" x14ac:dyDescent="0.25">
      <c r="A82" s="24"/>
      <c r="B82" s="24"/>
      <c r="C82" s="24"/>
      <c r="D82" s="24"/>
      <c r="E82" s="24"/>
      <c r="F82" s="24"/>
      <c r="G82" s="24"/>
      <c r="H82" s="24" t="s">
        <v>460</v>
      </c>
      <c r="I82" s="25">
        <v>46105</v>
      </c>
      <c r="J82" s="24" t="s">
        <v>478</v>
      </c>
      <c r="K82" s="24" t="s">
        <v>557</v>
      </c>
      <c r="L82" s="24" t="s">
        <v>652</v>
      </c>
      <c r="M82" s="24" t="s">
        <v>761</v>
      </c>
      <c r="N82" s="26"/>
      <c r="O82" s="24" t="s">
        <v>44</v>
      </c>
      <c r="P82" s="30">
        <v>-15.95</v>
      </c>
      <c r="Q82" s="30">
        <f t="shared" si="4"/>
        <v>-73.95</v>
      </c>
    </row>
    <row r="83" spans="1:17" x14ac:dyDescent="0.25">
      <c r="A83" s="24"/>
      <c r="B83" s="24"/>
      <c r="C83" s="24"/>
      <c r="D83" s="24"/>
      <c r="E83" s="24"/>
      <c r="F83" s="24"/>
      <c r="G83" s="24"/>
      <c r="H83" s="24" t="s">
        <v>460</v>
      </c>
      <c r="I83" s="25">
        <v>46105</v>
      </c>
      <c r="J83" s="24" t="s">
        <v>479</v>
      </c>
      <c r="K83" s="24" t="s">
        <v>558</v>
      </c>
      <c r="L83" s="24" t="s">
        <v>652</v>
      </c>
      <c r="M83" s="24" t="s">
        <v>761</v>
      </c>
      <c r="N83" s="26"/>
      <c r="O83" s="24" t="s">
        <v>44</v>
      </c>
      <c r="P83" s="30">
        <v>-182.07</v>
      </c>
      <c r="Q83" s="30">
        <f t="shared" si="4"/>
        <v>-256.02</v>
      </c>
    </row>
    <row r="84" spans="1:17" ht="15.75" thickBot="1" x14ac:dyDescent="0.3">
      <c r="A84" s="24"/>
      <c r="B84" s="24"/>
      <c r="C84" s="24"/>
      <c r="D84" s="24"/>
      <c r="E84" s="24"/>
      <c r="F84" s="24"/>
      <c r="G84" s="24"/>
      <c r="H84" s="24" t="s">
        <v>460</v>
      </c>
      <c r="I84" s="25">
        <v>46112</v>
      </c>
      <c r="J84" s="24" t="s">
        <v>480</v>
      </c>
      <c r="K84" s="24" t="s">
        <v>559</v>
      </c>
      <c r="L84" s="24" t="s">
        <v>653</v>
      </c>
      <c r="M84" s="24" t="s">
        <v>761</v>
      </c>
      <c r="N84" s="26"/>
      <c r="O84" s="24" t="s">
        <v>44</v>
      </c>
      <c r="P84" s="27">
        <v>-51.62</v>
      </c>
      <c r="Q84" s="27">
        <f t="shared" si="4"/>
        <v>-307.64</v>
      </c>
    </row>
    <row r="85" spans="1:17" x14ac:dyDescent="0.25">
      <c r="A85" s="28"/>
      <c r="B85" s="28"/>
      <c r="C85" s="28" t="s">
        <v>391</v>
      </c>
      <c r="D85" s="28"/>
      <c r="E85" s="28"/>
      <c r="F85" s="28"/>
      <c r="G85" s="28"/>
      <c r="H85" s="28"/>
      <c r="I85" s="29"/>
      <c r="J85" s="28"/>
      <c r="K85" s="28"/>
      <c r="L85" s="28"/>
      <c r="M85" s="28"/>
      <c r="N85" s="28"/>
      <c r="O85" s="28"/>
      <c r="P85" s="2">
        <f>ROUND(SUM(P78:P84),5)</f>
        <v>-307.64</v>
      </c>
      <c r="Q85" s="2">
        <f>Q84</f>
        <v>-307.64</v>
      </c>
    </row>
    <row r="86" spans="1:17" x14ac:dyDescent="0.25">
      <c r="A86" s="1"/>
      <c r="B86" s="1"/>
      <c r="C86" s="1" t="s">
        <v>143</v>
      </c>
      <c r="D86" s="1"/>
      <c r="E86" s="1"/>
      <c r="F86" s="1"/>
      <c r="G86" s="1"/>
      <c r="H86" s="1"/>
      <c r="I86" s="22"/>
      <c r="J86" s="1"/>
      <c r="K86" s="1"/>
      <c r="L86" s="1"/>
      <c r="M86" s="1"/>
      <c r="N86" s="1"/>
      <c r="O86" s="1"/>
      <c r="P86" s="23"/>
      <c r="Q86" s="23"/>
    </row>
    <row r="87" spans="1:17" x14ac:dyDescent="0.25">
      <c r="A87" s="24"/>
      <c r="B87" s="24"/>
      <c r="C87" s="24"/>
      <c r="D87" s="24"/>
      <c r="E87" s="24"/>
      <c r="F87" s="24"/>
      <c r="G87" s="24"/>
      <c r="H87" s="24" t="s">
        <v>460</v>
      </c>
      <c r="I87" s="25">
        <v>46112</v>
      </c>
      <c r="J87" s="24" t="s">
        <v>480</v>
      </c>
      <c r="K87" s="24" t="s">
        <v>559</v>
      </c>
      <c r="L87" s="24" t="s">
        <v>654</v>
      </c>
      <c r="M87" s="24" t="s">
        <v>761</v>
      </c>
      <c r="N87" s="26"/>
      <c r="O87" s="24" t="s">
        <v>44</v>
      </c>
      <c r="P87" s="30">
        <v>-88</v>
      </c>
      <c r="Q87" s="30">
        <f>ROUND(Q86+P87,5)</f>
        <v>-88</v>
      </c>
    </row>
    <row r="88" spans="1:17" ht="15.75" thickBot="1" x14ac:dyDescent="0.3">
      <c r="A88" s="24"/>
      <c r="B88" s="24"/>
      <c r="C88" s="24"/>
      <c r="D88" s="24"/>
      <c r="E88" s="24"/>
      <c r="F88" s="24"/>
      <c r="G88" s="24"/>
      <c r="H88" s="24" t="s">
        <v>460</v>
      </c>
      <c r="I88" s="25">
        <v>46112</v>
      </c>
      <c r="J88" s="24" t="s">
        <v>480</v>
      </c>
      <c r="K88" s="24" t="s">
        <v>559</v>
      </c>
      <c r="L88" s="24" t="s">
        <v>655</v>
      </c>
      <c r="M88" s="24" t="s">
        <v>761</v>
      </c>
      <c r="N88" s="26"/>
      <c r="O88" s="24" t="s">
        <v>44</v>
      </c>
      <c r="P88" s="27">
        <v>-88</v>
      </c>
      <c r="Q88" s="27">
        <f>ROUND(Q87+P88,5)</f>
        <v>-176</v>
      </c>
    </row>
    <row r="89" spans="1:17" x14ac:dyDescent="0.25">
      <c r="A89" s="28"/>
      <c r="B89" s="28"/>
      <c r="C89" s="28" t="s">
        <v>392</v>
      </c>
      <c r="D89" s="28"/>
      <c r="E89" s="28"/>
      <c r="F89" s="28"/>
      <c r="G89" s="28"/>
      <c r="H89" s="28"/>
      <c r="I89" s="29"/>
      <c r="J89" s="28"/>
      <c r="K89" s="28"/>
      <c r="L89" s="28"/>
      <c r="M89" s="28"/>
      <c r="N89" s="28"/>
      <c r="O89" s="28"/>
      <c r="P89" s="2">
        <f>ROUND(SUM(P86:P88),5)</f>
        <v>-176</v>
      </c>
      <c r="Q89" s="2">
        <f>Q88</f>
        <v>-176</v>
      </c>
    </row>
    <row r="90" spans="1:17" x14ac:dyDescent="0.25">
      <c r="A90" s="1"/>
      <c r="B90" s="1"/>
      <c r="C90" s="1" t="s">
        <v>144</v>
      </c>
      <c r="D90" s="1"/>
      <c r="E90" s="1"/>
      <c r="F90" s="1"/>
      <c r="G90" s="1"/>
      <c r="H90" s="1"/>
      <c r="I90" s="22"/>
      <c r="J90" s="1"/>
      <c r="K90" s="1"/>
      <c r="L90" s="1"/>
      <c r="M90" s="1"/>
      <c r="N90" s="1"/>
      <c r="O90" s="1"/>
      <c r="P90" s="23"/>
      <c r="Q90" s="23"/>
    </row>
    <row r="91" spans="1:17" ht="15.75" thickBot="1" x14ac:dyDescent="0.3">
      <c r="A91" s="21"/>
      <c r="B91" s="21"/>
      <c r="C91" s="21"/>
      <c r="D91" s="21"/>
      <c r="E91" s="21"/>
      <c r="F91" s="21"/>
      <c r="G91" s="24"/>
      <c r="H91" s="24" t="s">
        <v>461</v>
      </c>
      <c r="I91" s="25">
        <v>46083</v>
      </c>
      <c r="J91" s="24" t="s">
        <v>481</v>
      </c>
      <c r="K91" s="24" t="s">
        <v>560</v>
      </c>
      <c r="L91" s="24" t="s">
        <v>656</v>
      </c>
      <c r="M91" s="24" t="s">
        <v>761</v>
      </c>
      <c r="N91" s="26"/>
      <c r="O91" s="24" t="s">
        <v>41</v>
      </c>
      <c r="P91" s="27">
        <v>-105</v>
      </c>
      <c r="Q91" s="27">
        <f>ROUND(Q90+P91,5)</f>
        <v>-105</v>
      </c>
    </row>
    <row r="92" spans="1:17" x14ac:dyDescent="0.25">
      <c r="A92" s="28"/>
      <c r="B92" s="28"/>
      <c r="C92" s="28" t="s">
        <v>393</v>
      </c>
      <c r="D92" s="28"/>
      <c r="E92" s="28"/>
      <c r="F92" s="28"/>
      <c r="G92" s="28"/>
      <c r="H92" s="28"/>
      <c r="I92" s="29"/>
      <c r="J92" s="28"/>
      <c r="K92" s="28"/>
      <c r="L92" s="28"/>
      <c r="M92" s="28"/>
      <c r="N92" s="28"/>
      <c r="O92" s="28"/>
      <c r="P92" s="2">
        <v>-105</v>
      </c>
      <c r="Q92" s="2">
        <v>-105</v>
      </c>
    </row>
    <row r="93" spans="1:17" x14ac:dyDescent="0.25">
      <c r="A93" s="1"/>
      <c r="B93" s="1"/>
      <c r="C93" s="1" t="s">
        <v>145</v>
      </c>
      <c r="D93" s="1"/>
      <c r="E93" s="1"/>
      <c r="F93" s="1"/>
      <c r="G93" s="1"/>
      <c r="H93" s="1"/>
      <c r="I93" s="22"/>
      <c r="J93" s="1"/>
      <c r="K93" s="1"/>
      <c r="L93" s="1"/>
      <c r="M93" s="1"/>
      <c r="N93" s="1"/>
      <c r="O93" s="1"/>
      <c r="P93" s="23"/>
      <c r="Q93" s="23"/>
    </row>
    <row r="94" spans="1:17" x14ac:dyDescent="0.25">
      <c r="A94" s="1"/>
      <c r="B94" s="1"/>
      <c r="C94" s="1"/>
      <c r="D94" s="1" t="s">
        <v>146</v>
      </c>
      <c r="E94" s="1"/>
      <c r="F94" s="1"/>
      <c r="G94" s="1"/>
      <c r="H94" s="1"/>
      <c r="I94" s="22"/>
      <c r="J94" s="1"/>
      <c r="K94" s="1"/>
      <c r="L94" s="1"/>
      <c r="M94" s="1"/>
      <c r="N94" s="1"/>
      <c r="O94" s="1"/>
      <c r="P94" s="23"/>
      <c r="Q94" s="23"/>
    </row>
    <row r="95" spans="1:17" x14ac:dyDescent="0.25">
      <c r="A95" s="24"/>
      <c r="B95" s="24"/>
      <c r="C95" s="24"/>
      <c r="D95" s="24"/>
      <c r="E95" s="24"/>
      <c r="F95" s="24"/>
      <c r="G95" s="24"/>
      <c r="H95" s="24" t="s">
        <v>459</v>
      </c>
      <c r="I95" s="25">
        <v>46091</v>
      </c>
      <c r="J95" s="24"/>
      <c r="K95" s="24"/>
      <c r="L95" s="24" t="s">
        <v>657</v>
      </c>
      <c r="M95" s="24" t="s">
        <v>761</v>
      </c>
      <c r="N95" s="26"/>
      <c r="O95" s="24" t="s">
        <v>12</v>
      </c>
      <c r="P95" s="30">
        <v>-6465.37</v>
      </c>
      <c r="Q95" s="30">
        <f>ROUND(Q94+P95,5)</f>
        <v>-6465.37</v>
      </c>
    </row>
    <row r="96" spans="1:17" x14ac:dyDescent="0.25">
      <c r="A96" s="24"/>
      <c r="B96" s="24"/>
      <c r="C96" s="24"/>
      <c r="D96" s="24"/>
      <c r="E96" s="24"/>
      <c r="F96" s="24"/>
      <c r="G96" s="24"/>
      <c r="H96" s="24" t="s">
        <v>459</v>
      </c>
      <c r="I96" s="25">
        <v>46091</v>
      </c>
      <c r="J96" s="24"/>
      <c r="K96" s="24"/>
      <c r="L96" s="24" t="s">
        <v>657</v>
      </c>
      <c r="M96" s="24" t="s">
        <v>761</v>
      </c>
      <c r="N96" s="26"/>
      <c r="O96" s="24" t="s">
        <v>12</v>
      </c>
      <c r="P96" s="30">
        <v>-62.09</v>
      </c>
      <c r="Q96" s="30">
        <f>ROUND(Q95+P96,5)</f>
        <v>-6527.46</v>
      </c>
    </row>
    <row r="97" spans="1:17" ht="15.75" thickBot="1" x14ac:dyDescent="0.3">
      <c r="A97" s="24"/>
      <c r="B97" s="24"/>
      <c r="C97" s="24"/>
      <c r="D97" s="24"/>
      <c r="E97" s="24"/>
      <c r="F97" s="24"/>
      <c r="G97" s="24"/>
      <c r="H97" s="24" t="s">
        <v>459</v>
      </c>
      <c r="I97" s="25">
        <v>46091</v>
      </c>
      <c r="J97" s="24"/>
      <c r="K97" s="24"/>
      <c r="L97" s="24" t="s">
        <v>657</v>
      </c>
      <c r="M97" s="24" t="s">
        <v>761</v>
      </c>
      <c r="N97" s="26"/>
      <c r="O97" s="24" t="s">
        <v>12</v>
      </c>
      <c r="P97" s="27">
        <v>-415.89</v>
      </c>
      <c r="Q97" s="27">
        <f>ROUND(Q96+P97,5)</f>
        <v>-6943.35</v>
      </c>
    </row>
    <row r="98" spans="1:17" x14ac:dyDescent="0.25">
      <c r="A98" s="28"/>
      <c r="B98" s="28"/>
      <c r="C98" s="28"/>
      <c r="D98" s="28" t="s">
        <v>394</v>
      </c>
      <c r="E98" s="28"/>
      <c r="F98" s="28"/>
      <c r="G98" s="28"/>
      <c r="H98" s="28"/>
      <c r="I98" s="29"/>
      <c r="J98" s="28"/>
      <c r="K98" s="28"/>
      <c r="L98" s="28"/>
      <c r="M98" s="28"/>
      <c r="N98" s="28"/>
      <c r="O98" s="28"/>
      <c r="P98" s="2">
        <f>ROUND(SUM(P94:P97),5)</f>
        <v>-6943.35</v>
      </c>
      <c r="Q98" s="2">
        <f>Q97</f>
        <v>-6943.35</v>
      </c>
    </row>
    <row r="99" spans="1:17" x14ac:dyDescent="0.25">
      <c r="A99" s="1"/>
      <c r="B99" s="1"/>
      <c r="C99" s="1"/>
      <c r="D99" s="1" t="s">
        <v>148</v>
      </c>
      <c r="E99" s="1"/>
      <c r="F99" s="1"/>
      <c r="G99" s="1"/>
      <c r="H99" s="1"/>
      <c r="I99" s="22"/>
      <c r="J99" s="1"/>
      <c r="K99" s="1"/>
      <c r="L99" s="1"/>
      <c r="M99" s="1"/>
      <c r="N99" s="1"/>
      <c r="O99" s="1"/>
      <c r="P99" s="23"/>
      <c r="Q99" s="23"/>
    </row>
    <row r="100" spans="1:17" ht="15.75" thickBot="1" x14ac:dyDescent="0.3">
      <c r="A100" s="21"/>
      <c r="B100" s="21"/>
      <c r="C100" s="21"/>
      <c r="D100" s="21"/>
      <c r="E100" s="21"/>
      <c r="F100" s="21"/>
      <c r="G100" s="24"/>
      <c r="H100" s="24" t="s">
        <v>462</v>
      </c>
      <c r="I100" s="25">
        <v>46084</v>
      </c>
      <c r="J100" s="24"/>
      <c r="K100" s="24"/>
      <c r="L100" s="24" t="s">
        <v>658</v>
      </c>
      <c r="M100" s="24" t="s">
        <v>761</v>
      </c>
      <c r="N100" s="26"/>
      <c r="O100" s="24" t="s">
        <v>11</v>
      </c>
      <c r="P100" s="30">
        <v>-43.9</v>
      </c>
      <c r="Q100" s="30">
        <f>ROUND(Q99+P100,5)</f>
        <v>-43.9</v>
      </c>
    </row>
    <row r="101" spans="1:17" ht="15.75" thickBot="1" x14ac:dyDescent="0.3">
      <c r="A101" s="28"/>
      <c r="B101" s="28"/>
      <c r="C101" s="28"/>
      <c r="D101" s="28" t="s">
        <v>395</v>
      </c>
      <c r="E101" s="28"/>
      <c r="F101" s="28"/>
      <c r="G101" s="28"/>
      <c r="H101" s="28"/>
      <c r="I101" s="29"/>
      <c r="J101" s="28"/>
      <c r="K101" s="28"/>
      <c r="L101" s="28"/>
      <c r="M101" s="28"/>
      <c r="N101" s="28"/>
      <c r="O101" s="28"/>
      <c r="P101" s="3">
        <f>ROUND(SUM(P99:P100),5)</f>
        <v>-43.9</v>
      </c>
      <c r="Q101" s="3">
        <f>Q100</f>
        <v>-43.9</v>
      </c>
    </row>
    <row r="102" spans="1:17" x14ac:dyDescent="0.25">
      <c r="A102" s="28"/>
      <c r="B102" s="28"/>
      <c r="C102" s="28" t="s">
        <v>149</v>
      </c>
      <c r="D102" s="28"/>
      <c r="E102" s="28"/>
      <c r="F102" s="28"/>
      <c r="G102" s="28"/>
      <c r="H102" s="28"/>
      <c r="I102" s="29"/>
      <c r="J102" s="28"/>
      <c r="K102" s="28"/>
      <c r="L102" s="28"/>
      <c r="M102" s="28"/>
      <c r="N102" s="28"/>
      <c r="O102" s="28"/>
      <c r="P102" s="2">
        <f>ROUND(P98+P101,5)</f>
        <v>-6987.25</v>
      </c>
      <c r="Q102" s="2">
        <f>ROUND(Q98+Q101,5)</f>
        <v>-6987.25</v>
      </c>
    </row>
    <row r="103" spans="1:17" x14ac:dyDescent="0.25">
      <c r="A103" s="1"/>
      <c r="B103" s="1"/>
      <c r="C103" s="1" t="s">
        <v>150</v>
      </c>
      <c r="D103" s="1"/>
      <c r="E103" s="1"/>
      <c r="F103" s="1"/>
      <c r="G103" s="1"/>
      <c r="H103" s="1"/>
      <c r="I103" s="22"/>
      <c r="J103" s="1"/>
      <c r="K103" s="1"/>
      <c r="L103" s="1"/>
      <c r="M103" s="1"/>
      <c r="N103" s="1"/>
      <c r="O103" s="1"/>
      <c r="P103" s="23"/>
      <c r="Q103" s="23"/>
    </row>
    <row r="104" spans="1:17" x14ac:dyDescent="0.25">
      <c r="A104" s="1"/>
      <c r="B104" s="1"/>
      <c r="C104" s="1"/>
      <c r="D104" s="1" t="s">
        <v>154</v>
      </c>
      <c r="E104" s="1"/>
      <c r="F104" s="1"/>
      <c r="G104" s="1"/>
      <c r="H104" s="1"/>
      <c r="I104" s="22"/>
      <c r="J104" s="1"/>
      <c r="K104" s="1"/>
      <c r="L104" s="1"/>
      <c r="M104" s="1"/>
      <c r="N104" s="1"/>
      <c r="O104" s="1"/>
      <c r="P104" s="23"/>
      <c r="Q104" s="23"/>
    </row>
    <row r="105" spans="1:17" x14ac:dyDescent="0.25">
      <c r="A105" s="24"/>
      <c r="B105" s="24"/>
      <c r="C105" s="24"/>
      <c r="D105" s="24"/>
      <c r="E105" s="24"/>
      <c r="F105" s="24"/>
      <c r="G105" s="24"/>
      <c r="H105" s="24" t="s">
        <v>461</v>
      </c>
      <c r="I105" s="25">
        <v>46087</v>
      </c>
      <c r="J105" s="24" t="s">
        <v>482</v>
      </c>
      <c r="K105" s="24" t="s">
        <v>561</v>
      </c>
      <c r="L105" s="24" t="s">
        <v>473</v>
      </c>
      <c r="M105" s="24" t="s">
        <v>761</v>
      </c>
      <c r="N105" s="26"/>
      <c r="O105" s="24" t="s">
        <v>41</v>
      </c>
      <c r="P105" s="30">
        <v>-2881</v>
      </c>
      <c r="Q105" s="30">
        <f>ROUND(Q104+P105,5)</f>
        <v>-2881</v>
      </c>
    </row>
    <row r="106" spans="1:17" ht="15.75" thickBot="1" x14ac:dyDescent="0.3">
      <c r="A106" s="24"/>
      <c r="B106" s="24"/>
      <c r="C106" s="24"/>
      <c r="D106" s="24"/>
      <c r="E106" s="24"/>
      <c r="F106" s="24"/>
      <c r="G106" s="24"/>
      <c r="H106" s="24" t="s">
        <v>459</v>
      </c>
      <c r="I106" s="25">
        <v>46105</v>
      </c>
      <c r="J106" s="24"/>
      <c r="K106" s="24" t="s">
        <v>561</v>
      </c>
      <c r="L106" s="24" t="s">
        <v>659</v>
      </c>
      <c r="M106" s="24" t="s">
        <v>761</v>
      </c>
      <c r="N106" s="26"/>
      <c r="O106" s="24" t="s">
        <v>11</v>
      </c>
      <c r="P106" s="30">
        <v>1152</v>
      </c>
      <c r="Q106" s="30">
        <f>ROUND(Q105+P106,5)</f>
        <v>-1729</v>
      </c>
    </row>
    <row r="107" spans="1:17" ht="15.75" thickBot="1" x14ac:dyDescent="0.3">
      <c r="A107" s="28"/>
      <c r="B107" s="28"/>
      <c r="C107" s="28"/>
      <c r="D107" s="28" t="s">
        <v>396</v>
      </c>
      <c r="E107" s="28"/>
      <c r="F107" s="28"/>
      <c r="G107" s="28"/>
      <c r="H107" s="28"/>
      <c r="I107" s="29"/>
      <c r="J107" s="28"/>
      <c r="K107" s="28"/>
      <c r="L107" s="28"/>
      <c r="M107" s="28"/>
      <c r="N107" s="28"/>
      <c r="O107" s="28"/>
      <c r="P107" s="3">
        <f>ROUND(SUM(P104:P106),5)</f>
        <v>-1729</v>
      </c>
      <c r="Q107" s="3">
        <f>Q106</f>
        <v>-1729</v>
      </c>
    </row>
    <row r="108" spans="1:17" x14ac:dyDescent="0.25">
      <c r="A108" s="28"/>
      <c r="B108" s="28"/>
      <c r="C108" s="28" t="s">
        <v>155</v>
      </c>
      <c r="D108" s="28"/>
      <c r="E108" s="28"/>
      <c r="F108" s="28"/>
      <c r="G108" s="28"/>
      <c r="H108" s="28"/>
      <c r="I108" s="29"/>
      <c r="J108" s="28"/>
      <c r="K108" s="28"/>
      <c r="L108" s="28"/>
      <c r="M108" s="28"/>
      <c r="N108" s="28"/>
      <c r="O108" s="28"/>
      <c r="P108" s="2">
        <f>P107</f>
        <v>-1729</v>
      </c>
      <c r="Q108" s="2">
        <f>Q107</f>
        <v>-1729</v>
      </c>
    </row>
    <row r="109" spans="1:17" x14ac:dyDescent="0.25">
      <c r="A109" s="1"/>
      <c r="B109" s="1"/>
      <c r="C109" s="1" t="s">
        <v>156</v>
      </c>
      <c r="D109" s="1"/>
      <c r="E109" s="1"/>
      <c r="F109" s="1"/>
      <c r="G109" s="1"/>
      <c r="H109" s="1"/>
      <c r="I109" s="22"/>
      <c r="J109" s="1"/>
      <c r="K109" s="1"/>
      <c r="L109" s="1"/>
      <c r="M109" s="1"/>
      <c r="N109" s="1"/>
      <c r="O109" s="1"/>
      <c r="P109" s="23"/>
      <c r="Q109" s="23"/>
    </row>
    <row r="110" spans="1:17" x14ac:dyDescent="0.25">
      <c r="A110" s="1"/>
      <c r="B110" s="1"/>
      <c r="C110" s="1"/>
      <c r="D110" s="1" t="s">
        <v>157</v>
      </c>
      <c r="E110" s="1"/>
      <c r="F110" s="1"/>
      <c r="G110" s="1"/>
      <c r="H110" s="1"/>
      <c r="I110" s="22"/>
      <c r="J110" s="1"/>
      <c r="K110" s="1"/>
      <c r="L110" s="1"/>
      <c r="M110" s="1"/>
      <c r="N110" s="1"/>
      <c r="O110" s="1"/>
      <c r="P110" s="23"/>
      <c r="Q110" s="23"/>
    </row>
    <row r="111" spans="1:17" x14ac:dyDescent="0.25">
      <c r="A111" s="24"/>
      <c r="B111" s="24"/>
      <c r="C111" s="24"/>
      <c r="D111" s="24"/>
      <c r="E111" s="24"/>
      <c r="F111" s="24"/>
      <c r="G111" s="24"/>
      <c r="H111" s="24" t="s">
        <v>460</v>
      </c>
      <c r="I111" s="25">
        <v>46091</v>
      </c>
      <c r="J111" s="24" t="s">
        <v>483</v>
      </c>
      <c r="K111" s="24" t="s">
        <v>562</v>
      </c>
      <c r="L111" s="24" t="s">
        <v>660</v>
      </c>
      <c r="M111" s="24" t="s">
        <v>761</v>
      </c>
      <c r="N111" s="26"/>
      <c r="O111" s="24" t="s">
        <v>44</v>
      </c>
      <c r="P111" s="30">
        <v>-163</v>
      </c>
      <c r="Q111" s="30">
        <f>ROUND(Q110+P111,5)</f>
        <v>-163</v>
      </c>
    </row>
    <row r="112" spans="1:17" ht="15.75" thickBot="1" x14ac:dyDescent="0.3">
      <c r="A112" s="24"/>
      <c r="B112" s="24"/>
      <c r="C112" s="24"/>
      <c r="D112" s="24"/>
      <c r="E112" s="24"/>
      <c r="F112" s="24"/>
      <c r="G112" s="24"/>
      <c r="H112" s="24" t="s">
        <v>460</v>
      </c>
      <c r="I112" s="25">
        <v>46098</v>
      </c>
      <c r="J112" s="24" t="s">
        <v>484</v>
      </c>
      <c r="K112" s="24" t="s">
        <v>553</v>
      </c>
      <c r="L112" s="24" t="s">
        <v>661</v>
      </c>
      <c r="M112" s="24" t="s">
        <v>761</v>
      </c>
      <c r="N112" s="26"/>
      <c r="O112" s="24" t="s">
        <v>44</v>
      </c>
      <c r="P112" s="27">
        <v>-170</v>
      </c>
      <c r="Q112" s="27">
        <f>ROUND(Q111+P112,5)</f>
        <v>-333</v>
      </c>
    </row>
    <row r="113" spans="1:17" x14ac:dyDescent="0.25">
      <c r="A113" s="28"/>
      <c r="B113" s="28"/>
      <c r="C113" s="28"/>
      <c r="D113" s="28" t="s">
        <v>397</v>
      </c>
      <c r="E113" s="28"/>
      <c r="F113" s="28"/>
      <c r="G113" s="28"/>
      <c r="H113" s="28"/>
      <c r="I113" s="29"/>
      <c r="J113" s="28"/>
      <c r="K113" s="28"/>
      <c r="L113" s="28"/>
      <c r="M113" s="28"/>
      <c r="N113" s="28"/>
      <c r="O113" s="28"/>
      <c r="P113" s="2">
        <f>ROUND(SUM(P110:P112),5)</f>
        <v>-333</v>
      </c>
      <c r="Q113" s="2">
        <f>Q112</f>
        <v>-333</v>
      </c>
    </row>
    <row r="114" spans="1:17" x14ac:dyDescent="0.25">
      <c r="A114" s="1"/>
      <c r="B114" s="1"/>
      <c r="C114" s="1"/>
      <c r="D114" s="1" t="s">
        <v>160</v>
      </c>
      <c r="E114" s="1"/>
      <c r="F114" s="1"/>
      <c r="G114" s="1"/>
      <c r="H114" s="1"/>
      <c r="I114" s="22"/>
      <c r="J114" s="1"/>
      <c r="K114" s="1"/>
      <c r="L114" s="1"/>
      <c r="M114" s="1"/>
      <c r="N114" s="1"/>
      <c r="O114" s="1"/>
      <c r="P114" s="23"/>
      <c r="Q114" s="23"/>
    </row>
    <row r="115" spans="1:17" ht="15.75" thickBot="1" x14ac:dyDescent="0.3">
      <c r="A115" s="21"/>
      <c r="B115" s="21"/>
      <c r="C115" s="21"/>
      <c r="D115" s="21"/>
      <c r="E115" s="21"/>
      <c r="F115" s="21"/>
      <c r="G115" s="24"/>
      <c r="H115" s="24" t="s">
        <v>461</v>
      </c>
      <c r="I115" s="25">
        <v>46082</v>
      </c>
      <c r="J115" s="24" t="s">
        <v>485</v>
      </c>
      <c r="K115" s="24" t="s">
        <v>563</v>
      </c>
      <c r="L115" s="24" t="s">
        <v>472</v>
      </c>
      <c r="M115" s="24" t="s">
        <v>761</v>
      </c>
      <c r="N115" s="26"/>
      <c r="O115" s="24" t="s">
        <v>41</v>
      </c>
      <c r="P115" s="27">
        <v>-220</v>
      </c>
      <c r="Q115" s="27">
        <f>ROUND(Q114+P115,5)</f>
        <v>-220</v>
      </c>
    </row>
    <row r="116" spans="1:17" x14ac:dyDescent="0.25">
      <c r="A116" s="28"/>
      <c r="B116" s="28"/>
      <c r="C116" s="28"/>
      <c r="D116" s="28" t="s">
        <v>398</v>
      </c>
      <c r="E116" s="28"/>
      <c r="F116" s="28"/>
      <c r="G116" s="28"/>
      <c r="H116" s="28"/>
      <c r="I116" s="29"/>
      <c r="J116" s="28"/>
      <c r="K116" s="28"/>
      <c r="L116" s="28"/>
      <c r="M116" s="28"/>
      <c r="N116" s="28"/>
      <c r="O116" s="28"/>
      <c r="P116" s="2">
        <f>ROUND(SUM(P114:P115),5)</f>
        <v>-220</v>
      </c>
      <c r="Q116" s="2">
        <f>Q115</f>
        <v>-220</v>
      </c>
    </row>
    <row r="117" spans="1:17" x14ac:dyDescent="0.25">
      <c r="A117" s="1"/>
      <c r="B117" s="1"/>
      <c r="C117" s="1"/>
      <c r="D117" s="1" t="s">
        <v>161</v>
      </c>
      <c r="E117" s="1"/>
      <c r="F117" s="1"/>
      <c r="G117" s="1"/>
      <c r="H117" s="1"/>
      <c r="I117" s="22"/>
      <c r="J117" s="1"/>
      <c r="K117" s="1"/>
      <c r="L117" s="1"/>
      <c r="M117" s="1"/>
      <c r="N117" s="1"/>
      <c r="O117" s="1"/>
      <c r="P117" s="23"/>
      <c r="Q117" s="23"/>
    </row>
    <row r="118" spans="1:17" ht="15.75" thickBot="1" x14ac:dyDescent="0.3">
      <c r="A118" s="21"/>
      <c r="B118" s="21"/>
      <c r="C118" s="21"/>
      <c r="D118" s="21"/>
      <c r="E118" s="21"/>
      <c r="F118" s="21"/>
      <c r="G118" s="24"/>
      <c r="H118" s="24" t="s">
        <v>461</v>
      </c>
      <c r="I118" s="25">
        <v>46084</v>
      </c>
      <c r="J118" s="24" t="s">
        <v>473</v>
      </c>
      <c r="K118" s="24" t="s">
        <v>564</v>
      </c>
      <c r="L118" s="24" t="s">
        <v>473</v>
      </c>
      <c r="M118" s="24" t="s">
        <v>761</v>
      </c>
      <c r="N118" s="26"/>
      <c r="O118" s="24" t="s">
        <v>41</v>
      </c>
      <c r="P118" s="27">
        <v>-50</v>
      </c>
      <c r="Q118" s="27">
        <f>ROUND(Q117+P118,5)</f>
        <v>-50</v>
      </c>
    </row>
    <row r="119" spans="1:17" x14ac:dyDescent="0.25">
      <c r="A119" s="28"/>
      <c r="B119" s="28"/>
      <c r="C119" s="28"/>
      <c r="D119" s="28" t="s">
        <v>399</v>
      </c>
      <c r="E119" s="28"/>
      <c r="F119" s="28"/>
      <c r="G119" s="28"/>
      <c r="H119" s="28"/>
      <c r="I119" s="29"/>
      <c r="J119" s="28"/>
      <c r="K119" s="28"/>
      <c r="L119" s="28"/>
      <c r="M119" s="28"/>
      <c r="N119" s="28"/>
      <c r="O119" s="28"/>
      <c r="P119" s="2">
        <f>ROUND(SUM(P117:P118),5)</f>
        <v>-50</v>
      </c>
      <c r="Q119" s="2">
        <f>Q118</f>
        <v>-50</v>
      </c>
    </row>
    <row r="120" spans="1:17" x14ac:dyDescent="0.25">
      <c r="A120" s="1"/>
      <c r="B120" s="1"/>
      <c r="C120" s="1"/>
      <c r="D120" s="1" t="s">
        <v>162</v>
      </c>
      <c r="E120" s="1"/>
      <c r="F120" s="1"/>
      <c r="G120" s="1"/>
      <c r="H120" s="1"/>
      <c r="I120" s="22"/>
      <c r="J120" s="1"/>
      <c r="K120" s="1"/>
      <c r="L120" s="1"/>
      <c r="M120" s="1"/>
      <c r="N120" s="1"/>
      <c r="O120" s="1"/>
      <c r="P120" s="23"/>
      <c r="Q120" s="23"/>
    </row>
    <row r="121" spans="1:17" x14ac:dyDescent="0.25">
      <c r="A121" s="24"/>
      <c r="B121" s="24"/>
      <c r="C121" s="24"/>
      <c r="D121" s="24"/>
      <c r="E121" s="24"/>
      <c r="F121" s="24"/>
      <c r="G121" s="24"/>
      <c r="H121" s="24" t="s">
        <v>460</v>
      </c>
      <c r="I121" s="25">
        <v>46084</v>
      </c>
      <c r="J121" s="24" t="s">
        <v>486</v>
      </c>
      <c r="K121" s="24" t="s">
        <v>565</v>
      </c>
      <c r="L121" s="24" t="s">
        <v>662</v>
      </c>
      <c r="M121" s="24" t="s">
        <v>761</v>
      </c>
      <c r="N121" s="26"/>
      <c r="O121" s="24" t="s">
        <v>44</v>
      </c>
      <c r="P121" s="30">
        <v>-99.99</v>
      </c>
      <c r="Q121" s="30">
        <f t="shared" ref="Q121:Q126" si="5">ROUND(Q120+P121,5)</f>
        <v>-99.99</v>
      </c>
    </row>
    <row r="122" spans="1:17" x14ac:dyDescent="0.25">
      <c r="A122" s="24"/>
      <c r="B122" s="24"/>
      <c r="C122" s="24"/>
      <c r="D122" s="24"/>
      <c r="E122" s="24"/>
      <c r="F122" s="24"/>
      <c r="G122" s="24"/>
      <c r="H122" s="24" t="s">
        <v>460</v>
      </c>
      <c r="I122" s="25">
        <v>46091</v>
      </c>
      <c r="J122" s="24" t="s">
        <v>487</v>
      </c>
      <c r="K122" s="24" t="s">
        <v>566</v>
      </c>
      <c r="L122" s="24" t="s">
        <v>663</v>
      </c>
      <c r="M122" s="24" t="s">
        <v>761</v>
      </c>
      <c r="N122" s="26"/>
      <c r="O122" s="24" t="s">
        <v>44</v>
      </c>
      <c r="P122" s="30">
        <v>-8.16</v>
      </c>
      <c r="Q122" s="30">
        <f t="shared" si="5"/>
        <v>-108.15</v>
      </c>
    </row>
    <row r="123" spans="1:17" x14ac:dyDescent="0.25">
      <c r="A123" s="24"/>
      <c r="B123" s="24"/>
      <c r="C123" s="24"/>
      <c r="D123" s="24"/>
      <c r="E123" s="24"/>
      <c r="F123" s="24"/>
      <c r="G123" s="24"/>
      <c r="H123" s="24" t="s">
        <v>460</v>
      </c>
      <c r="I123" s="25">
        <v>46091</v>
      </c>
      <c r="J123" s="24" t="s">
        <v>488</v>
      </c>
      <c r="K123" s="24" t="s">
        <v>566</v>
      </c>
      <c r="L123" s="24" t="s">
        <v>664</v>
      </c>
      <c r="M123" s="24" t="s">
        <v>761</v>
      </c>
      <c r="N123" s="26"/>
      <c r="O123" s="24" t="s">
        <v>44</v>
      </c>
      <c r="P123" s="30">
        <v>-262.60000000000002</v>
      </c>
      <c r="Q123" s="30">
        <f t="shared" si="5"/>
        <v>-370.75</v>
      </c>
    </row>
    <row r="124" spans="1:17" x14ac:dyDescent="0.25">
      <c r="A124" s="24"/>
      <c r="B124" s="24"/>
      <c r="C124" s="24"/>
      <c r="D124" s="24"/>
      <c r="E124" s="24"/>
      <c r="F124" s="24"/>
      <c r="G124" s="24"/>
      <c r="H124" s="24" t="s">
        <v>460</v>
      </c>
      <c r="I124" s="25">
        <v>46096</v>
      </c>
      <c r="J124" s="24"/>
      <c r="K124" s="24" t="s">
        <v>556</v>
      </c>
      <c r="L124" s="24" t="s">
        <v>665</v>
      </c>
      <c r="M124" s="24" t="s">
        <v>761</v>
      </c>
      <c r="N124" s="26"/>
      <c r="O124" s="24" t="s">
        <v>44</v>
      </c>
      <c r="P124" s="30">
        <v>-214</v>
      </c>
      <c r="Q124" s="30">
        <f t="shared" si="5"/>
        <v>-584.75</v>
      </c>
    </row>
    <row r="125" spans="1:17" x14ac:dyDescent="0.25">
      <c r="A125" s="24"/>
      <c r="B125" s="24"/>
      <c r="C125" s="24"/>
      <c r="D125" s="24"/>
      <c r="E125" s="24"/>
      <c r="F125" s="24"/>
      <c r="G125" s="24"/>
      <c r="H125" s="24" t="s">
        <v>460</v>
      </c>
      <c r="I125" s="25">
        <v>46096</v>
      </c>
      <c r="J125" s="24" t="s">
        <v>489</v>
      </c>
      <c r="K125" s="24" t="s">
        <v>566</v>
      </c>
      <c r="L125" s="24" t="s">
        <v>666</v>
      </c>
      <c r="M125" s="24" t="s">
        <v>761</v>
      </c>
      <c r="N125" s="26"/>
      <c r="O125" s="24" t="s">
        <v>44</v>
      </c>
      <c r="P125" s="30">
        <v>-31.5</v>
      </c>
      <c r="Q125" s="30">
        <f t="shared" si="5"/>
        <v>-616.25</v>
      </c>
    </row>
    <row r="126" spans="1:17" ht="15.75" thickBot="1" x14ac:dyDescent="0.3">
      <c r="A126" s="24"/>
      <c r="B126" s="24"/>
      <c r="C126" s="24"/>
      <c r="D126" s="24"/>
      <c r="E126" s="24"/>
      <c r="F126" s="24"/>
      <c r="G126" s="24"/>
      <c r="H126" s="24" t="s">
        <v>460</v>
      </c>
      <c r="I126" s="25">
        <v>46106</v>
      </c>
      <c r="J126" s="24"/>
      <c r="K126" s="24" t="s">
        <v>567</v>
      </c>
      <c r="L126" s="24" t="s">
        <v>667</v>
      </c>
      <c r="M126" s="24" t="s">
        <v>761</v>
      </c>
      <c r="N126" s="26"/>
      <c r="O126" s="24" t="s">
        <v>44</v>
      </c>
      <c r="P126" s="30">
        <v>-10</v>
      </c>
      <c r="Q126" s="30">
        <f t="shared" si="5"/>
        <v>-626.25</v>
      </c>
    </row>
    <row r="127" spans="1:17" ht="15.75" thickBot="1" x14ac:dyDescent="0.3">
      <c r="A127" s="28"/>
      <c r="B127" s="28"/>
      <c r="C127" s="28"/>
      <c r="D127" s="28" t="s">
        <v>400</v>
      </c>
      <c r="E127" s="28"/>
      <c r="F127" s="28"/>
      <c r="G127" s="28"/>
      <c r="H127" s="28"/>
      <c r="I127" s="29"/>
      <c r="J127" s="28"/>
      <c r="K127" s="28"/>
      <c r="L127" s="28"/>
      <c r="M127" s="28"/>
      <c r="N127" s="28"/>
      <c r="O127" s="28"/>
      <c r="P127" s="3">
        <f>ROUND(SUM(P120:P126),5)</f>
        <v>-626.25</v>
      </c>
      <c r="Q127" s="3">
        <f>Q126</f>
        <v>-626.25</v>
      </c>
    </row>
    <row r="128" spans="1:17" x14ac:dyDescent="0.25">
      <c r="A128" s="28"/>
      <c r="B128" s="28"/>
      <c r="C128" s="28" t="s">
        <v>163</v>
      </c>
      <c r="D128" s="28"/>
      <c r="E128" s="28"/>
      <c r="F128" s="28"/>
      <c r="G128" s="28"/>
      <c r="H128" s="28"/>
      <c r="I128" s="29"/>
      <c r="J128" s="28"/>
      <c r="K128" s="28"/>
      <c r="L128" s="28"/>
      <c r="M128" s="28"/>
      <c r="N128" s="28"/>
      <c r="O128" s="28"/>
      <c r="P128" s="2">
        <f>ROUND(P113+P116+P119+P127,5)</f>
        <v>-1229.25</v>
      </c>
      <c r="Q128" s="2">
        <f>ROUND(Q113+Q116+Q119+Q127,5)</f>
        <v>-1229.25</v>
      </c>
    </row>
    <row r="129" spans="1:17" x14ac:dyDescent="0.25">
      <c r="A129" s="1"/>
      <c r="B129" s="1"/>
      <c r="C129" s="1" t="s">
        <v>164</v>
      </c>
      <c r="D129" s="1"/>
      <c r="E129" s="1"/>
      <c r="F129" s="1"/>
      <c r="G129" s="1"/>
      <c r="H129" s="1"/>
      <c r="I129" s="22"/>
      <c r="J129" s="1"/>
      <c r="K129" s="1"/>
      <c r="L129" s="1"/>
      <c r="M129" s="1"/>
      <c r="N129" s="1"/>
      <c r="O129" s="1"/>
      <c r="P129" s="23"/>
      <c r="Q129" s="23"/>
    </row>
    <row r="130" spans="1:17" x14ac:dyDescent="0.25">
      <c r="A130" s="1"/>
      <c r="B130" s="1"/>
      <c r="C130" s="1"/>
      <c r="D130" s="1" t="s">
        <v>165</v>
      </c>
      <c r="E130" s="1"/>
      <c r="F130" s="1"/>
      <c r="G130" s="1"/>
      <c r="H130" s="1"/>
      <c r="I130" s="22"/>
      <c r="J130" s="1"/>
      <c r="K130" s="1"/>
      <c r="L130" s="1"/>
      <c r="M130" s="1"/>
      <c r="N130" s="1"/>
      <c r="O130" s="1"/>
      <c r="P130" s="23"/>
      <c r="Q130" s="23"/>
    </row>
    <row r="131" spans="1:17" x14ac:dyDescent="0.25">
      <c r="A131" s="1"/>
      <c r="B131" s="1"/>
      <c r="C131" s="1"/>
      <c r="D131" s="1"/>
      <c r="E131" s="1" t="s">
        <v>167</v>
      </c>
      <c r="F131" s="1"/>
      <c r="G131" s="1"/>
      <c r="H131" s="1"/>
      <c r="I131" s="22"/>
      <c r="J131" s="1"/>
      <c r="K131" s="1"/>
      <c r="L131" s="1"/>
      <c r="M131" s="1"/>
      <c r="N131" s="1"/>
      <c r="O131" s="1"/>
      <c r="P131" s="23"/>
      <c r="Q131" s="23"/>
    </row>
    <row r="132" spans="1:17" ht="15.75" thickBot="1" x14ac:dyDescent="0.3">
      <c r="A132" s="21"/>
      <c r="B132" s="21"/>
      <c r="C132" s="21"/>
      <c r="D132" s="21"/>
      <c r="E132" s="21"/>
      <c r="F132" s="21"/>
      <c r="G132" s="24"/>
      <c r="H132" s="24" t="s">
        <v>463</v>
      </c>
      <c r="I132" s="25">
        <v>46112</v>
      </c>
      <c r="J132" s="24" t="s">
        <v>490</v>
      </c>
      <c r="K132" s="24" t="s">
        <v>568</v>
      </c>
      <c r="L132" s="24" t="s">
        <v>668</v>
      </c>
      <c r="M132" s="24" t="s">
        <v>761</v>
      </c>
      <c r="N132" s="26"/>
      <c r="O132" s="24" t="s">
        <v>11</v>
      </c>
      <c r="P132" s="27">
        <v>-529.88</v>
      </c>
      <c r="Q132" s="27">
        <f>ROUND(Q131+P132,5)</f>
        <v>-529.88</v>
      </c>
    </row>
    <row r="133" spans="1:17" x14ac:dyDescent="0.25">
      <c r="A133" s="28"/>
      <c r="B133" s="28"/>
      <c r="C133" s="28"/>
      <c r="D133" s="28"/>
      <c r="E133" s="28" t="s">
        <v>401</v>
      </c>
      <c r="F133" s="28"/>
      <c r="G133" s="28"/>
      <c r="H133" s="28"/>
      <c r="I133" s="29"/>
      <c r="J133" s="28"/>
      <c r="K133" s="28"/>
      <c r="L133" s="28"/>
      <c r="M133" s="28"/>
      <c r="N133" s="28"/>
      <c r="O133" s="28"/>
      <c r="P133" s="2">
        <f>ROUND(SUM(P131:P132),5)</f>
        <v>-529.88</v>
      </c>
      <c r="Q133" s="2">
        <f>Q132</f>
        <v>-529.88</v>
      </c>
    </row>
    <row r="134" spans="1:17" x14ac:dyDescent="0.25">
      <c r="A134" s="1"/>
      <c r="B134" s="1"/>
      <c r="C134" s="1"/>
      <c r="D134" s="1"/>
      <c r="E134" s="1" t="s">
        <v>168</v>
      </c>
      <c r="F134" s="1"/>
      <c r="G134" s="1"/>
      <c r="H134" s="1"/>
      <c r="I134" s="22"/>
      <c r="J134" s="1"/>
      <c r="K134" s="1"/>
      <c r="L134" s="1"/>
      <c r="M134" s="1"/>
      <c r="N134" s="1"/>
      <c r="O134" s="1"/>
      <c r="P134" s="23"/>
      <c r="Q134" s="23"/>
    </row>
    <row r="135" spans="1:17" x14ac:dyDescent="0.25">
      <c r="A135" s="24"/>
      <c r="B135" s="24"/>
      <c r="C135" s="24"/>
      <c r="D135" s="24"/>
      <c r="E135" s="24"/>
      <c r="F135" s="24"/>
      <c r="G135" s="24"/>
      <c r="H135" s="24" t="s">
        <v>463</v>
      </c>
      <c r="I135" s="25">
        <v>46112</v>
      </c>
      <c r="J135" s="24" t="s">
        <v>490</v>
      </c>
      <c r="K135" s="24" t="s">
        <v>568</v>
      </c>
      <c r="L135" s="24" t="s">
        <v>668</v>
      </c>
      <c r="M135" s="24" t="s">
        <v>761</v>
      </c>
      <c r="N135" s="26"/>
      <c r="O135" s="24" t="s">
        <v>11</v>
      </c>
      <c r="P135" s="30">
        <v>-2866.02</v>
      </c>
      <c r="Q135" s="30">
        <f>ROUND(Q134+P135,5)</f>
        <v>-2866.02</v>
      </c>
    </row>
    <row r="136" spans="1:17" x14ac:dyDescent="0.25">
      <c r="A136" s="24"/>
      <c r="B136" s="24"/>
      <c r="C136" s="24"/>
      <c r="D136" s="24"/>
      <c r="E136" s="24"/>
      <c r="F136" s="24"/>
      <c r="G136" s="24"/>
      <c r="H136" s="24" t="s">
        <v>463</v>
      </c>
      <c r="I136" s="25">
        <v>46112</v>
      </c>
      <c r="J136" s="24" t="s">
        <v>491</v>
      </c>
      <c r="K136" s="24" t="s">
        <v>569</v>
      </c>
      <c r="L136" s="24" t="s">
        <v>668</v>
      </c>
      <c r="M136" s="24" t="s">
        <v>761</v>
      </c>
      <c r="N136" s="26"/>
      <c r="O136" s="24" t="s">
        <v>11</v>
      </c>
      <c r="P136" s="30">
        <v>-538.58000000000004</v>
      </c>
      <c r="Q136" s="30">
        <f>ROUND(Q135+P136,5)</f>
        <v>-3404.6</v>
      </c>
    </row>
    <row r="137" spans="1:17" x14ac:dyDescent="0.25">
      <c r="A137" s="24"/>
      <c r="B137" s="24"/>
      <c r="C137" s="24"/>
      <c r="D137" s="24"/>
      <c r="E137" s="24"/>
      <c r="F137" s="24"/>
      <c r="G137" s="24"/>
      <c r="H137" s="24" t="s">
        <v>463</v>
      </c>
      <c r="I137" s="25">
        <v>46112</v>
      </c>
      <c r="J137" s="24" t="s">
        <v>492</v>
      </c>
      <c r="K137" s="24" t="s">
        <v>570</v>
      </c>
      <c r="L137" s="24" t="s">
        <v>668</v>
      </c>
      <c r="M137" s="24" t="s">
        <v>761</v>
      </c>
      <c r="N137" s="26"/>
      <c r="O137" s="24" t="s">
        <v>11</v>
      </c>
      <c r="P137" s="30">
        <v>-346.23</v>
      </c>
      <c r="Q137" s="30">
        <f>ROUND(Q136+P137,5)</f>
        <v>-3750.83</v>
      </c>
    </row>
    <row r="138" spans="1:17" ht="15.75" thickBot="1" x14ac:dyDescent="0.3">
      <c r="A138" s="24"/>
      <c r="B138" s="24"/>
      <c r="C138" s="24"/>
      <c r="D138" s="24"/>
      <c r="E138" s="24"/>
      <c r="F138" s="24"/>
      <c r="G138" s="24"/>
      <c r="H138" s="24" t="s">
        <v>463</v>
      </c>
      <c r="I138" s="25">
        <v>46112</v>
      </c>
      <c r="J138" s="24" t="s">
        <v>493</v>
      </c>
      <c r="K138" s="24" t="s">
        <v>571</v>
      </c>
      <c r="L138" s="24" t="s">
        <v>668</v>
      </c>
      <c r="M138" s="24" t="s">
        <v>761</v>
      </c>
      <c r="N138" s="26"/>
      <c r="O138" s="24" t="s">
        <v>11</v>
      </c>
      <c r="P138" s="27">
        <v>-384.7</v>
      </c>
      <c r="Q138" s="27">
        <f>ROUND(Q137+P138,5)</f>
        <v>-4135.53</v>
      </c>
    </row>
    <row r="139" spans="1:17" x14ac:dyDescent="0.25">
      <c r="A139" s="28"/>
      <c r="B139" s="28"/>
      <c r="C139" s="28"/>
      <c r="D139" s="28"/>
      <c r="E139" s="28" t="s">
        <v>402</v>
      </c>
      <c r="F139" s="28"/>
      <c r="G139" s="28"/>
      <c r="H139" s="28"/>
      <c r="I139" s="29"/>
      <c r="J139" s="28"/>
      <c r="K139" s="28"/>
      <c r="L139" s="28"/>
      <c r="M139" s="28"/>
      <c r="N139" s="28"/>
      <c r="O139" s="28"/>
      <c r="P139" s="2">
        <f>ROUND(SUM(P134:P138),5)</f>
        <v>-4135.53</v>
      </c>
      <c r="Q139" s="2">
        <f>Q138</f>
        <v>-4135.53</v>
      </c>
    </row>
    <row r="140" spans="1:17" x14ac:dyDescent="0.25">
      <c r="A140" s="1"/>
      <c r="B140" s="1"/>
      <c r="C140" s="1"/>
      <c r="D140" s="1"/>
      <c r="E140" s="1" t="s">
        <v>169</v>
      </c>
      <c r="F140" s="1"/>
      <c r="G140" s="1"/>
      <c r="H140" s="1"/>
      <c r="I140" s="22"/>
      <c r="J140" s="1"/>
      <c r="K140" s="1"/>
      <c r="L140" s="1"/>
      <c r="M140" s="1"/>
      <c r="N140" s="1"/>
      <c r="O140" s="1"/>
      <c r="P140" s="23"/>
      <c r="Q140" s="23"/>
    </row>
    <row r="141" spans="1:17" x14ac:dyDescent="0.25">
      <c r="A141" s="1"/>
      <c r="B141" s="1"/>
      <c r="C141" s="1"/>
      <c r="D141" s="1"/>
      <c r="E141" s="1"/>
      <c r="F141" s="1" t="s">
        <v>170</v>
      </c>
      <c r="G141" s="1"/>
      <c r="H141" s="1"/>
      <c r="I141" s="22"/>
      <c r="J141" s="1"/>
      <c r="K141" s="1"/>
      <c r="L141" s="1"/>
      <c r="M141" s="1"/>
      <c r="N141" s="1"/>
      <c r="O141" s="1"/>
      <c r="P141" s="23"/>
      <c r="Q141" s="23"/>
    </row>
    <row r="142" spans="1:17" x14ac:dyDescent="0.25">
      <c r="A142" s="24"/>
      <c r="B142" s="24"/>
      <c r="C142" s="24"/>
      <c r="D142" s="24"/>
      <c r="E142" s="24"/>
      <c r="F142" s="24"/>
      <c r="G142" s="24"/>
      <c r="H142" s="24" t="s">
        <v>463</v>
      </c>
      <c r="I142" s="25">
        <v>46112</v>
      </c>
      <c r="J142" s="24" t="s">
        <v>494</v>
      </c>
      <c r="K142" s="24" t="s">
        <v>572</v>
      </c>
      <c r="L142" s="24" t="s">
        <v>668</v>
      </c>
      <c r="M142" s="24" t="s">
        <v>761</v>
      </c>
      <c r="N142" s="26"/>
      <c r="O142" s="24" t="s">
        <v>11</v>
      </c>
      <c r="P142" s="30">
        <v>-9040.49</v>
      </c>
      <c r="Q142" s="30">
        <f>ROUND(Q141+P142,5)</f>
        <v>-9040.49</v>
      </c>
    </row>
    <row r="143" spans="1:17" x14ac:dyDescent="0.25">
      <c r="A143" s="24"/>
      <c r="B143" s="24"/>
      <c r="C143" s="24"/>
      <c r="D143" s="24"/>
      <c r="E143" s="24"/>
      <c r="F143" s="24"/>
      <c r="G143" s="24"/>
      <c r="H143" s="24" t="s">
        <v>463</v>
      </c>
      <c r="I143" s="25">
        <v>46112</v>
      </c>
      <c r="J143" s="24" t="s">
        <v>494</v>
      </c>
      <c r="K143" s="24" t="s">
        <v>572</v>
      </c>
      <c r="L143" s="24" t="s">
        <v>668</v>
      </c>
      <c r="M143" s="24" t="s">
        <v>761</v>
      </c>
      <c r="N143" s="26"/>
      <c r="O143" s="24" t="s">
        <v>11</v>
      </c>
      <c r="P143" s="30">
        <v>-3930.65</v>
      </c>
      <c r="Q143" s="30">
        <f>ROUND(Q142+P143,5)</f>
        <v>-12971.14</v>
      </c>
    </row>
    <row r="144" spans="1:17" x14ac:dyDescent="0.25">
      <c r="A144" s="24"/>
      <c r="B144" s="24"/>
      <c r="C144" s="24"/>
      <c r="D144" s="24"/>
      <c r="E144" s="24"/>
      <c r="F144" s="24"/>
      <c r="G144" s="24"/>
      <c r="H144" s="24" t="s">
        <v>463</v>
      </c>
      <c r="I144" s="25">
        <v>46112</v>
      </c>
      <c r="J144" s="24" t="s">
        <v>494</v>
      </c>
      <c r="K144" s="24" t="s">
        <v>572</v>
      </c>
      <c r="L144" s="24" t="s">
        <v>668</v>
      </c>
      <c r="M144" s="24" t="s">
        <v>761</v>
      </c>
      <c r="N144" s="26"/>
      <c r="O144" s="24" t="s">
        <v>11</v>
      </c>
      <c r="P144" s="30">
        <v>0</v>
      </c>
      <c r="Q144" s="30">
        <f>ROUND(Q143+P144,5)</f>
        <v>-12971.14</v>
      </c>
    </row>
    <row r="145" spans="1:17" ht="15.75" thickBot="1" x14ac:dyDescent="0.3">
      <c r="A145" s="24"/>
      <c r="B145" s="24"/>
      <c r="C145" s="24"/>
      <c r="D145" s="24"/>
      <c r="E145" s="24"/>
      <c r="F145" s="24"/>
      <c r="G145" s="24"/>
      <c r="H145" s="24" t="s">
        <v>463</v>
      </c>
      <c r="I145" s="25">
        <v>46112</v>
      </c>
      <c r="J145" s="24" t="s">
        <v>494</v>
      </c>
      <c r="K145" s="24" t="s">
        <v>572</v>
      </c>
      <c r="L145" s="24" t="s">
        <v>668</v>
      </c>
      <c r="M145" s="24" t="s">
        <v>761</v>
      </c>
      <c r="N145" s="26"/>
      <c r="O145" s="24" t="s">
        <v>11</v>
      </c>
      <c r="P145" s="27">
        <v>0</v>
      </c>
      <c r="Q145" s="27">
        <f>ROUND(Q144+P145,5)</f>
        <v>-12971.14</v>
      </c>
    </row>
    <row r="146" spans="1:17" x14ac:dyDescent="0.25">
      <c r="A146" s="28"/>
      <c r="B146" s="28"/>
      <c r="C146" s="28"/>
      <c r="D146" s="28"/>
      <c r="E146" s="28"/>
      <c r="F146" s="28" t="s">
        <v>403</v>
      </c>
      <c r="G146" s="28"/>
      <c r="H146" s="28"/>
      <c r="I146" s="29"/>
      <c r="J146" s="28"/>
      <c r="K146" s="28"/>
      <c r="L146" s="28"/>
      <c r="M146" s="28"/>
      <c r="N146" s="28"/>
      <c r="O146" s="28"/>
      <c r="P146" s="2">
        <f>ROUND(SUM(P141:P145),5)</f>
        <v>-12971.14</v>
      </c>
      <c r="Q146" s="2">
        <f>Q145</f>
        <v>-12971.14</v>
      </c>
    </row>
    <row r="147" spans="1:17" x14ac:dyDescent="0.25">
      <c r="A147" s="1"/>
      <c r="B147" s="1"/>
      <c r="C147" s="1"/>
      <c r="D147" s="1"/>
      <c r="E147" s="1"/>
      <c r="F147" s="1" t="s">
        <v>171</v>
      </c>
      <c r="G147" s="1"/>
      <c r="H147" s="1"/>
      <c r="I147" s="22"/>
      <c r="J147" s="1"/>
      <c r="K147" s="1"/>
      <c r="L147" s="1"/>
      <c r="M147" s="1"/>
      <c r="N147" s="1"/>
      <c r="O147" s="1"/>
      <c r="P147" s="23"/>
      <c r="Q147" s="23"/>
    </row>
    <row r="148" spans="1:17" ht="15.75" thickBot="1" x14ac:dyDescent="0.3">
      <c r="A148" s="21"/>
      <c r="B148" s="21"/>
      <c r="C148" s="21"/>
      <c r="D148" s="21"/>
      <c r="E148" s="21"/>
      <c r="F148" s="21"/>
      <c r="G148" s="24"/>
      <c r="H148" s="24" t="s">
        <v>463</v>
      </c>
      <c r="I148" s="25">
        <v>46112</v>
      </c>
      <c r="J148" s="24" t="s">
        <v>494</v>
      </c>
      <c r="K148" s="24" t="s">
        <v>572</v>
      </c>
      <c r="L148" s="24" t="s">
        <v>668</v>
      </c>
      <c r="M148" s="24" t="s">
        <v>761</v>
      </c>
      <c r="N148" s="26"/>
      <c r="O148" s="24" t="s">
        <v>11</v>
      </c>
      <c r="P148" s="27">
        <v>-1426.83</v>
      </c>
      <c r="Q148" s="27">
        <f>ROUND(Q147+P148,5)</f>
        <v>-1426.83</v>
      </c>
    </row>
    <row r="149" spans="1:17" x14ac:dyDescent="0.25">
      <c r="A149" s="28"/>
      <c r="B149" s="28"/>
      <c r="C149" s="28"/>
      <c r="D149" s="28"/>
      <c r="E149" s="28"/>
      <c r="F149" s="28" t="s">
        <v>404</v>
      </c>
      <c r="G149" s="28"/>
      <c r="H149" s="28"/>
      <c r="I149" s="29"/>
      <c r="J149" s="28"/>
      <c r="K149" s="28"/>
      <c r="L149" s="28"/>
      <c r="M149" s="28"/>
      <c r="N149" s="28"/>
      <c r="O149" s="28"/>
      <c r="P149" s="2">
        <f>ROUND(SUM(P147:P148),5)</f>
        <v>-1426.83</v>
      </c>
      <c r="Q149" s="2">
        <f>Q148</f>
        <v>-1426.83</v>
      </c>
    </row>
    <row r="150" spans="1:17" x14ac:dyDescent="0.25">
      <c r="A150" s="1"/>
      <c r="B150" s="1"/>
      <c r="C150" s="1"/>
      <c r="D150" s="1"/>
      <c r="E150" s="1"/>
      <c r="F150" s="1" t="s">
        <v>172</v>
      </c>
      <c r="G150" s="1"/>
      <c r="H150" s="1"/>
      <c r="I150" s="22"/>
      <c r="J150" s="1"/>
      <c r="K150" s="1"/>
      <c r="L150" s="1"/>
      <c r="M150" s="1"/>
      <c r="N150" s="1"/>
      <c r="O150" s="1"/>
      <c r="P150" s="23"/>
      <c r="Q150" s="23"/>
    </row>
    <row r="151" spans="1:17" ht="15.75" thickBot="1" x14ac:dyDescent="0.3">
      <c r="A151" s="21"/>
      <c r="B151" s="21"/>
      <c r="C151" s="21"/>
      <c r="D151" s="21"/>
      <c r="E151" s="21"/>
      <c r="F151" s="21"/>
      <c r="G151" s="24"/>
      <c r="H151" s="24" t="s">
        <v>463</v>
      </c>
      <c r="I151" s="25">
        <v>46112</v>
      </c>
      <c r="J151" s="24" t="s">
        <v>494</v>
      </c>
      <c r="K151" s="24" t="s">
        <v>572</v>
      </c>
      <c r="L151" s="24" t="s">
        <v>668</v>
      </c>
      <c r="M151" s="24" t="s">
        <v>761</v>
      </c>
      <c r="N151" s="26"/>
      <c r="O151" s="24" t="s">
        <v>11</v>
      </c>
      <c r="P151" s="27">
        <v>-518.85</v>
      </c>
      <c r="Q151" s="27">
        <f>ROUND(Q150+P151,5)</f>
        <v>-518.85</v>
      </c>
    </row>
    <row r="152" spans="1:17" x14ac:dyDescent="0.25">
      <c r="A152" s="28"/>
      <c r="B152" s="28"/>
      <c r="C152" s="28"/>
      <c r="D152" s="28"/>
      <c r="E152" s="28"/>
      <c r="F152" s="28" t="s">
        <v>405</v>
      </c>
      <c r="G152" s="28"/>
      <c r="H152" s="28"/>
      <c r="I152" s="29"/>
      <c r="J152" s="28"/>
      <c r="K152" s="28"/>
      <c r="L152" s="28"/>
      <c r="M152" s="28"/>
      <c r="N152" s="28"/>
      <c r="O152" s="28"/>
      <c r="P152" s="2">
        <f>ROUND(SUM(P150:P151),5)</f>
        <v>-518.85</v>
      </c>
      <c r="Q152" s="2">
        <f>Q151</f>
        <v>-518.85</v>
      </c>
    </row>
    <row r="153" spans="1:17" x14ac:dyDescent="0.25">
      <c r="A153" s="1"/>
      <c r="B153" s="1"/>
      <c r="C153" s="1"/>
      <c r="D153" s="1"/>
      <c r="E153" s="1"/>
      <c r="F153" s="1" t="s">
        <v>173</v>
      </c>
      <c r="G153" s="1"/>
      <c r="H153" s="1"/>
      <c r="I153" s="22"/>
      <c r="J153" s="1"/>
      <c r="K153" s="1"/>
      <c r="L153" s="1"/>
      <c r="M153" s="1"/>
      <c r="N153" s="1"/>
      <c r="O153" s="1"/>
      <c r="P153" s="23"/>
      <c r="Q153" s="23"/>
    </row>
    <row r="154" spans="1:17" ht="15.75" thickBot="1" x14ac:dyDescent="0.3">
      <c r="A154" s="21"/>
      <c r="B154" s="21"/>
      <c r="C154" s="21"/>
      <c r="D154" s="21"/>
      <c r="E154" s="21"/>
      <c r="F154" s="21"/>
      <c r="G154" s="24"/>
      <c r="H154" s="24" t="s">
        <v>463</v>
      </c>
      <c r="I154" s="25">
        <v>46112</v>
      </c>
      <c r="J154" s="24" t="s">
        <v>494</v>
      </c>
      <c r="K154" s="24" t="s">
        <v>572</v>
      </c>
      <c r="L154" s="24" t="s">
        <v>668</v>
      </c>
      <c r="M154" s="24" t="s">
        <v>761</v>
      </c>
      <c r="N154" s="26"/>
      <c r="O154" s="24" t="s">
        <v>11</v>
      </c>
      <c r="P154" s="30">
        <v>-1100</v>
      </c>
      <c r="Q154" s="30">
        <f>ROUND(Q153+P154,5)</f>
        <v>-1100</v>
      </c>
    </row>
    <row r="155" spans="1:17" ht="15.75" thickBot="1" x14ac:dyDescent="0.3">
      <c r="A155" s="28"/>
      <c r="B155" s="28"/>
      <c r="C155" s="28"/>
      <c r="D155" s="28"/>
      <c r="E155" s="28"/>
      <c r="F155" s="28" t="s">
        <v>406</v>
      </c>
      <c r="G155" s="28"/>
      <c r="H155" s="28"/>
      <c r="I155" s="29"/>
      <c r="J155" s="28"/>
      <c r="K155" s="28"/>
      <c r="L155" s="28"/>
      <c r="M155" s="28"/>
      <c r="N155" s="28"/>
      <c r="O155" s="28"/>
      <c r="P155" s="3">
        <f>ROUND(SUM(P153:P154),5)</f>
        <v>-1100</v>
      </c>
      <c r="Q155" s="3">
        <f>Q154</f>
        <v>-1100</v>
      </c>
    </row>
    <row r="156" spans="1:17" x14ac:dyDescent="0.25">
      <c r="A156" s="28"/>
      <c r="B156" s="28"/>
      <c r="C156" s="28"/>
      <c r="D156" s="28"/>
      <c r="E156" s="28" t="s">
        <v>174</v>
      </c>
      <c r="F156" s="28"/>
      <c r="G156" s="28"/>
      <c r="H156" s="28"/>
      <c r="I156" s="29"/>
      <c r="J156" s="28"/>
      <c r="K156" s="28"/>
      <c r="L156" s="28"/>
      <c r="M156" s="28"/>
      <c r="N156" s="28"/>
      <c r="O156" s="28"/>
      <c r="P156" s="2">
        <f>ROUND(P146+P149+P152+P155,5)</f>
        <v>-16016.82</v>
      </c>
      <c r="Q156" s="2">
        <f>ROUND(Q146+Q149+Q152+Q155,5)</f>
        <v>-16016.82</v>
      </c>
    </row>
    <row r="157" spans="1:17" x14ac:dyDescent="0.25">
      <c r="A157" s="1"/>
      <c r="B157" s="1"/>
      <c r="C157" s="1"/>
      <c r="D157" s="1"/>
      <c r="E157" s="1" t="s">
        <v>175</v>
      </c>
      <c r="F157" s="1"/>
      <c r="G157" s="1"/>
      <c r="H157" s="1"/>
      <c r="I157" s="22"/>
      <c r="J157" s="1"/>
      <c r="K157" s="1"/>
      <c r="L157" s="1"/>
      <c r="M157" s="1"/>
      <c r="N157" s="1"/>
      <c r="O157" s="1"/>
      <c r="P157" s="23"/>
      <c r="Q157" s="23"/>
    </row>
    <row r="158" spans="1:17" x14ac:dyDescent="0.25">
      <c r="A158" s="24"/>
      <c r="B158" s="24"/>
      <c r="C158" s="24"/>
      <c r="D158" s="24"/>
      <c r="E158" s="24"/>
      <c r="F158" s="24"/>
      <c r="G158" s="24"/>
      <c r="H158" s="24" t="s">
        <v>463</v>
      </c>
      <c r="I158" s="25">
        <v>46112</v>
      </c>
      <c r="J158" s="24" t="s">
        <v>495</v>
      </c>
      <c r="K158" s="24" t="s">
        <v>573</v>
      </c>
      <c r="L158" s="24" t="s">
        <v>668</v>
      </c>
      <c r="M158" s="24" t="s">
        <v>761</v>
      </c>
      <c r="N158" s="26"/>
      <c r="O158" s="24" t="s">
        <v>11</v>
      </c>
      <c r="P158" s="30">
        <v>-10384.34</v>
      </c>
      <c r="Q158" s="30">
        <f t="shared" ref="Q158:Q171" si="6">ROUND(Q157+P158,5)</f>
        <v>-10384.34</v>
      </c>
    </row>
    <row r="159" spans="1:17" x14ac:dyDescent="0.25">
      <c r="A159" s="24"/>
      <c r="B159" s="24"/>
      <c r="C159" s="24"/>
      <c r="D159" s="24"/>
      <c r="E159" s="24"/>
      <c r="F159" s="24"/>
      <c r="G159" s="24"/>
      <c r="H159" s="24" t="s">
        <v>463</v>
      </c>
      <c r="I159" s="25">
        <v>46112</v>
      </c>
      <c r="J159" s="24" t="s">
        <v>495</v>
      </c>
      <c r="K159" s="24" t="s">
        <v>573</v>
      </c>
      <c r="L159" s="24" t="s">
        <v>668</v>
      </c>
      <c r="M159" s="24" t="s">
        <v>761</v>
      </c>
      <c r="N159" s="26"/>
      <c r="O159" s="24" t="s">
        <v>11</v>
      </c>
      <c r="P159" s="30">
        <v>0</v>
      </c>
      <c r="Q159" s="30">
        <f t="shared" si="6"/>
        <v>-10384.34</v>
      </c>
    </row>
    <row r="160" spans="1:17" x14ac:dyDescent="0.25">
      <c r="A160" s="24"/>
      <c r="B160" s="24"/>
      <c r="C160" s="24"/>
      <c r="D160" s="24"/>
      <c r="E160" s="24"/>
      <c r="F160" s="24"/>
      <c r="G160" s="24"/>
      <c r="H160" s="24" t="s">
        <v>463</v>
      </c>
      <c r="I160" s="25">
        <v>46112</v>
      </c>
      <c r="J160" s="24" t="s">
        <v>495</v>
      </c>
      <c r="K160" s="24" t="s">
        <v>573</v>
      </c>
      <c r="L160" s="24" t="s">
        <v>668</v>
      </c>
      <c r="M160" s="24" t="s">
        <v>761</v>
      </c>
      <c r="N160" s="26"/>
      <c r="O160" s="24" t="s">
        <v>11</v>
      </c>
      <c r="P160" s="30">
        <v>0</v>
      </c>
      <c r="Q160" s="30">
        <f t="shared" si="6"/>
        <v>-10384.34</v>
      </c>
    </row>
    <row r="161" spans="1:17" x14ac:dyDescent="0.25">
      <c r="A161" s="24"/>
      <c r="B161" s="24"/>
      <c r="C161" s="24"/>
      <c r="D161" s="24"/>
      <c r="E161" s="24"/>
      <c r="F161" s="24"/>
      <c r="G161" s="24"/>
      <c r="H161" s="24" t="s">
        <v>463</v>
      </c>
      <c r="I161" s="25">
        <v>46112</v>
      </c>
      <c r="J161" s="24" t="s">
        <v>495</v>
      </c>
      <c r="K161" s="24" t="s">
        <v>573</v>
      </c>
      <c r="L161" s="24" t="s">
        <v>668</v>
      </c>
      <c r="M161" s="24" t="s">
        <v>761</v>
      </c>
      <c r="N161" s="26"/>
      <c r="O161" s="24" t="s">
        <v>11</v>
      </c>
      <c r="P161" s="30">
        <v>0</v>
      </c>
      <c r="Q161" s="30">
        <f t="shared" si="6"/>
        <v>-10384.34</v>
      </c>
    </row>
    <row r="162" spans="1:17" x14ac:dyDescent="0.25">
      <c r="A162" s="24"/>
      <c r="B162" s="24"/>
      <c r="C162" s="24"/>
      <c r="D162" s="24"/>
      <c r="E162" s="24"/>
      <c r="F162" s="24"/>
      <c r="G162" s="24"/>
      <c r="H162" s="24" t="s">
        <v>463</v>
      </c>
      <c r="I162" s="25">
        <v>46112</v>
      </c>
      <c r="J162" s="24" t="s">
        <v>496</v>
      </c>
      <c r="K162" s="24" t="s">
        <v>574</v>
      </c>
      <c r="L162" s="24" t="s">
        <v>668</v>
      </c>
      <c r="M162" s="24" t="s">
        <v>761</v>
      </c>
      <c r="N162" s="26"/>
      <c r="O162" s="24" t="s">
        <v>11</v>
      </c>
      <c r="P162" s="30">
        <v>-9086.2999999999993</v>
      </c>
      <c r="Q162" s="30">
        <f t="shared" si="6"/>
        <v>-19470.64</v>
      </c>
    </row>
    <row r="163" spans="1:17" x14ac:dyDescent="0.25">
      <c r="A163" s="24"/>
      <c r="B163" s="24"/>
      <c r="C163" s="24"/>
      <c r="D163" s="24"/>
      <c r="E163" s="24"/>
      <c r="F163" s="24"/>
      <c r="G163" s="24"/>
      <c r="H163" s="24" t="s">
        <v>463</v>
      </c>
      <c r="I163" s="25">
        <v>46112</v>
      </c>
      <c r="J163" s="24" t="s">
        <v>496</v>
      </c>
      <c r="K163" s="24" t="s">
        <v>574</v>
      </c>
      <c r="L163" s="24" t="s">
        <v>668</v>
      </c>
      <c r="M163" s="24" t="s">
        <v>761</v>
      </c>
      <c r="N163" s="26"/>
      <c r="O163" s="24" t="s">
        <v>11</v>
      </c>
      <c r="P163" s="30">
        <v>0</v>
      </c>
      <c r="Q163" s="30">
        <f t="shared" si="6"/>
        <v>-19470.64</v>
      </c>
    </row>
    <row r="164" spans="1:17" x14ac:dyDescent="0.25">
      <c r="A164" s="24"/>
      <c r="B164" s="24"/>
      <c r="C164" s="24"/>
      <c r="D164" s="24"/>
      <c r="E164" s="24"/>
      <c r="F164" s="24"/>
      <c r="G164" s="24"/>
      <c r="H164" s="24" t="s">
        <v>463</v>
      </c>
      <c r="I164" s="25">
        <v>46112</v>
      </c>
      <c r="J164" s="24" t="s">
        <v>496</v>
      </c>
      <c r="K164" s="24" t="s">
        <v>574</v>
      </c>
      <c r="L164" s="24" t="s">
        <v>668</v>
      </c>
      <c r="M164" s="24" t="s">
        <v>761</v>
      </c>
      <c r="N164" s="26"/>
      <c r="O164" s="24" t="s">
        <v>11</v>
      </c>
      <c r="P164" s="30">
        <v>-1298.04</v>
      </c>
      <c r="Q164" s="30">
        <f t="shared" si="6"/>
        <v>-20768.68</v>
      </c>
    </row>
    <row r="165" spans="1:17" x14ac:dyDescent="0.25">
      <c r="A165" s="24"/>
      <c r="B165" s="24"/>
      <c r="C165" s="24"/>
      <c r="D165" s="24"/>
      <c r="E165" s="24"/>
      <c r="F165" s="24"/>
      <c r="G165" s="24"/>
      <c r="H165" s="24" t="s">
        <v>463</v>
      </c>
      <c r="I165" s="25">
        <v>46112</v>
      </c>
      <c r="J165" s="24" t="s">
        <v>496</v>
      </c>
      <c r="K165" s="24" t="s">
        <v>574</v>
      </c>
      <c r="L165" s="24" t="s">
        <v>668</v>
      </c>
      <c r="M165" s="24" t="s">
        <v>761</v>
      </c>
      <c r="N165" s="26"/>
      <c r="O165" s="24" t="s">
        <v>11</v>
      </c>
      <c r="P165" s="30">
        <v>0</v>
      </c>
      <c r="Q165" s="30">
        <f t="shared" si="6"/>
        <v>-20768.68</v>
      </c>
    </row>
    <row r="166" spans="1:17" x14ac:dyDescent="0.25">
      <c r="A166" s="24"/>
      <c r="B166" s="24"/>
      <c r="C166" s="24"/>
      <c r="D166" s="24"/>
      <c r="E166" s="24"/>
      <c r="F166" s="24"/>
      <c r="G166" s="24"/>
      <c r="H166" s="24" t="s">
        <v>463</v>
      </c>
      <c r="I166" s="25">
        <v>46112</v>
      </c>
      <c r="J166" s="24" t="s">
        <v>496</v>
      </c>
      <c r="K166" s="24" t="s">
        <v>574</v>
      </c>
      <c r="L166" s="24" t="s">
        <v>668</v>
      </c>
      <c r="M166" s="24" t="s">
        <v>761</v>
      </c>
      <c r="N166" s="26"/>
      <c r="O166" s="24" t="s">
        <v>11</v>
      </c>
      <c r="P166" s="30">
        <v>0</v>
      </c>
      <c r="Q166" s="30">
        <f t="shared" si="6"/>
        <v>-20768.68</v>
      </c>
    </row>
    <row r="167" spans="1:17" x14ac:dyDescent="0.25">
      <c r="A167" s="24"/>
      <c r="B167" s="24"/>
      <c r="C167" s="24"/>
      <c r="D167" s="24"/>
      <c r="E167" s="24"/>
      <c r="F167" s="24"/>
      <c r="G167" s="24"/>
      <c r="H167" s="24" t="s">
        <v>463</v>
      </c>
      <c r="I167" s="25">
        <v>46112</v>
      </c>
      <c r="J167" s="24" t="s">
        <v>497</v>
      </c>
      <c r="K167" s="24" t="s">
        <v>575</v>
      </c>
      <c r="L167" s="24" t="s">
        <v>668</v>
      </c>
      <c r="M167" s="24" t="s">
        <v>761</v>
      </c>
      <c r="N167" s="26"/>
      <c r="O167" s="24" t="s">
        <v>11</v>
      </c>
      <c r="P167" s="30">
        <v>-10384.34</v>
      </c>
      <c r="Q167" s="30">
        <f t="shared" si="6"/>
        <v>-31153.02</v>
      </c>
    </row>
    <row r="168" spans="1:17" x14ac:dyDescent="0.25">
      <c r="A168" s="24"/>
      <c r="B168" s="24"/>
      <c r="C168" s="24"/>
      <c r="D168" s="24"/>
      <c r="E168" s="24"/>
      <c r="F168" s="24"/>
      <c r="G168" s="24"/>
      <c r="H168" s="24" t="s">
        <v>463</v>
      </c>
      <c r="I168" s="25">
        <v>46112</v>
      </c>
      <c r="J168" s="24" t="s">
        <v>497</v>
      </c>
      <c r="K168" s="24" t="s">
        <v>575</v>
      </c>
      <c r="L168" s="24" t="s">
        <v>668</v>
      </c>
      <c r="M168" s="24" t="s">
        <v>761</v>
      </c>
      <c r="N168" s="26"/>
      <c r="O168" s="24" t="s">
        <v>11</v>
      </c>
      <c r="P168" s="30">
        <v>0</v>
      </c>
      <c r="Q168" s="30">
        <f t="shared" si="6"/>
        <v>-31153.02</v>
      </c>
    </row>
    <row r="169" spans="1:17" x14ac:dyDescent="0.25">
      <c r="A169" s="24"/>
      <c r="B169" s="24"/>
      <c r="C169" s="24"/>
      <c r="D169" s="24"/>
      <c r="E169" s="24"/>
      <c r="F169" s="24"/>
      <c r="G169" s="24"/>
      <c r="H169" s="24" t="s">
        <v>463</v>
      </c>
      <c r="I169" s="25">
        <v>46112</v>
      </c>
      <c r="J169" s="24" t="s">
        <v>497</v>
      </c>
      <c r="K169" s="24" t="s">
        <v>575</v>
      </c>
      <c r="L169" s="24" t="s">
        <v>668</v>
      </c>
      <c r="M169" s="24" t="s">
        <v>761</v>
      </c>
      <c r="N169" s="26"/>
      <c r="O169" s="24" t="s">
        <v>11</v>
      </c>
      <c r="P169" s="30">
        <v>0</v>
      </c>
      <c r="Q169" s="30">
        <f t="shared" si="6"/>
        <v>-31153.02</v>
      </c>
    </row>
    <row r="170" spans="1:17" x14ac:dyDescent="0.25">
      <c r="A170" s="24"/>
      <c r="B170" s="24"/>
      <c r="C170" s="24"/>
      <c r="D170" s="24"/>
      <c r="E170" s="24"/>
      <c r="F170" s="24"/>
      <c r="G170" s="24"/>
      <c r="H170" s="24" t="s">
        <v>463</v>
      </c>
      <c r="I170" s="25">
        <v>46112</v>
      </c>
      <c r="J170" s="24" t="s">
        <v>497</v>
      </c>
      <c r="K170" s="24" t="s">
        <v>575</v>
      </c>
      <c r="L170" s="24" t="s">
        <v>668</v>
      </c>
      <c r="M170" s="24" t="s">
        <v>761</v>
      </c>
      <c r="N170" s="26"/>
      <c r="O170" s="24" t="s">
        <v>11</v>
      </c>
      <c r="P170" s="30">
        <v>0</v>
      </c>
      <c r="Q170" s="30">
        <f t="shared" si="6"/>
        <v>-31153.02</v>
      </c>
    </row>
    <row r="171" spans="1:17" ht="15.75" thickBot="1" x14ac:dyDescent="0.3">
      <c r="A171" s="24"/>
      <c r="B171" s="24"/>
      <c r="C171" s="24"/>
      <c r="D171" s="24"/>
      <c r="E171" s="24"/>
      <c r="F171" s="24"/>
      <c r="G171" s="24"/>
      <c r="H171" s="24" t="s">
        <v>463</v>
      </c>
      <c r="I171" s="25">
        <v>46112</v>
      </c>
      <c r="J171" s="24" t="s">
        <v>497</v>
      </c>
      <c r="K171" s="24" t="s">
        <v>575</v>
      </c>
      <c r="L171" s="24" t="s">
        <v>668</v>
      </c>
      <c r="M171" s="24" t="s">
        <v>761</v>
      </c>
      <c r="N171" s="26"/>
      <c r="O171" s="24" t="s">
        <v>11</v>
      </c>
      <c r="P171" s="27">
        <v>-1925.7</v>
      </c>
      <c r="Q171" s="27">
        <f t="shared" si="6"/>
        <v>-33078.720000000001</v>
      </c>
    </row>
    <row r="172" spans="1:17" x14ac:dyDescent="0.25">
      <c r="A172" s="28"/>
      <c r="B172" s="28"/>
      <c r="C172" s="28"/>
      <c r="D172" s="28"/>
      <c r="E172" s="28" t="s">
        <v>407</v>
      </c>
      <c r="F172" s="28"/>
      <c r="G172" s="28"/>
      <c r="H172" s="28"/>
      <c r="I172" s="29"/>
      <c r="J172" s="28"/>
      <c r="K172" s="28"/>
      <c r="L172" s="28"/>
      <c r="M172" s="28"/>
      <c r="N172" s="28"/>
      <c r="O172" s="28"/>
      <c r="P172" s="2">
        <f>ROUND(SUM(P157:P171),5)</f>
        <v>-33078.720000000001</v>
      </c>
      <c r="Q172" s="2">
        <f>Q171</f>
        <v>-33078.720000000001</v>
      </c>
    </row>
    <row r="173" spans="1:17" x14ac:dyDescent="0.25">
      <c r="A173" s="1"/>
      <c r="B173" s="1"/>
      <c r="C173" s="1"/>
      <c r="D173" s="1"/>
      <c r="E173" s="1" t="s">
        <v>176</v>
      </c>
      <c r="F173" s="1"/>
      <c r="G173" s="1"/>
      <c r="H173" s="1"/>
      <c r="I173" s="22"/>
      <c r="J173" s="1"/>
      <c r="K173" s="1"/>
      <c r="L173" s="1"/>
      <c r="M173" s="1"/>
      <c r="N173" s="1"/>
      <c r="O173" s="1"/>
      <c r="P173" s="23"/>
      <c r="Q173" s="23"/>
    </row>
    <row r="174" spans="1:17" ht="15.75" thickBot="1" x14ac:dyDescent="0.3">
      <c r="A174" s="21"/>
      <c r="B174" s="21"/>
      <c r="C174" s="21"/>
      <c r="D174" s="21"/>
      <c r="E174" s="21"/>
      <c r="F174" s="21"/>
      <c r="G174" s="24"/>
      <c r="H174" s="24" t="s">
        <v>463</v>
      </c>
      <c r="I174" s="25">
        <v>46112</v>
      </c>
      <c r="J174" s="24" t="s">
        <v>498</v>
      </c>
      <c r="K174" s="24" t="s">
        <v>576</v>
      </c>
      <c r="L174" s="24" t="s">
        <v>668</v>
      </c>
      <c r="M174" s="24" t="s">
        <v>761</v>
      </c>
      <c r="N174" s="26"/>
      <c r="O174" s="24" t="s">
        <v>11</v>
      </c>
      <c r="P174" s="27">
        <v>-8312.4</v>
      </c>
      <c r="Q174" s="27">
        <f>ROUND(Q173+P174,5)</f>
        <v>-8312.4</v>
      </c>
    </row>
    <row r="175" spans="1:17" x14ac:dyDescent="0.25">
      <c r="A175" s="28"/>
      <c r="B175" s="28"/>
      <c r="C175" s="28"/>
      <c r="D175" s="28"/>
      <c r="E175" s="28" t="s">
        <v>408</v>
      </c>
      <c r="F175" s="28"/>
      <c r="G175" s="28"/>
      <c r="H175" s="28"/>
      <c r="I175" s="29"/>
      <c r="J175" s="28"/>
      <c r="K175" s="28"/>
      <c r="L175" s="28"/>
      <c r="M175" s="28"/>
      <c r="N175" s="28"/>
      <c r="O175" s="28"/>
      <c r="P175" s="2">
        <f>ROUND(SUM(P173:P174),5)</f>
        <v>-8312.4</v>
      </c>
      <c r="Q175" s="2">
        <f>Q174</f>
        <v>-8312.4</v>
      </c>
    </row>
    <row r="176" spans="1:17" x14ac:dyDescent="0.25">
      <c r="A176" s="1"/>
      <c r="B176" s="1"/>
      <c r="C176" s="1"/>
      <c r="D176" s="1"/>
      <c r="E176" s="1" t="s">
        <v>178</v>
      </c>
      <c r="F176" s="1"/>
      <c r="G176" s="1"/>
      <c r="H176" s="1"/>
      <c r="I176" s="22"/>
      <c r="J176" s="1"/>
      <c r="K176" s="1"/>
      <c r="L176" s="1"/>
      <c r="M176" s="1"/>
      <c r="N176" s="1"/>
      <c r="O176" s="1"/>
      <c r="P176" s="23"/>
      <c r="Q176" s="23"/>
    </row>
    <row r="177" spans="1:17" x14ac:dyDescent="0.25">
      <c r="A177" s="24"/>
      <c r="B177" s="24"/>
      <c r="C177" s="24"/>
      <c r="D177" s="24"/>
      <c r="E177" s="24"/>
      <c r="F177" s="24"/>
      <c r="G177" s="24"/>
      <c r="H177" s="24" t="s">
        <v>463</v>
      </c>
      <c r="I177" s="25">
        <v>46112</v>
      </c>
      <c r="J177" s="24" t="s">
        <v>499</v>
      </c>
      <c r="K177" s="24" t="s">
        <v>577</v>
      </c>
      <c r="L177" s="24" t="s">
        <v>668</v>
      </c>
      <c r="M177" s="24" t="s">
        <v>761</v>
      </c>
      <c r="N177" s="26"/>
      <c r="O177" s="24" t="s">
        <v>11</v>
      </c>
      <c r="P177" s="30">
        <v>-10663.98</v>
      </c>
      <c r="Q177" s="30">
        <f>ROUND(Q176+P177,5)</f>
        <v>-10663.98</v>
      </c>
    </row>
    <row r="178" spans="1:17" x14ac:dyDescent="0.25">
      <c r="A178" s="24"/>
      <c r="B178" s="24"/>
      <c r="C178" s="24"/>
      <c r="D178" s="24"/>
      <c r="E178" s="24"/>
      <c r="F178" s="24"/>
      <c r="G178" s="24"/>
      <c r="H178" s="24" t="s">
        <v>463</v>
      </c>
      <c r="I178" s="25">
        <v>46112</v>
      </c>
      <c r="J178" s="24" t="s">
        <v>499</v>
      </c>
      <c r="K178" s="24" t="s">
        <v>577</v>
      </c>
      <c r="L178" s="24" t="s">
        <v>668</v>
      </c>
      <c r="M178" s="24" t="s">
        <v>761</v>
      </c>
      <c r="N178" s="26"/>
      <c r="O178" s="24" t="s">
        <v>11</v>
      </c>
      <c r="P178" s="30">
        <v>0</v>
      </c>
      <c r="Q178" s="30">
        <f>ROUND(Q177+P178,5)</f>
        <v>-10663.98</v>
      </c>
    </row>
    <row r="179" spans="1:17" x14ac:dyDescent="0.25">
      <c r="A179" s="24"/>
      <c r="B179" s="24"/>
      <c r="C179" s="24"/>
      <c r="D179" s="24"/>
      <c r="E179" s="24"/>
      <c r="F179" s="24"/>
      <c r="G179" s="24"/>
      <c r="H179" s="24" t="s">
        <v>463</v>
      </c>
      <c r="I179" s="25">
        <v>46112</v>
      </c>
      <c r="J179" s="24" t="s">
        <v>499</v>
      </c>
      <c r="K179" s="24" t="s">
        <v>577</v>
      </c>
      <c r="L179" s="24" t="s">
        <v>668</v>
      </c>
      <c r="M179" s="24" t="s">
        <v>761</v>
      </c>
      <c r="N179" s="26"/>
      <c r="O179" s="24" t="s">
        <v>11</v>
      </c>
      <c r="P179" s="30">
        <v>0</v>
      </c>
      <c r="Q179" s="30">
        <f>ROUND(Q178+P179,5)</f>
        <v>-10663.98</v>
      </c>
    </row>
    <row r="180" spans="1:17" ht="15.75" thickBot="1" x14ac:dyDescent="0.3">
      <c r="A180" s="24"/>
      <c r="B180" s="24"/>
      <c r="C180" s="24"/>
      <c r="D180" s="24"/>
      <c r="E180" s="24"/>
      <c r="F180" s="24"/>
      <c r="G180" s="24"/>
      <c r="H180" s="24" t="s">
        <v>463</v>
      </c>
      <c r="I180" s="25">
        <v>46112</v>
      </c>
      <c r="J180" s="24" t="s">
        <v>499</v>
      </c>
      <c r="K180" s="24" t="s">
        <v>577</v>
      </c>
      <c r="L180" s="24" t="s">
        <v>668</v>
      </c>
      <c r="M180" s="24" t="s">
        <v>761</v>
      </c>
      <c r="N180" s="26"/>
      <c r="O180" s="24" t="s">
        <v>11</v>
      </c>
      <c r="P180" s="30">
        <v>0</v>
      </c>
      <c r="Q180" s="30">
        <f>ROUND(Q179+P180,5)</f>
        <v>-10663.98</v>
      </c>
    </row>
    <row r="181" spans="1:17" ht="15.75" thickBot="1" x14ac:dyDescent="0.3">
      <c r="A181" s="28"/>
      <c r="B181" s="28"/>
      <c r="C181" s="28"/>
      <c r="D181" s="28"/>
      <c r="E181" s="28" t="s">
        <v>409</v>
      </c>
      <c r="F181" s="28"/>
      <c r="G181" s="28"/>
      <c r="H181" s="28"/>
      <c r="I181" s="29"/>
      <c r="J181" s="28"/>
      <c r="K181" s="28"/>
      <c r="L181" s="28"/>
      <c r="M181" s="28"/>
      <c r="N181" s="28"/>
      <c r="O181" s="28"/>
      <c r="P181" s="3">
        <f>ROUND(SUM(P176:P180),5)</f>
        <v>-10663.98</v>
      </c>
      <c r="Q181" s="3">
        <f>Q180</f>
        <v>-10663.98</v>
      </c>
    </row>
    <row r="182" spans="1:17" x14ac:dyDescent="0.25">
      <c r="A182" s="28"/>
      <c r="B182" s="28"/>
      <c r="C182" s="28"/>
      <c r="D182" s="28" t="s">
        <v>179</v>
      </c>
      <c r="E182" s="28"/>
      <c r="F182" s="28"/>
      <c r="G182" s="28"/>
      <c r="H182" s="28"/>
      <c r="I182" s="29"/>
      <c r="J182" s="28"/>
      <c r="K182" s="28"/>
      <c r="L182" s="28"/>
      <c r="M182" s="28"/>
      <c r="N182" s="28"/>
      <c r="O182" s="28"/>
      <c r="P182" s="2">
        <f>ROUND(P133+P139+P156+P172+P175+P181,5)</f>
        <v>-72737.33</v>
      </c>
      <c r="Q182" s="2">
        <f>ROUND(Q133+Q139+Q156+Q172+Q175+Q181,5)</f>
        <v>-72737.33</v>
      </c>
    </row>
    <row r="183" spans="1:17" x14ac:dyDescent="0.25">
      <c r="A183" s="1"/>
      <c r="B183" s="1"/>
      <c r="C183" s="1"/>
      <c r="D183" s="1" t="s">
        <v>180</v>
      </c>
      <c r="E183" s="1"/>
      <c r="F183" s="1"/>
      <c r="G183" s="1"/>
      <c r="H183" s="1"/>
      <c r="I183" s="22"/>
      <c r="J183" s="1"/>
      <c r="K183" s="1"/>
      <c r="L183" s="1"/>
      <c r="M183" s="1"/>
      <c r="N183" s="1"/>
      <c r="O183" s="1"/>
      <c r="P183" s="23"/>
      <c r="Q183" s="23"/>
    </row>
    <row r="184" spans="1:17" x14ac:dyDescent="0.25">
      <c r="A184" s="1"/>
      <c r="B184" s="1"/>
      <c r="C184" s="1"/>
      <c r="D184" s="1"/>
      <c r="E184" s="1" t="s">
        <v>181</v>
      </c>
      <c r="F184" s="1"/>
      <c r="G184" s="1"/>
      <c r="H184" s="1"/>
      <c r="I184" s="22"/>
      <c r="J184" s="1"/>
      <c r="K184" s="1"/>
      <c r="L184" s="1"/>
      <c r="M184" s="1"/>
      <c r="N184" s="1"/>
      <c r="O184" s="1"/>
      <c r="P184" s="23"/>
      <c r="Q184" s="23"/>
    </row>
    <row r="185" spans="1:17" x14ac:dyDescent="0.25">
      <c r="A185" s="24"/>
      <c r="B185" s="24"/>
      <c r="C185" s="24"/>
      <c r="D185" s="24"/>
      <c r="E185" s="24"/>
      <c r="F185" s="24"/>
      <c r="G185" s="24"/>
      <c r="H185" s="24" t="s">
        <v>463</v>
      </c>
      <c r="I185" s="25">
        <v>46112</v>
      </c>
      <c r="J185" s="24" t="s">
        <v>495</v>
      </c>
      <c r="K185" s="24" t="s">
        <v>573</v>
      </c>
      <c r="L185" s="24" t="s">
        <v>668</v>
      </c>
      <c r="M185" s="24" t="s">
        <v>761</v>
      </c>
      <c r="N185" s="26"/>
      <c r="O185" s="24" t="s">
        <v>11</v>
      </c>
      <c r="P185" s="30">
        <v>-7.07</v>
      </c>
      <c r="Q185" s="30">
        <f t="shared" ref="Q185:Q190" si="7">ROUND(Q184+P185,5)</f>
        <v>-7.07</v>
      </c>
    </row>
    <row r="186" spans="1:17" x14ac:dyDescent="0.25">
      <c r="A186" s="24"/>
      <c r="B186" s="24"/>
      <c r="C186" s="24"/>
      <c r="D186" s="24"/>
      <c r="E186" s="24"/>
      <c r="F186" s="24"/>
      <c r="G186" s="24"/>
      <c r="H186" s="24" t="s">
        <v>463</v>
      </c>
      <c r="I186" s="25">
        <v>46112</v>
      </c>
      <c r="J186" s="24" t="s">
        <v>499</v>
      </c>
      <c r="K186" s="24" t="s">
        <v>577</v>
      </c>
      <c r="L186" s="24" t="s">
        <v>668</v>
      </c>
      <c r="M186" s="24" t="s">
        <v>761</v>
      </c>
      <c r="N186" s="26"/>
      <c r="O186" s="24" t="s">
        <v>11</v>
      </c>
      <c r="P186" s="30">
        <v>-7.07</v>
      </c>
      <c r="Q186" s="30">
        <f t="shared" si="7"/>
        <v>-14.14</v>
      </c>
    </row>
    <row r="187" spans="1:17" x14ac:dyDescent="0.25">
      <c r="A187" s="24"/>
      <c r="B187" s="24"/>
      <c r="C187" s="24"/>
      <c r="D187" s="24"/>
      <c r="E187" s="24"/>
      <c r="F187" s="24"/>
      <c r="G187" s="24"/>
      <c r="H187" s="24" t="s">
        <v>463</v>
      </c>
      <c r="I187" s="25">
        <v>46112</v>
      </c>
      <c r="J187" s="24" t="s">
        <v>496</v>
      </c>
      <c r="K187" s="24" t="s">
        <v>574</v>
      </c>
      <c r="L187" s="24" t="s">
        <v>668</v>
      </c>
      <c r="M187" s="24" t="s">
        <v>761</v>
      </c>
      <c r="N187" s="26"/>
      <c r="O187" s="24" t="s">
        <v>11</v>
      </c>
      <c r="P187" s="30">
        <v>-7.07</v>
      </c>
      <c r="Q187" s="30">
        <f t="shared" si="7"/>
        <v>-21.21</v>
      </c>
    </row>
    <row r="188" spans="1:17" x14ac:dyDescent="0.25">
      <c r="A188" s="24"/>
      <c r="B188" s="24"/>
      <c r="C188" s="24"/>
      <c r="D188" s="24"/>
      <c r="E188" s="24"/>
      <c r="F188" s="24"/>
      <c r="G188" s="24"/>
      <c r="H188" s="24" t="s">
        <v>463</v>
      </c>
      <c r="I188" s="25">
        <v>46112</v>
      </c>
      <c r="J188" s="24" t="s">
        <v>494</v>
      </c>
      <c r="K188" s="24" t="s">
        <v>572</v>
      </c>
      <c r="L188" s="24" t="s">
        <v>668</v>
      </c>
      <c r="M188" s="24" t="s">
        <v>761</v>
      </c>
      <c r="N188" s="26"/>
      <c r="O188" s="24" t="s">
        <v>11</v>
      </c>
      <c r="P188" s="30">
        <v>-7.07</v>
      </c>
      <c r="Q188" s="30">
        <f t="shared" si="7"/>
        <v>-28.28</v>
      </c>
    </row>
    <row r="189" spans="1:17" x14ac:dyDescent="0.25">
      <c r="A189" s="24"/>
      <c r="B189" s="24"/>
      <c r="C189" s="24"/>
      <c r="D189" s="24"/>
      <c r="E189" s="24"/>
      <c r="F189" s="24"/>
      <c r="G189" s="24"/>
      <c r="H189" s="24" t="s">
        <v>463</v>
      </c>
      <c r="I189" s="25">
        <v>46112</v>
      </c>
      <c r="J189" s="24" t="s">
        <v>498</v>
      </c>
      <c r="K189" s="24" t="s">
        <v>576</v>
      </c>
      <c r="L189" s="24" t="s">
        <v>668</v>
      </c>
      <c r="M189" s="24" t="s">
        <v>761</v>
      </c>
      <c r="N189" s="26"/>
      <c r="O189" s="24" t="s">
        <v>11</v>
      </c>
      <c r="P189" s="30">
        <v>-7.07</v>
      </c>
      <c r="Q189" s="30">
        <f t="shared" si="7"/>
        <v>-35.35</v>
      </c>
    </row>
    <row r="190" spans="1:17" ht="15.75" thickBot="1" x14ac:dyDescent="0.3">
      <c r="A190" s="24"/>
      <c r="B190" s="24"/>
      <c r="C190" s="24"/>
      <c r="D190" s="24"/>
      <c r="E190" s="24"/>
      <c r="F190" s="24"/>
      <c r="G190" s="24"/>
      <c r="H190" s="24" t="s">
        <v>463</v>
      </c>
      <c r="I190" s="25">
        <v>46112</v>
      </c>
      <c r="J190" s="24" t="s">
        <v>497</v>
      </c>
      <c r="K190" s="24" t="s">
        <v>575</v>
      </c>
      <c r="L190" s="24" t="s">
        <v>668</v>
      </c>
      <c r="M190" s="24" t="s">
        <v>761</v>
      </c>
      <c r="N190" s="26"/>
      <c r="O190" s="24" t="s">
        <v>11</v>
      </c>
      <c r="P190" s="27">
        <v>-7.07</v>
      </c>
      <c r="Q190" s="27">
        <f t="shared" si="7"/>
        <v>-42.42</v>
      </c>
    </row>
    <row r="191" spans="1:17" x14ac:dyDescent="0.25">
      <c r="A191" s="28"/>
      <c r="B191" s="28"/>
      <c r="C191" s="28"/>
      <c r="D191" s="28"/>
      <c r="E191" s="28" t="s">
        <v>410</v>
      </c>
      <c r="F191" s="28"/>
      <c r="G191" s="28"/>
      <c r="H191" s="28"/>
      <c r="I191" s="29"/>
      <c r="J191" s="28"/>
      <c r="K191" s="28"/>
      <c r="L191" s="28"/>
      <c r="M191" s="28"/>
      <c r="N191" s="28"/>
      <c r="O191" s="28"/>
      <c r="P191" s="2">
        <f>ROUND(SUM(P184:P190),5)</f>
        <v>-42.42</v>
      </c>
      <c r="Q191" s="2">
        <f>Q190</f>
        <v>-42.42</v>
      </c>
    </row>
    <row r="192" spans="1:17" x14ac:dyDescent="0.25">
      <c r="A192" s="1"/>
      <c r="B192" s="1"/>
      <c r="C192" s="1"/>
      <c r="D192" s="1"/>
      <c r="E192" s="1" t="s">
        <v>182</v>
      </c>
      <c r="F192" s="1"/>
      <c r="G192" s="1"/>
      <c r="H192" s="1"/>
      <c r="I192" s="22"/>
      <c r="J192" s="1"/>
      <c r="K192" s="1"/>
      <c r="L192" s="1"/>
      <c r="M192" s="1"/>
      <c r="N192" s="1"/>
      <c r="O192" s="1"/>
      <c r="P192" s="23"/>
      <c r="Q192" s="23"/>
    </row>
    <row r="193" spans="1:17" x14ac:dyDescent="0.25">
      <c r="A193" s="24"/>
      <c r="B193" s="24"/>
      <c r="C193" s="24"/>
      <c r="D193" s="24"/>
      <c r="E193" s="24"/>
      <c r="F193" s="24"/>
      <c r="G193" s="24"/>
      <c r="H193" s="24" t="s">
        <v>463</v>
      </c>
      <c r="I193" s="25">
        <v>46112</v>
      </c>
      <c r="J193" s="24" t="s">
        <v>495</v>
      </c>
      <c r="K193" s="24" t="s">
        <v>573</v>
      </c>
      <c r="L193" s="24" t="s">
        <v>668</v>
      </c>
      <c r="M193" s="24" t="s">
        <v>761</v>
      </c>
      <c r="N193" s="26"/>
      <c r="O193" s="24" t="s">
        <v>11</v>
      </c>
      <c r="P193" s="30">
        <v>-1142.28</v>
      </c>
      <c r="Q193" s="30">
        <f>ROUND(Q192+P193,5)</f>
        <v>-1142.28</v>
      </c>
    </row>
    <row r="194" spans="1:17" x14ac:dyDescent="0.25">
      <c r="A194" s="24"/>
      <c r="B194" s="24"/>
      <c r="C194" s="24"/>
      <c r="D194" s="24"/>
      <c r="E194" s="24"/>
      <c r="F194" s="24"/>
      <c r="G194" s="24"/>
      <c r="H194" s="24" t="s">
        <v>463</v>
      </c>
      <c r="I194" s="25">
        <v>46112</v>
      </c>
      <c r="J194" s="24" t="s">
        <v>499</v>
      </c>
      <c r="K194" s="24" t="s">
        <v>577</v>
      </c>
      <c r="L194" s="24" t="s">
        <v>668</v>
      </c>
      <c r="M194" s="24" t="s">
        <v>761</v>
      </c>
      <c r="N194" s="26"/>
      <c r="O194" s="24" t="s">
        <v>11</v>
      </c>
      <c r="P194" s="30">
        <v>-1173.04</v>
      </c>
      <c r="Q194" s="30">
        <f>ROUND(Q193+P194,5)</f>
        <v>-2315.3200000000002</v>
      </c>
    </row>
    <row r="195" spans="1:17" x14ac:dyDescent="0.25">
      <c r="A195" s="24"/>
      <c r="B195" s="24"/>
      <c r="C195" s="24"/>
      <c r="D195" s="24"/>
      <c r="E195" s="24"/>
      <c r="F195" s="24"/>
      <c r="G195" s="24"/>
      <c r="H195" s="24" t="s">
        <v>463</v>
      </c>
      <c r="I195" s="25">
        <v>46112</v>
      </c>
      <c r="J195" s="24" t="s">
        <v>496</v>
      </c>
      <c r="K195" s="24" t="s">
        <v>574</v>
      </c>
      <c r="L195" s="24" t="s">
        <v>668</v>
      </c>
      <c r="M195" s="24" t="s">
        <v>761</v>
      </c>
      <c r="N195" s="26"/>
      <c r="O195" s="24" t="s">
        <v>11</v>
      </c>
      <c r="P195" s="30">
        <v>-1142.28</v>
      </c>
      <c r="Q195" s="30">
        <f>ROUND(Q194+P195,5)</f>
        <v>-3457.6</v>
      </c>
    </row>
    <row r="196" spans="1:17" x14ac:dyDescent="0.25">
      <c r="A196" s="24"/>
      <c r="B196" s="24"/>
      <c r="C196" s="24"/>
      <c r="D196" s="24"/>
      <c r="E196" s="24"/>
      <c r="F196" s="24"/>
      <c r="G196" s="24"/>
      <c r="H196" s="24" t="s">
        <v>463</v>
      </c>
      <c r="I196" s="25">
        <v>46112</v>
      </c>
      <c r="J196" s="24" t="s">
        <v>498</v>
      </c>
      <c r="K196" s="24" t="s">
        <v>576</v>
      </c>
      <c r="L196" s="24" t="s">
        <v>668</v>
      </c>
      <c r="M196" s="24" t="s">
        <v>761</v>
      </c>
      <c r="N196" s="26"/>
      <c r="O196" s="24" t="s">
        <v>11</v>
      </c>
      <c r="P196" s="30">
        <v>-914.36</v>
      </c>
      <c r="Q196" s="30">
        <f>ROUND(Q195+P196,5)</f>
        <v>-4371.96</v>
      </c>
    </row>
    <row r="197" spans="1:17" ht="15.75" thickBot="1" x14ac:dyDescent="0.3">
      <c r="A197" s="24"/>
      <c r="B197" s="24"/>
      <c r="C197" s="24"/>
      <c r="D197" s="24"/>
      <c r="E197" s="24"/>
      <c r="F197" s="24"/>
      <c r="G197" s="24"/>
      <c r="H197" s="24" t="s">
        <v>463</v>
      </c>
      <c r="I197" s="25">
        <v>46112</v>
      </c>
      <c r="J197" s="24" t="s">
        <v>497</v>
      </c>
      <c r="K197" s="24" t="s">
        <v>575</v>
      </c>
      <c r="L197" s="24" t="s">
        <v>668</v>
      </c>
      <c r="M197" s="24" t="s">
        <v>761</v>
      </c>
      <c r="N197" s="26"/>
      <c r="O197" s="24" t="s">
        <v>11</v>
      </c>
      <c r="P197" s="27">
        <v>-1142.28</v>
      </c>
      <c r="Q197" s="27">
        <f>ROUND(Q196+P197,5)</f>
        <v>-5514.24</v>
      </c>
    </row>
    <row r="198" spans="1:17" x14ac:dyDescent="0.25">
      <c r="A198" s="28"/>
      <c r="B198" s="28"/>
      <c r="C198" s="28"/>
      <c r="D198" s="28"/>
      <c r="E198" s="28" t="s">
        <v>411</v>
      </c>
      <c r="F198" s="28"/>
      <c r="G198" s="28"/>
      <c r="H198" s="28"/>
      <c r="I198" s="29"/>
      <c r="J198" s="28"/>
      <c r="K198" s="28"/>
      <c r="L198" s="28"/>
      <c r="M198" s="28"/>
      <c r="N198" s="28"/>
      <c r="O198" s="28"/>
      <c r="P198" s="2">
        <f>ROUND(SUM(P192:P197),5)</f>
        <v>-5514.24</v>
      </c>
      <c r="Q198" s="2">
        <f>Q197</f>
        <v>-5514.24</v>
      </c>
    </row>
    <row r="199" spans="1:17" x14ac:dyDescent="0.25">
      <c r="A199" s="1"/>
      <c r="B199" s="1"/>
      <c r="C199" s="1"/>
      <c r="D199" s="1"/>
      <c r="E199" s="1" t="s">
        <v>183</v>
      </c>
      <c r="F199" s="1"/>
      <c r="G199" s="1"/>
      <c r="H199" s="1"/>
      <c r="I199" s="22"/>
      <c r="J199" s="1"/>
      <c r="K199" s="1"/>
      <c r="L199" s="1"/>
      <c r="M199" s="1"/>
      <c r="N199" s="1"/>
      <c r="O199" s="1"/>
      <c r="P199" s="23"/>
      <c r="Q199" s="23"/>
    </row>
    <row r="200" spans="1:17" x14ac:dyDescent="0.25">
      <c r="A200" s="24"/>
      <c r="B200" s="24"/>
      <c r="C200" s="24"/>
      <c r="D200" s="24"/>
      <c r="E200" s="24"/>
      <c r="F200" s="24"/>
      <c r="G200" s="24"/>
      <c r="H200" s="24" t="s">
        <v>463</v>
      </c>
      <c r="I200" s="25">
        <v>46112</v>
      </c>
      <c r="J200" s="24" t="s">
        <v>495</v>
      </c>
      <c r="K200" s="24" t="s">
        <v>573</v>
      </c>
      <c r="L200" s="24" t="s">
        <v>668</v>
      </c>
      <c r="M200" s="24" t="s">
        <v>761</v>
      </c>
      <c r="N200" s="26"/>
      <c r="O200" s="24" t="s">
        <v>11</v>
      </c>
      <c r="P200" s="30">
        <v>-415.37</v>
      </c>
      <c r="Q200" s="30">
        <f>ROUND(Q199+P200,5)</f>
        <v>-415.37</v>
      </c>
    </row>
    <row r="201" spans="1:17" x14ac:dyDescent="0.25">
      <c r="A201" s="24"/>
      <c r="B201" s="24"/>
      <c r="C201" s="24"/>
      <c r="D201" s="24"/>
      <c r="E201" s="24"/>
      <c r="F201" s="24"/>
      <c r="G201" s="24"/>
      <c r="H201" s="24" t="s">
        <v>463</v>
      </c>
      <c r="I201" s="25">
        <v>46112</v>
      </c>
      <c r="J201" s="24" t="s">
        <v>499</v>
      </c>
      <c r="K201" s="24" t="s">
        <v>577</v>
      </c>
      <c r="L201" s="24" t="s">
        <v>668</v>
      </c>
      <c r="M201" s="24" t="s">
        <v>761</v>
      </c>
      <c r="N201" s="26"/>
      <c r="O201" s="24" t="s">
        <v>11</v>
      </c>
      <c r="P201" s="30">
        <v>-426.56</v>
      </c>
      <c r="Q201" s="30">
        <f>ROUND(Q200+P201,5)</f>
        <v>-841.93</v>
      </c>
    </row>
    <row r="202" spans="1:17" x14ac:dyDescent="0.25">
      <c r="A202" s="24"/>
      <c r="B202" s="24"/>
      <c r="C202" s="24"/>
      <c r="D202" s="24"/>
      <c r="E202" s="24"/>
      <c r="F202" s="24"/>
      <c r="G202" s="24"/>
      <c r="H202" s="24" t="s">
        <v>463</v>
      </c>
      <c r="I202" s="25">
        <v>46112</v>
      </c>
      <c r="J202" s="24" t="s">
        <v>496</v>
      </c>
      <c r="K202" s="24" t="s">
        <v>574</v>
      </c>
      <c r="L202" s="24" t="s">
        <v>668</v>
      </c>
      <c r="M202" s="24" t="s">
        <v>761</v>
      </c>
      <c r="N202" s="26"/>
      <c r="O202" s="24" t="s">
        <v>11</v>
      </c>
      <c r="P202" s="30">
        <v>-415.37</v>
      </c>
      <c r="Q202" s="30">
        <f>ROUND(Q201+P202,5)</f>
        <v>-1257.3</v>
      </c>
    </row>
    <row r="203" spans="1:17" ht="15.75" thickBot="1" x14ac:dyDescent="0.3">
      <c r="A203" s="24"/>
      <c r="B203" s="24"/>
      <c r="C203" s="24"/>
      <c r="D203" s="24"/>
      <c r="E203" s="24"/>
      <c r="F203" s="24"/>
      <c r="G203" s="24"/>
      <c r="H203" s="24" t="s">
        <v>463</v>
      </c>
      <c r="I203" s="25">
        <v>46112</v>
      </c>
      <c r="J203" s="24" t="s">
        <v>497</v>
      </c>
      <c r="K203" s="24" t="s">
        <v>575</v>
      </c>
      <c r="L203" s="24" t="s">
        <v>668</v>
      </c>
      <c r="M203" s="24" t="s">
        <v>761</v>
      </c>
      <c r="N203" s="26"/>
      <c r="O203" s="24" t="s">
        <v>11</v>
      </c>
      <c r="P203" s="27">
        <v>-415.37</v>
      </c>
      <c r="Q203" s="27">
        <f>ROUND(Q202+P203,5)</f>
        <v>-1672.67</v>
      </c>
    </row>
    <row r="204" spans="1:17" x14ac:dyDescent="0.25">
      <c r="A204" s="28"/>
      <c r="B204" s="28"/>
      <c r="C204" s="28"/>
      <c r="D204" s="28"/>
      <c r="E204" s="28" t="s">
        <v>412</v>
      </c>
      <c r="F204" s="28"/>
      <c r="G204" s="28"/>
      <c r="H204" s="28"/>
      <c r="I204" s="29"/>
      <c r="J204" s="28"/>
      <c r="K204" s="28"/>
      <c r="L204" s="28"/>
      <c r="M204" s="28"/>
      <c r="N204" s="28"/>
      <c r="O204" s="28"/>
      <c r="P204" s="2">
        <f>ROUND(SUM(P199:P203),5)</f>
        <v>-1672.67</v>
      </c>
      <c r="Q204" s="2">
        <f>Q203</f>
        <v>-1672.67</v>
      </c>
    </row>
    <row r="205" spans="1:17" x14ac:dyDescent="0.25">
      <c r="A205" s="1"/>
      <c r="B205" s="1"/>
      <c r="C205" s="1"/>
      <c r="D205" s="1"/>
      <c r="E205" s="1" t="s">
        <v>184</v>
      </c>
      <c r="F205" s="1"/>
      <c r="G205" s="1"/>
      <c r="H205" s="1"/>
      <c r="I205" s="22"/>
      <c r="J205" s="1"/>
      <c r="K205" s="1"/>
      <c r="L205" s="1"/>
      <c r="M205" s="1"/>
      <c r="N205" s="1"/>
      <c r="O205" s="1"/>
      <c r="P205" s="23"/>
      <c r="Q205" s="23"/>
    </row>
    <row r="206" spans="1:17" x14ac:dyDescent="0.25">
      <c r="A206" s="24"/>
      <c r="B206" s="24"/>
      <c r="C206" s="24"/>
      <c r="D206" s="24"/>
      <c r="E206" s="24"/>
      <c r="F206" s="24"/>
      <c r="G206" s="24"/>
      <c r="H206" s="24" t="s">
        <v>463</v>
      </c>
      <c r="I206" s="25">
        <v>46112</v>
      </c>
      <c r="J206" s="24" t="s">
        <v>495</v>
      </c>
      <c r="K206" s="24" t="s">
        <v>573</v>
      </c>
      <c r="L206" s="24" t="s">
        <v>668</v>
      </c>
      <c r="M206" s="24" t="s">
        <v>761</v>
      </c>
      <c r="N206" s="26"/>
      <c r="O206" s="24" t="s">
        <v>11</v>
      </c>
      <c r="P206" s="30">
        <v>-2111.5</v>
      </c>
      <c r="Q206" s="30">
        <f>ROUND(Q205+P206,5)</f>
        <v>-2111.5</v>
      </c>
    </row>
    <row r="207" spans="1:17" x14ac:dyDescent="0.25">
      <c r="A207" s="24"/>
      <c r="B207" s="24"/>
      <c r="C207" s="24"/>
      <c r="D207" s="24"/>
      <c r="E207" s="24"/>
      <c r="F207" s="24"/>
      <c r="G207" s="24"/>
      <c r="H207" s="24" t="s">
        <v>463</v>
      </c>
      <c r="I207" s="25">
        <v>46112</v>
      </c>
      <c r="J207" s="24" t="s">
        <v>499</v>
      </c>
      <c r="K207" s="24" t="s">
        <v>577</v>
      </c>
      <c r="L207" s="24" t="s">
        <v>668</v>
      </c>
      <c r="M207" s="24" t="s">
        <v>761</v>
      </c>
      <c r="N207" s="26"/>
      <c r="O207" s="24" t="s">
        <v>11</v>
      </c>
      <c r="P207" s="30">
        <v>-1100</v>
      </c>
      <c r="Q207" s="30">
        <f>ROUND(Q206+P207,5)</f>
        <v>-3211.5</v>
      </c>
    </row>
    <row r="208" spans="1:17" x14ac:dyDescent="0.25">
      <c r="A208" s="24"/>
      <c r="B208" s="24"/>
      <c r="C208" s="24"/>
      <c r="D208" s="24"/>
      <c r="E208" s="24"/>
      <c r="F208" s="24"/>
      <c r="G208" s="24"/>
      <c r="H208" s="24" t="s">
        <v>463</v>
      </c>
      <c r="I208" s="25">
        <v>46112</v>
      </c>
      <c r="J208" s="24" t="s">
        <v>498</v>
      </c>
      <c r="K208" s="24" t="s">
        <v>576</v>
      </c>
      <c r="L208" s="24" t="s">
        <v>668</v>
      </c>
      <c r="M208" s="24" t="s">
        <v>761</v>
      </c>
      <c r="N208" s="26"/>
      <c r="O208" s="24" t="s">
        <v>11</v>
      </c>
      <c r="P208" s="30">
        <v>-1100</v>
      </c>
      <c r="Q208" s="30">
        <f>ROUND(Q207+P208,5)</f>
        <v>-4311.5</v>
      </c>
    </row>
    <row r="209" spans="1:17" ht="15.75" thickBot="1" x14ac:dyDescent="0.3">
      <c r="A209" s="24"/>
      <c r="B209" s="24"/>
      <c r="C209" s="24"/>
      <c r="D209" s="24"/>
      <c r="E209" s="24"/>
      <c r="F209" s="24"/>
      <c r="G209" s="24"/>
      <c r="H209" s="24" t="s">
        <v>463</v>
      </c>
      <c r="I209" s="25">
        <v>46112</v>
      </c>
      <c r="J209" s="24" t="s">
        <v>497</v>
      </c>
      <c r="K209" s="24" t="s">
        <v>575</v>
      </c>
      <c r="L209" s="24" t="s">
        <v>668</v>
      </c>
      <c r="M209" s="24" t="s">
        <v>761</v>
      </c>
      <c r="N209" s="26"/>
      <c r="O209" s="24" t="s">
        <v>11</v>
      </c>
      <c r="P209" s="27">
        <v>-1100</v>
      </c>
      <c r="Q209" s="27">
        <f>ROUND(Q208+P209,5)</f>
        <v>-5411.5</v>
      </c>
    </row>
    <row r="210" spans="1:17" x14ac:dyDescent="0.25">
      <c r="A210" s="28"/>
      <c r="B210" s="28"/>
      <c r="C210" s="28"/>
      <c r="D210" s="28"/>
      <c r="E210" s="28" t="s">
        <v>413</v>
      </c>
      <c r="F210" s="28"/>
      <c r="G210" s="28"/>
      <c r="H210" s="28"/>
      <c r="I210" s="29"/>
      <c r="J210" s="28"/>
      <c r="K210" s="28"/>
      <c r="L210" s="28"/>
      <c r="M210" s="28"/>
      <c r="N210" s="28"/>
      <c r="O210" s="28"/>
      <c r="P210" s="2">
        <f>ROUND(SUM(P205:P209),5)</f>
        <v>-5411.5</v>
      </c>
      <c r="Q210" s="2">
        <f>Q209</f>
        <v>-5411.5</v>
      </c>
    </row>
    <row r="211" spans="1:17" x14ac:dyDescent="0.25">
      <c r="A211" s="1"/>
      <c r="B211" s="1"/>
      <c r="C211" s="1"/>
      <c r="D211" s="1"/>
      <c r="E211" s="1" t="s">
        <v>186</v>
      </c>
      <c r="F211" s="1"/>
      <c r="G211" s="1"/>
      <c r="H211" s="1"/>
      <c r="I211" s="22"/>
      <c r="J211" s="1"/>
      <c r="K211" s="1"/>
      <c r="L211" s="1"/>
      <c r="M211" s="1"/>
      <c r="N211" s="1"/>
      <c r="O211" s="1"/>
      <c r="P211" s="23"/>
      <c r="Q211" s="23"/>
    </row>
    <row r="212" spans="1:17" ht="15.75" thickBot="1" x14ac:dyDescent="0.3">
      <c r="A212" s="21"/>
      <c r="B212" s="21"/>
      <c r="C212" s="21"/>
      <c r="D212" s="21"/>
      <c r="E212" s="21"/>
      <c r="F212" s="21"/>
      <c r="G212" s="24"/>
      <c r="H212" s="24" t="s">
        <v>461</v>
      </c>
      <c r="I212" s="25">
        <v>46089</v>
      </c>
      <c r="J212" s="24" t="s">
        <v>500</v>
      </c>
      <c r="K212" s="24" t="s">
        <v>578</v>
      </c>
      <c r="L212" s="24" t="s">
        <v>669</v>
      </c>
      <c r="M212" s="24" t="s">
        <v>761</v>
      </c>
      <c r="N212" s="26"/>
      <c r="O212" s="24" t="s">
        <v>41</v>
      </c>
      <c r="P212" s="30">
        <v>-70</v>
      </c>
      <c r="Q212" s="30">
        <f>ROUND(Q211+P212,5)</f>
        <v>-70</v>
      </c>
    </row>
    <row r="213" spans="1:17" ht="15.75" thickBot="1" x14ac:dyDescent="0.3">
      <c r="A213" s="28"/>
      <c r="B213" s="28"/>
      <c r="C213" s="28"/>
      <c r="D213" s="28"/>
      <c r="E213" s="28" t="s">
        <v>414</v>
      </c>
      <c r="F213" s="28"/>
      <c r="G213" s="28"/>
      <c r="H213" s="28"/>
      <c r="I213" s="29"/>
      <c r="J213" s="28"/>
      <c r="K213" s="28"/>
      <c r="L213" s="28"/>
      <c r="M213" s="28"/>
      <c r="N213" s="28"/>
      <c r="O213" s="28"/>
      <c r="P213" s="3">
        <f>ROUND(SUM(P211:P212),5)</f>
        <v>-70</v>
      </c>
      <c r="Q213" s="3">
        <f>Q212</f>
        <v>-70</v>
      </c>
    </row>
    <row r="214" spans="1:17" x14ac:dyDescent="0.25">
      <c r="A214" s="28"/>
      <c r="B214" s="28"/>
      <c r="C214" s="28"/>
      <c r="D214" s="28" t="s">
        <v>187</v>
      </c>
      <c r="E214" s="28"/>
      <c r="F214" s="28"/>
      <c r="G214" s="28"/>
      <c r="H214" s="28"/>
      <c r="I214" s="29"/>
      <c r="J214" s="28"/>
      <c r="K214" s="28"/>
      <c r="L214" s="28"/>
      <c r="M214" s="28"/>
      <c r="N214" s="28"/>
      <c r="O214" s="28"/>
      <c r="P214" s="2">
        <f>ROUND(P191+P198+P204+P210+P213,5)</f>
        <v>-12710.83</v>
      </c>
      <c r="Q214" s="2">
        <f>ROUND(Q191+Q198+Q204+Q210+Q213,5)</f>
        <v>-12710.83</v>
      </c>
    </row>
    <row r="215" spans="1:17" x14ac:dyDescent="0.25">
      <c r="A215" s="1"/>
      <c r="B215" s="1"/>
      <c r="C215" s="1"/>
      <c r="D215" s="1" t="s">
        <v>188</v>
      </c>
      <c r="E215" s="1"/>
      <c r="F215" s="1"/>
      <c r="G215" s="1"/>
      <c r="H215" s="1"/>
      <c r="I215" s="22"/>
      <c r="J215" s="1"/>
      <c r="K215" s="1"/>
      <c r="L215" s="1"/>
      <c r="M215" s="1"/>
      <c r="N215" s="1"/>
      <c r="O215" s="1"/>
      <c r="P215" s="23"/>
      <c r="Q215" s="23"/>
    </row>
    <row r="216" spans="1:17" x14ac:dyDescent="0.25">
      <c r="A216" s="1"/>
      <c r="B216" s="1"/>
      <c r="C216" s="1"/>
      <c r="D216" s="1"/>
      <c r="E216" s="1" t="s">
        <v>189</v>
      </c>
      <c r="F216" s="1"/>
      <c r="G216" s="1"/>
      <c r="H216" s="1"/>
      <c r="I216" s="22"/>
      <c r="J216" s="1"/>
      <c r="K216" s="1"/>
      <c r="L216" s="1"/>
      <c r="M216" s="1"/>
      <c r="N216" s="1"/>
      <c r="O216" s="1"/>
      <c r="P216" s="23"/>
      <c r="Q216" s="23"/>
    </row>
    <row r="217" spans="1:17" x14ac:dyDescent="0.25">
      <c r="A217" s="24"/>
      <c r="B217" s="24"/>
      <c r="C217" s="24"/>
      <c r="D217" s="24"/>
      <c r="E217" s="24"/>
      <c r="F217" s="24"/>
      <c r="G217" s="24"/>
      <c r="H217" s="24" t="s">
        <v>463</v>
      </c>
      <c r="I217" s="25">
        <v>46112</v>
      </c>
      <c r="J217" s="24" t="s">
        <v>490</v>
      </c>
      <c r="K217" s="24" t="s">
        <v>568</v>
      </c>
      <c r="L217" s="24" t="s">
        <v>668</v>
      </c>
      <c r="M217" s="24" t="s">
        <v>761</v>
      </c>
      <c r="N217" s="26"/>
      <c r="O217" s="24" t="s">
        <v>11</v>
      </c>
      <c r="P217" s="30">
        <v>-322.14999999999998</v>
      </c>
      <c r="Q217" s="30">
        <f>ROUND(Q216+P217,5)</f>
        <v>-322.14999999999998</v>
      </c>
    </row>
    <row r="218" spans="1:17" x14ac:dyDescent="0.25">
      <c r="A218" s="24"/>
      <c r="B218" s="24"/>
      <c r="C218" s="24"/>
      <c r="D218" s="24"/>
      <c r="E218" s="24"/>
      <c r="F218" s="24"/>
      <c r="G218" s="24"/>
      <c r="H218" s="24" t="s">
        <v>463</v>
      </c>
      <c r="I218" s="25">
        <v>46112</v>
      </c>
      <c r="J218" s="24" t="s">
        <v>491</v>
      </c>
      <c r="K218" s="24" t="s">
        <v>569</v>
      </c>
      <c r="L218" s="24" t="s">
        <v>668</v>
      </c>
      <c r="M218" s="24" t="s">
        <v>761</v>
      </c>
      <c r="N218" s="26"/>
      <c r="O218" s="24" t="s">
        <v>11</v>
      </c>
      <c r="P218" s="30">
        <v>-33.39</v>
      </c>
      <c r="Q218" s="30">
        <f>ROUND(Q217+P218,5)</f>
        <v>-355.54</v>
      </c>
    </row>
    <row r="219" spans="1:17" x14ac:dyDescent="0.25">
      <c r="A219" s="24"/>
      <c r="B219" s="24"/>
      <c r="C219" s="24"/>
      <c r="D219" s="24"/>
      <c r="E219" s="24"/>
      <c r="F219" s="24"/>
      <c r="G219" s="24"/>
      <c r="H219" s="24" t="s">
        <v>463</v>
      </c>
      <c r="I219" s="25">
        <v>46112</v>
      </c>
      <c r="J219" s="24" t="s">
        <v>492</v>
      </c>
      <c r="K219" s="24" t="s">
        <v>570</v>
      </c>
      <c r="L219" s="24" t="s">
        <v>668</v>
      </c>
      <c r="M219" s="24" t="s">
        <v>761</v>
      </c>
      <c r="N219" s="26"/>
      <c r="O219" s="24" t="s">
        <v>11</v>
      </c>
      <c r="P219" s="30">
        <v>-21.46</v>
      </c>
      <c r="Q219" s="30">
        <f>ROUND(Q218+P219,5)</f>
        <v>-377</v>
      </c>
    </row>
    <row r="220" spans="1:17" ht="15.75" thickBot="1" x14ac:dyDescent="0.3">
      <c r="A220" s="24"/>
      <c r="B220" s="24"/>
      <c r="C220" s="24"/>
      <c r="D220" s="24"/>
      <c r="E220" s="24"/>
      <c r="F220" s="24"/>
      <c r="G220" s="24"/>
      <c r="H220" s="24" t="s">
        <v>463</v>
      </c>
      <c r="I220" s="25">
        <v>46112</v>
      </c>
      <c r="J220" s="24" t="s">
        <v>493</v>
      </c>
      <c r="K220" s="24" t="s">
        <v>571</v>
      </c>
      <c r="L220" s="24" t="s">
        <v>668</v>
      </c>
      <c r="M220" s="24" t="s">
        <v>761</v>
      </c>
      <c r="N220" s="26"/>
      <c r="O220" s="24" t="s">
        <v>11</v>
      </c>
      <c r="P220" s="27">
        <v>-23.85</v>
      </c>
      <c r="Q220" s="27">
        <f>ROUND(Q219+P220,5)</f>
        <v>-400.85</v>
      </c>
    </row>
    <row r="221" spans="1:17" x14ac:dyDescent="0.25">
      <c r="A221" s="28"/>
      <c r="B221" s="28"/>
      <c r="C221" s="28"/>
      <c r="D221" s="28"/>
      <c r="E221" s="28" t="s">
        <v>415</v>
      </c>
      <c r="F221" s="28"/>
      <c r="G221" s="28"/>
      <c r="H221" s="28"/>
      <c r="I221" s="29"/>
      <c r="J221" s="28"/>
      <c r="K221" s="28"/>
      <c r="L221" s="28"/>
      <c r="M221" s="28"/>
      <c r="N221" s="28"/>
      <c r="O221" s="28"/>
      <c r="P221" s="2">
        <f>ROUND(SUM(P216:P220),5)</f>
        <v>-400.85</v>
      </c>
      <c r="Q221" s="2">
        <f>Q220</f>
        <v>-400.85</v>
      </c>
    </row>
    <row r="222" spans="1:17" x14ac:dyDescent="0.25">
      <c r="A222" s="1"/>
      <c r="B222" s="1"/>
      <c r="C222" s="1"/>
      <c r="D222" s="1"/>
      <c r="E222" s="1" t="s">
        <v>190</v>
      </c>
      <c r="F222" s="1"/>
      <c r="G222" s="1"/>
      <c r="H222" s="1"/>
      <c r="I222" s="22"/>
      <c r="J222" s="1"/>
      <c r="K222" s="1"/>
      <c r="L222" s="1"/>
      <c r="M222" s="1"/>
      <c r="N222" s="1"/>
      <c r="O222" s="1"/>
      <c r="P222" s="23"/>
      <c r="Q222" s="23"/>
    </row>
    <row r="223" spans="1:17" x14ac:dyDescent="0.25">
      <c r="A223" s="24"/>
      <c r="B223" s="24"/>
      <c r="C223" s="24"/>
      <c r="D223" s="24"/>
      <c r="E223" s="24"/>
      <c r="F223" s="24"/>
      <c r="G223" s="24"/>
      <c r="H223" s="24" t="s">
        <v>463</v>
      </c>
      <c r="I223" s="25">
        <v>46112</v>
      </c>
      <c r="J223" s="24" t="s">
        <v>490</v>
      </c>
      <c r="K223" s="24" t="s">
        <v>568</v>
      </c>
      <c r="L223" s="24" t="s">
        <v>668</v>
      </c>
      <c r="M223" s="24" t="s">
        <v>761</v>
      </c>
      <c r="N223" s="26"/>
      <c r="O223" s="24" t="s">
        <v>11</v>
      </c>
      <c r="P223" s="30">
        <v>-75.34</v>
      </c>
      <c r="Q223" s="30">
        <f t="shared" ref="Q223:Q232" si="8">ROUND(Q222+P223,5)</f>
        <v>-75.34</v>
      </c>
    </row>
    <row r="224" spans="1:17" x14ac:dyDescent="0.25">
      <c r="A224" s="24"/>
      <c r="B224" s="24"/>
      <c r="C224" s="24"/>
      <c r="D224" s="24"/>
      <c r="E224" s="24"/>
      <c r="F224" s="24"/>
      <c r="G224" s="24"/>
      <c r="H224" s="24" t="s">
        <v>463</v>
      </c>
      <c r="I224" s="25">
        <v>46112</v>
      </c>
      <c r="J224" s="24" t="s">
        <v>491</v>
      </c>
      <c r="K224" s="24" t="s">
        <v>569</v>
      </c>
      <c r="L224" s="24" t="s">
        <v>668</v>
      </c>
      <c r="M224" s="24" t="s">
        <v>761</v>
      </c>
      <c r="N224" s="26"/>
      <c r="O224" s="24" t="s">
        <v>11</v>
      </c>
      <c r="P224" s="30">
        <v>-7.81</v>
      </c>
      <c r="Q224" s="30">
        <f t="shared" si="8"/>
        <v>-83.15</v>
      </c>
    </row>
    <row r="225" spans="1:17" x14ac:dyDescent="0.25">
      <c r="A225" s="24"/>
      <c r="B225" s="24"/>
      <c r="C225" s="24"/>
      <c r="D225" s="24"/>
      <c r="E225" s="24"/>
      <c r="F225" s="24"/>
      <c r="G225" s="24"/>
      <c r="H225" s="24" t="s">
        <v>463</v>
      </c>
      <c r="I225" s="25">
        <v>46112</v>
      </c>
      <c r="J225" s="24" t="s">
        <v>495</v>
      </c>
      <c r="K225" s="24" t="s">
        <v>573</v>
      </c>
      <c r="L225" s="24" t="s">
        <v>668</v>
      </c>
      <c r="M225" s="24" t="s">
        <v>761</v>
      </c>
      <c r="N225" s="26"/>
      <c r="O225" s="24" t="s">
        <v>11</v>
      </c>
      <c r="P225" s="30">
        <v>-137.36000000000001</v>
      </c>
      <c r="Q225" s="30">
        <f t="shared" si="8"/>
        <v>-220.51</v>
      </c>
    </row>
    <row r="226" spans="1:17" x14ac:dyDescent="0.25">
      <c r="A226" s="24"/>
      <c r="B226" s="24"/>
      <c r="C226" s="24"/>
      <c r="D226" s="24"/>
      <c r="E226" s="24"/>
      <c r="F226" s="24"/>
      <c r="G226" s="24"/>
      <c r="H226" s="24" t="s">
        <v>463</v>
      </c>
      <c r="I226" s="25">
        <v>46112</v>
      </c>
      <c r="J226" s="24" t="s">
        <v>492</v>
      </c>
      <c r="K226" s="24" t="s">
        <v>570</v>
      </c>
      <c r="L226" s="24" t="s">
        <v>668</v>
      </c>
      <c r="M226" s="24" t="s">
        <v>761</v>
      </c>
      <c r="N226" s="26"/>
      <c r="O226" s="24" t="s">
        <v>11</v>
      </c>
      <c r="P226" s="30">
        <v>-5.0199999999999996</v>
      </c>
      <c r="Q226" s="30">
        <f t="shared" si="8"/>
        <v>-225.53</v>
      </c>
    </row>
    <row r="227" spans="1:17" x14ac:dyDescent="0.25">
      <c r="A227" s="24"/>
      <c r="B227" s="24"/>
      <c r="C227" s="24"/>
      <c r="D227" s="24"/>
      <c r="E227" s="24"/>
      <c r="F227" s="24"/>
      <c r="G227" s="24"/>
      <c r="H227" s="24" t="s">
        <v>463</v>
      </c>
      <c r="I227" s="25">
        <v>46112</v>
      </c>
      <c r="J227" s="24" t="s">
        <v>499</v>
      </c>
      <c r="K227" s="24" t="s">
        <v>577</v>
      </c>
      <c r="L227" s="24" t="s">
        <v>668</v>
      </c>
      <c r="M227" s="24" t="s">
        <v>761</v>
      </c>
      <c r="N227" s="26"/>
      <c r="O227" s="24" t="s">
        <v>11</v>
      </c>
      <c r="P227" s="30">
        <v>-154.72999999999999</v>
      </c>
      <c r="Q227" s="30">
        <f t="shared" si="8"/>
        <v>-380.26</v>
      </c>
    </row>
    <row r="228" spans="1:17" x14ac:dyDescent="0.25">
      <c r="A228" s="24"/>
      <c r="B228" s="24"/>
      <c r="C228" s="24"/>
      <c r="D228" s="24"/>
      <c r="E228" s="24"/>
      <c r="F228" s="24"/>
      <c r="G228" s="24"/>
      <c r="H228" s="24" t="s">
        <v>463</v>
      </c>
      <c r="I228" s="25">
        <v>46112</v>
      </c>
      <c r="J228" s="24" t="s">
        <v>493</v>
      </c>
      <c r="K228" s="24" t="s">
        <v>571</v>
      </c>
      <c r="L228" s="24" t="s">
        <v>668</v>
      </c>
      <c r="M228" s="24" t="s">
        <v>761</v>
      </c>
      <c r="N228" s="26"/>
      <c r="O228" s="24" t="s">
        <v>11</v>
      </c>
      <c r="P228" s="30">
        <v>-5.58</v>
      </c>
      <c r="Q228" s="30">
        <f t="shared" si="8"/>
        <v>-385.84</v>
      </c>
    </row>
    <row r="229" spans="1:17" x14ac:dyDescent="0.25">
      <c r="A229" s="24"/>
      <c r="B229" s="24"/>
      <c r="C229" s="24"/>
      <c r="D229" s="24"/>
      <c r="E229" s="24"/>
      <c r="F229" s="24"/>
      <c r="G229" s="24"/>
      <c r="H229" s="24" t="s">
        <v>463</v>
      </c>
      <c r="I229" s="25">
        <v>46112</v>
      </c>
      <c r="J229" s="24" t="s">
        <v>496</v>
      </c>
      <c r="K229" s="24" t="s">
        <v>574</v>
      </c>
      <c r="L229" s="24" t="s">
        <v>668</v>
      </c>
      <c r="M229" s="24" t="s">
        <v>761</v>
      </c>
      <c r="N229" s="26"/>
      <c r="O229" s="24" t="s">
        <v>11</v>
      </c>
      <c r="P229" s="30">
        <v>-150.68</v>
      </c>
      <c r="Q229" s="30">
        <f t="shared" si="8"/>
        <v>-536.52</v>
      </c>
    </row>
    <row r="230" spans="1:17" x14ac:dyDescent="0.25">
      <c r="A230" s="24"/>
      <c r="B230" s="24"/>
      <c r="C230" s="24"/>
      <c r="D230" s="24"/>
      <c r="E230" s="24"/>
      <c r="F230" s="24"/>
      <c r="G230" s="24"/>
      <c r="H230" s="24" t="s">
        <v>463</v>
      </c>
      <c r="I230" s="25">
        <v>46112</v>
      </c>
      <c r="J230" s="24" t="s">
        <v>494</v>
      </c>
      <c r="K230" s="24" t="s">
        <v>572</v>
      </c>
      <c r="L230" s="24" t="s">
        <v>668</v>
      </c>
      <c r="M230" s="24" t="s">
        <v>761</v>
      </c>
      <c r="N230" s="26"/>
      <c r="O230" s="24" t="s">
        <v>11</v>
      </c>
      <c r="P230" s="30">
        <v>-188.18</v>
      </c>
      <c r="Q230" s="30">
        <f t="shared" si="8"/>
        <v>-724.7</v>
      </c>
    </row>
    <row r="231" spans="1:17" x14ac:dyDescent="0.25">
      <c r="A231" s="24"/>
      <c r="B231" s="24"/>
      <c r="C231" s="24"/>
      <c r="D231" s="24"/>
      <c r="E231" s="24"/>
      <c r="F231" s="24"/>
      <c r="G231" s="24"/>
      <c r="H231" s="24" t="s">
        <v>463</v>
      </c>
      <c r="I231" s="25">
        <v>46112</v>
      </c>
      <c r="J231" s="24" t="s">
        <v>498</v>
      </c>
      <c r="K231" s="24" t="s">
        <v>576</v>
      </c>
      <c r="L231" s="24" t="s">
        <v>668</v>
      </c>
      <c r="M231" s="24" t="s">
        <v>761</v>
      </c>
      <c r="N231" s="26"/>
      <c r="O231" s="24" t="s">
        <v>11</v>
      </c>
      <c r="P231" s="30">
        <v>-120.63</v>
      </c>
      <c r="Q231" s="30">
        <f t="shared" si="8"/>
        <v>-845.33</v>
      </c>
    </row>
    <row r="232" spans="1:17" ht="15.75" thickBot="1" x14ac:dyDescent="0.3">
      <c r="A232" s="24"/>
      <c r="B232" s="24"/>
      <c r="C232" s="24"/>
      <c r="D232" s="24"/>
      <c r="E232" s="24"/>
      <c r="F232" s="24"/>
      <c r="G232" s="24"/>
      <c r="H232" s="24" t="s">
        <v>463</v>
      </c>
      <c r="I232" s="25">
        <v>46112</v>
      </c>
      <c r="J232" s="24" t="s">
        <v>497</v>
      </c>
      <c r="K232" s="24" t="s">
        <v>575</v>
      </c>
      <c r="L232" s="24" t="s">
        <v>668</v>
      </c>
      <c r="M232" s="24" t="s">
        <v>761</v>
      </c>
      <c r="N232" s="26"/>
      <c r="O232" s="24" t="s">
        <v>11</v>
      </c>
      <c r="P232" s="27">
        <v>-178.6</v>
      </c>
      <c r="Q232" s="27">
        <f t="shared" si="8"/>
        <v>-1023.93</v>
      </c>
    </row>
    <row r="233" spans="1:17" x14ac:dyDescent="0.25">
      <c r="A233" s="28"/>
      <c r="B233" s="28"/>
      <c r="C233" s="28"/>
      <c r="D233" s="28"/>
      <c r="E233" s="28" t="s">
        <v>416</v>
      </c>
      <c r="F233" s="28"/>
      <c r="G233" s="28"/>
      <c r="H233" s="28"/>
      <c r="I233" s="29"/>
      <c r="J233" s="28"/>
      <c r="K233" s="28"/>
      <c r="L233" s="28"/>
      <c r="M233" s="28"/>
      <c r="N233" s="28"/>
      <c r="O233" s="28"/>
      <c r="P233" s="2">
        <f>ROUND(SUM(P222:P232),5)</f>
        <v>-1023.93</v>
      </c>
      <c r="Q233" s="2">
        <f>Q232</f>
        <v>-1023.93</v>
      </c>
    </row>
    <row r="234" spans="1:17" x14ac:dyDescent="0.25">
      <c r="A234" s="1"/>
      <c r="B234" s="1"/>
      <c r="C234" s="1"/>
      <c r="D234" s="1"/>
      <c r="E234" s="1" t="s">
        <v>191</v>
      </c>
      <c r="F234" s="1"/>
      <c r="G234" s="1"/>
      <c r="H234" s="1"/>
      <c r="I234" s="22"/>
      <c r="J234" s="1"/>
      <c r="K234" s="1"/>
      <c r="L234" s="1"/>
      <c r="M234" s="1"/>
      <c r="N234" s="1"/>
      <c r="O234" s="1"/>
      <c r="P234" s="23"/>
      <c r="Q234" s="23"/>
    </row>
    <row r="235" spans="1:17" x14ac:dyDescent="0.25">
      <c r="A235" s="24"/>
      <c r="B235" s="24"/>
      <c r="C235" s="24"/>
      <c r="D235" s="24"/>
      <c r="E235" s="24"/>
      <c r="F235" s="24"/>
      <c r="G235" s="24"/>
      <c r="H235" s="24" t="s">
        <v>463</v>
      </c>
      <c r="I235" s="25">
        <v>46112</v>
      </c>
      <c r="J235" s="24" t="s">
        <v>490</v>
      </c>
      <c r="K235" s="24" t="s">
        <v>568</v>
      </c>
      <c r="L235" s="24" t="s">
        <v>668</v>
      </c>
      <c r="M235" s="24" t="s">
        <v>761</v>
      </c>
      <c r="N235" s="26"/>
      <c r="O235" s="24" t="s">
        <v>11</v>
      </c>
      <c r="P235" s="30">
        <v>-10.39</v>
      </c>
      <c r="Q235" s="30">
        <f t="shared" ref="Q235:Q244" si="9">ROUND(Q234+P235,5)</f>
        <v>-10.39</v>
      </c>
    </row>
    <row r="236" spans="1:17" x14ac:dyDescent="0.25">
      <c r="A236" s="24"/>
      <c r="B236" s="24"/>
      <c r="C236" s="24"/>
      <c r="D236" s="24"/>
      <c r="E236" s="24"/>
      <c r="F236" s="24"/>
      <c r="G236" s="24"/>
      <c r="H236" s="24" t="s">
        <v>463</v>
      </c>
      <c r="I236" s="25">
        <v>46112</v>
      </c>
      <c r="J236" s="24" t="s">
        <v>491</v>
      </c>
      <c r="K236" s="24" t="s">
        <v>569</v>
      </c>
      <c r="L236" s="24" t="s">
        <v>668</v>
      </c>
      <c r="M236" s="24" t="s">
        <v>761</v>
      </c>
      <c r="N236" s="26"/>
      <c r="O236" s="24" t="s">
        <v>11</v>
      </c>
      <c r="P236" s="30">
        <v>-1.08</v>
      </c>
      <c r="Q236" s="30">
        <f t="shared" si="9"/>
        <v>-11.47</v>
      </c>
    </row>
    <row r="237" spans="1:17" x14ac:dyDescent="0.25">
      <c r="A237" s="24"/>
      <c r="B237" s="24"/>
      <c r="C237" s="24"/>
      <c r="D237" s="24"/>
      <c r="E237" s="24"/>
      <c r="F237" s="24"/>
      <c r="G237" s="24"/>
      <c r="H237" s="24" t="s">
        <v>463</v>
      </c>
      <c r="I237" s="25">
        <v>46112</v>
      </c>
      <c r="J237" s="24" t="s">
        <v>495</v>
      </c>
      <c r="K237" s="24" t="s">
        <v>573</v>
      </c>
      <c r="L237" s="24" t="s">
        <v>668</v>
      </c>
      <c r="M237" s="24" t="s">
        <v>761</v>
      </c>
      <c r="N237" s="26"/>
      <c r="O237" s="24" t="s">
        <v>11</v>
      </c>
      <c r="P237" s="30">
        <v>-20.77</v>
      </c>
      <c r="Q237" s="30">
        <f t="shared" si="9"/>
        <v>-32.24</v>
      </c>
    </row>
    <row r="238" spans="1:17" x14ac:dyDescent="0.25">
      <c r="A238" s="24"/>
      <c r="B238" s="24"/>
      <c r="C238" s="24"/>
      <c r="D238" s="24"/>
      <c r="E238" s="24"/>
      <c r="F238" s="24"/>
      <c r="G238" s="24"/>
      <c r="H238" s="24" t="s">
        <v>463</v>
      </c>
      <c r="I238" s="25">
        <v>46112</v>
      </c>
      <c r="J238" s="24" t="s">
        <v>492</v>
      </c>
      <c r="K238" s="24" t="s">
        <v>570</v>
      </c>
      <c r="L238" s="24" t="s">
        <v>668</v>
      </c>
      <c r="M238" s="24" t="s">
        <v>761</v>
      </c>
      <c r="N238" s="26"/>
      <c r="O238" s="24" t="s">
        <v>11</v>
      </c>
      <c r="P238" s="30">
        <v>-0.69</v>
      </c>
      <c r="Q238" s="30">
        <f t="shared" si="9"/>
        <v>-32.93</v>
      </c>
    </row>
    <row r="239" spans="1:17" x14ac:dyDescent="0.25">
      <c r="A239" s="24"/>
      <c r="B239" s="24"/>
      <c r="C239" s="24"/>
      <c r="D239" s="24"/>
      <c r="E239" s="24"/>
      <c r="F239" s="24"/>
      <c r="G239" s="24"/>
      <c r="H239" s="24" t="s">
        <v>463</v>
      </c>
      <c r="I239" s="25">
        <v>46112</v>
      </c>
      <c r="J239" s="24" t="s">
        <v>499</v>
      </c>
      <c r="K239" s="24" t="s">
        <v>577</v>
      </c>
      <c r="L239" s="24" t="s">
        <v>668</v>
      </c>
      <c r="M239" s="24" t="s">
        <v>761</v>
      </c>
      <c r="N239" s="26"/>
      <c r="O239" s="24" t="s">
        <v>11</v>
      </c>
      <c r="P239" s="30">
        <v>-21.33</v>
      </c>
      <c r="Q239" s="30">
        <f t="shared" si="9"/>
        <v>-54.26</v>
      </c>
    </row>
    <row r="240" spans="1:17" x14ac:dyDescent="0.25">
      <c r="A240" s="24"/>
      <c r="B240" s="24"/>
      <c r="C240" s="24"/>
      <c r="D240" s="24"/>
      <c r="E240" s="24"/>
      <c r="F240" s="24"/>
      <c r="G240" s="24"/>
      <c r="H240" s="24" t="s">
        <v>463</v>
      </c>
      <c r="I240" s="25">
        <v>46112</v>
      </c>
      <c r="J240" s="24" t="s">
        <v>493</v>
      </c>
      <c r="K240" s="24" t="s">
        <v>571</v>
      </c>
      <c r="L240" s="24" t="s">
        <v>668</v>
      </c>
      <c r="M240" s="24" t="s">
        <v>761</v>
      </c>
      <c r="N240" s="26"/>
      <c r="O240" s="24" t="s">
        <v>11</v>
      </c>
      <c r="P240" s="30">
        <v>-0.77</v>
      </c>
      <c r="Q240" s="30">
        <f t="shared" si="9"/>
        <v>-55.03</v>
      </c>
    </row>
    <row r="241" spans="1:17" x14ac:dyDescent="0.25">
      <c r="A241" s="24"/>
      <c r="B241" s="24"/>
      <c r="C241" s="24"/>
      <c r="D241" s="24"/>
      <c r="E241" s="24"/>
      <c r="F241" s="24"/>
      <c r="G241" s="24"/>
      <c r="H241" s="24" t="s">
        <v>463</v>
      </c>
      <c r="I241" s="25">
        <v>46112</v>
      </c>
      <c r="J241" s="24" t="s">
        <v>496</v>
      </c>
      <c r="K241" s="24" t="s">
        <v>574</v>
      </c>
      <c r="L241" s="24" t="s">
        <v>668</v>
      </c>
      <c r="M241" s="24" t="s">
        <v>761</v>
      </c>
      <c r="N241" s="26"/>
      <c r="O241" s="24" t="s">
        <v>11</v>
      </c>
      <c r="P241" s="30">
        <v>-20.77</v>
      </c>
      <c r="Q241" s="30">
        <f t="shared" si="9"/>
        <v>-75.8</v>
      </c>
    </row>
    <row r="242" spans="1:17" x14ac:dyDescent="0.25">
      <c r="A242" s="24"/>
      <c r="B242" s="24"/>
      <c r="C242" s="24"/>
      <c r="D242" s="24"/>
      <c r="E242" s="24"/>
      <c r="F242" s="24"/>
      <c r="G242" s="24"/>
      <c r="H242" s="24" t="s">
        <v>463</v>
      </c>
      <c r="I242" s="25">
        <v>46112</v>
      </c>
      <c r="J242" s="24" t="s">
        <v>494</v>
      </c>
      <c r="K242" s="24" t="s">
        <v>572</v>
      </c>
      <c r="L242" s="24" t="s">
        <v>668</v>
      </c>
      <c r="M242" s="24" t="s">
        <v>761</v>
      </c>
      <c r="N242" s="26"/>
      <c r="O242" s="24" t="s">
        <v>11</v>
      </c>
      <c r="P242" s="30">
        <v>-25.94</v>
      </c>
      <c r="Q242" s="30">
        <f t="shared" si="9"/>
        <v>-101.74</v>
      </c>
    </row>
    <row r="243" spans="1:17" x14ac:dyDescent="0.25">
      <c r="A243" s="24"/>
      <c r="B243" s="24"/>
      <c r="C243" s="24"/>
      <c r="D243" s="24"/>
      <c r="E243" s="24"/>
      <c r="F243" s="24"/>
      <c r="G243" s="24"/>
      <c r="H243" s="24" t="s">
        <v>463</v>
      </c>
      <c r="I243" s="25">
        <v>46112</v>
      </c>
      <c r="J243" s="24" t="s">
        <v>498</v>
      </c>
      <c r="K243" s="24" t="s">
        <v>576</v>
      </c>
      <c r="L243" s="24" t="s">
        <v>668</v>
      </c>
      <c r="M243" s="24" t="s">
        <v>761</v>
      </c>
      <c r="N243" s="26"/>
      <c r="O243" s="24" t="s">
        <v>11</v>
      </c>
      <c r="P243" s="30">
        <v>-16.62</v>
      </c>
      <c r="Q243" s="30">
        <f t="shared" si="9"/>
        <v>-118.36</v>
      </c>
    </row>
    <row r="244" spans="1:17" ht="15.75" thickBot="1" x14ac:dyDescent="0.3">
      <c r="A244" s="24"/>
      <c r="B244" s="24"/>
      <c r="C244" s="24"/>
      <c r="D244" s="24"/>
      <c r="E244" s="24"/>
      <c r="F244" s="24"/>
      <c r="G244" s="24"/>
      <c r="H244" s="24" t="s">
        <v>463</v>
      </c>
      <c r="I244" s="25">
        <v>46112</v>
      </c>
      <c r="J244" s="24" t="s">
        <v>497</v>
      </c>
      <c r="K244" s="24" t="s">
        <v>575</v>
      </c>
      <c r="L244" s="24" t="s">
        <v>668</v>
      </c>
      <c r="M244" s="24" t="s">
        <v>761</v>
      </c>
      <c r="N244" s="26"/>
      <c r="O244" s="24" t="s">
        <v>11</v>
      </c>
      <c r="P244" s="27">
        <v>-20.77</v>
      </c>
      <c r="Q244" s="27">
        <f t="shared" si="9"/>
        <v>-139.13</v>
      </c>
    </row>
    <row r="245" spans="1:17" x14ac:dyDescent="0.25">
      <c r="A245" s="28"/>
      <c r="B245" s="28"/>
      <c r="C245" s="28"/>
      <c r="D245" s="28"/>
      <c r="E245" s="28" t="s">
        <v>417</v>
      </c>
      <c r="F245" s="28"/>
      <c r="G245" s="28"/>
      <c r="H245" s="28"/>
      <c r="I245" s="29"/>
      <c r="J245" s="28"/>
      <c r="K245" s="28"/>
      <c r="L245" s="28"/>
      <c r="M245" s="28"/>
      <c r="N245" s="28"/>
      <c r="O245" s="28"/>
      <c r="P245" s="2">
        <f>ROUND(SUM(P234:P244),5)</f>
        <v>-139.13</v>
      </c>
      <c r="Q245" s="2">
        <f>Q244</f>
        <v>-139.13</v>
      </c>
    </row>
    <row r="246" spans="1:17" x14ac:dyDescent="0.25">
      <c r="A246" s="1"/>
      <c r="B246" s="1"/>
      <c r="C246" s="1"/>
      <c r="D246" s="1"/>
      <c r="E246" s="1" t="s">
        <v>192</v>
      </c>
      <c r="F246" s="1"/>
      <c r="G246" s="1"/>
      <c r="H246" s="1"/>
      <c r="I246" s="22"/>
      <c r="J246" s="1"/>
      <c r="K246" s="1"/>
      <c r="L246" s="1"/>
      <c r="M246" s="1"/>
      <c r="N246" s="1"/>
      <c r="O246" s="1"/>
      <c r="P246" s="23"/>
      <c r="Q246" s="23"/>
    </row>
    <row r="247" spans="1:17" ht="15.75" thickBot="1" x14ac:dyDescent="0.3">
      <c r="A247" s="21"/>
      <c r="B247" s="21"/>
      <c r="C247" s="21"/>
      <c r="D247" s="21"/>
      <c r="E247" s="21"/>
      <c r="F247" s="21"/>
      <c r="G247" s="24"/>
      <c r="H247" s="24" t="s">
        <v>459</v>
      </c>
      <c r="I247" s="25">
        <v>46093</v>
      </c>
      <c r="J247" s="24" t="s">
        <v>501</v>
      </c>
      <c r="K247" s="24" t="s">
        <v>579</v>
      </c>
      <c r="L247" s="24" t="s">
        <v>670</v>
      </c>
      <c r="M247" s="24" t="s">
        <v>761</v>
      </c>
      <c r="N247" s="26"/>
      <c r="O247" s="24" t="s">
        <v>11</v>
      </c>
      <c r="P247" s="30">
        <v>31</v>
      </c>
      <c r="Q247" s="30">
        <f>ROUND(Q246+P247,5)</f>
        <v>31</v>
      </c>
    </row>
    <row r="248" spans="1:17" ht="15.75" thickBot="1" x14ac:dyDescent="0.3">
      <c r="A248" s="28"/>
      <c r="B248" s="28"/>
      <c r="C248" s="28"/>
      <c r="D248" s="28"/>
      <c r="E248" s="28" t="s">
        <v>418</v>
      </c>
      <c r="F248" s="28"/>
      <c r="G248" s="28"/>
      <c r="H248" s="28"/>
      <c r="I248" s="29"/>
      <c r="J248" s="28"/>
      <c r="K248" s="28"/>
      <c r="L248" s="28"/>
      <c r="M248" s="28"/>
      <c r="N248" s="28"/>
      <c r="O248" s="28"/>
      <c r="P248" s="5">
        <f>ROUND(SUM(P246:P247),5)</f>
        <v>31</v>
      </c>
      <c r="Q248" s="5">
        <f>Q247</f>
        <v>31</v>
      </c>
    </row>
    <row r="249" spans="1:17" ht="15.75" thickBot="1" x14ac:dyDescent="0.3">
      <c r="A249" s="28"/>
      <c r="B249" s="28"/>
      <c r="C249" s="28"/>
      <c r="D249" s="28" t="s">
        <v>193</v>
      </c>
      <c r="E249" s="28"/>
      <c r="F249" s="28"/>
      <c r="G249" s="28"/>
      <c r="H249" s="28"/>
      <c r="I249" s="29"/>
      <c r="J249" s="28"/>
      <c r="K249" s="28"/>
      <c r="L249" s="28"/>
      <c r="M249" s="28"/>
      <c r="N249" s="28"/>
      <c r="O249" s="28"/>
      <c r="P249" s="3">
        <f>ROUND(P221+P233+P245+P248,5)</f>
        <v>-1532.91</v>
      </c>
      <c r="Q249" s="3">
        <f>ROUND(Q221+Q233+Q245+Q248,5)</f>
        <v>-1532.91</v>
      </c>
    </row>
    <row r="250" spans="1:17" x14ac:dyDescent="0.25">
      <c r="A250" s="28"/>
      <c r="B250" s="28"/>
      <c r="C250" s="28" t="s">
        <v>194</v>
      </c>
      <c r="D250" s="28"/>
      <c r="E250" s="28"/>
      <c r="F250" s="28"/>
      <c r="G250" s="28"/>
      <c r="H250" s="28"/>
      <c r="I250" s="29"/>
      <c r="J250" s="28"/>
      <c r="K250" s="28"/>
      <c r="L250" s="28"/>
      <c r="M250" s="28"/>
      <c r="N250" s="28"/>
      <c r="O250" s="28"/>
      <c r="P250" s="2">
        <f>ROUND(P182+P214+P249,5)</f>
        <v>-86981.07</v>
      </c>
      <c r="Q250" s="2">
        <f>ROUND(Q182+Q214+Q249,5)</f>
        <v>-86981.07</v>
      </c>
    </row>
    <row r="251" spans="1:17" x14ac:dyDescent="0.25">
      <c r="A251" s="1"/>
      <c r="B251" s="1"/>
      <c r="C251" s="1" t="s">
        <v>201</v>
      </c>
      <c r="D251" s="1"/>
      <c r="E251" s="1"/>
      <c r="F251" s="1"/>
      <c r="G251" s="1"/>
      <c r="H251" s="1"/>
      <c r="I251" s="22"/>
      <c r="J251" s="1"/>
      <c r="K251" s="1"/>
      <c r="L251" s="1"/>
      <c r="M251" s="1"/>
      <c r="N251" s="1"/>
      <c r="O251" s="1"/>
      <c r="P251" s="23"/>
      <c r="Q251" s="23"/>
    </row>
    <row r="252" spans="1:17" x14ac:dyDescent="0.25">
      <c r="A252" s="1"/>
      <c r="B252" s="1"/>
      <c r="C252" s="1"/>
      <c r="D252" s="1" t="s">
        <v>203</v>
      </c>
      <c r="E252" s="1"/>
      <c r="F252" s="1"/>
      <c r="G252" s="1"/>
      <c r="H252" s="1"/>
      <c r="I252" s="22"/>
      <c r="J252" s="1"/>
      <c r="K252" s="1"/>
      <c r="L252" s="1"/>
      <c r="M252" s="1"/>
      <c r="N252" s="1"/>
      <c r="O252" s="1"/>
      <c r="P252" s="23"/>
      <c r="Q252" s="23"/>
    </row>
    <row r="253" spans="1:17" x14ac:dyDescent="0.25">
      <c r="A253" s="1"/>
      <c r="B253" s="1"/>
      <c r="C253" s="1"/>
      <c r="D253" s="1"/>
      <c r="E253" s="1" t="s">
        <v>204</v>
      </c>
      <c r="F253" s="1"/>
      <c r="G253" s="1"/>
      <c r="H253" s="1"/>
      <c r="I253" s="22"/>
      <c r="J253" s="1"/>
      <c r="K253" s="1"/>
      <c r="L253" s="1"/>
      <c r="M253" s="1"/>
      <c r="N253" s="1"/>
      <c r="O253" s="1"/>
      <c r="P253" s="23"/>
      <c r="Q253" s="23"/>
    </row>
    <row r="254" spans="1:17" x14ac:dyDescent="0.25">
      <c r="A254" s="1"/>
      <c r="B254" s="1"/>
      <c r="C254" s="1"/>
      <c r="D254" s="1"/>
      <c r="E254" s="1"/>
      <c r="F254" s="1" t="s">
        <v>205</v>
      </c>
      <c r="G254" s="1"/>
      <c r="H254" s="1"/>
      <c r="I254" s="22"/>
      <c r="J254" s="1"/>
      <c r="K254" s="1"/>
      <c r="L254" s="1"/>
      <c r="M254" s="1"/>
      <c r="N254" s="1"/>
      <c r="O254" s="1"/>
      <c r="P254" s="23"/>
      <c r="Q254" s="23"/>
    </row>
    <row r="255" spans="1:17" x14ac:dyDescent="0.25">
      <c r="A255" s="24"/>
      <c r="B255" s="24"/>
      <c r="C255" s="24"/>
      <c r="D255" s="24"/>
      <c r="E255" s="24"/>
      <c r="F255" s="24"/>
      <c r="G255" s="24"/>
      <c r="H255" s="24" t="s">
        <v>460</v>
      </c>
      <c r="I255" s="25">
        <v>46084</v>
      </c>
      <c r="J255" s="24" t="s">
        <v>467</v>
      </c>
      <c r="K255" s="24" t="s">
        <v>549</v>
      </c>
      <c r="L255" s="24" t="s">
        <v>671</v>
      </c>
      <c r="M255" s="24" t="s">
        <v>761</v>
      </c>
      <c r="N255" s="26"/>
      <c r="O255" s="24" t="s">
        <v>44</v>
      </c>
      <c r="P255" s="30">
        <v>-49.97</v>
      </c>
      <c r="Q255" s="30">
        <f t="shared" ref="Q255:Q261" si="10">ROUND(Q254+P255,5)</f>
        <v>-49.97</v>
      </c>
    </row>
    <row r="256" spans="1:17" x14ac:dyDescent="0.25">
      <c r="A256" s="24"/>
      <c r="B256" s="24"/>
      <c r="C256" s="24"/>
      <c r="D256" s="24"/>
      <c r="E256" s="24"/>
      <c r="F256" s="24"/>
      <c r="G256" s="24"/>
      <c r="H256" s="24" t="s">
        <v>460</v>
      </c>
      <c r="I256" s="25">
        <v>46084</v>
      </c>
      <c r="J256" s="24" t="s">
        <v>467</v>
      </c>
      <c r="K256" s="24" t="s">
        <v>549</v>
      </c>
      <c r="L256" s="24" t="s">
        <v>672</v>
      </c>
      <c r="M256" s="24" t="s">
        <v>761</v>
      </c>
      <c r="N256" s="26"/>
      <c r="O256" s="24" t="s">
        <v>44</v>
      </c>
      <c r="P256" s="30">
        <v>-24.97</v>
      </c>
      <c r="Q256" s="30">
        <f t="shared" si="10"/>
        <v>-74.94</v>
      </c>
    </row>
    <row r="257" spans="1:17" x14ac:dyDescent="0.25">
      <c r="A257" s="24"/>
      <c r="B257" s="24"/>
      <c r="C257" s="24"/>
      <c r="D257" s="24"/>
      <c r="E257" s="24"/>
      <c r="F257" s="24"/>
      <c r="G257" s="24"/>
      <c r="H257" s="24" t="s">
        <v>460</v>
      </c>
      <c r="I257" s="25">
        <v>46085</v>
      </c>
      <c r="J257" s="24" t="s">
        <v>473</v>
      </c>
      <c r="K257" s="24" t="s">
        <v>552</v>
      </c>
      <c r="L257" s="24" t="s">
        <v>673</v>
      </c>
      <c r="M257" s="24" t="s">
        <v>761</v>
      </c>
      <c r="N257" s="26"/>
      <c r="O257" s="24" t="s">
        <v>44</v>
      </c>
      <c r="P257" s="30">
        <v>-33.99</v>
      </c>
      <c r="Q257" s="30">
        <f t="shared" si="10"/>
        <v>-108.93</v>
      </c>
    </row>
    <row r="258" spans="1:17" x14ac:dyDescent="0.25">
      <c r="A258" s="24"/>
      <c r="B258" s="24"/>
      <c r="C258" s="24"/>
      <c r="D258" s="24"/>
      <c r="E258" s="24"/>
      <c r="F258" s="24"/>
      <c r="G258" s="24"/>
      <c r="H258" s="24" t="s">
        <v>460</v>
      </c>
      <c r="I258" s="25">
        <v>46085</v>
      </c>
      <c r="J258" s="24" t="s">
        <v>473</v>
      </c>
      <c r="K258" s="24" t="s">
        <v>552</v>
      </c>
      <c r="L258" s="24" t="s">
        <v>674</v>
      </c>
      <c r="M258" s="24" t="s">
        <v>761</v>
      </c>
      <c r="N258" s="26"/>
      <c r="O258" s="24" t="s">
        <v>44</v>
      </c>
      <c r="P258" s="30">
        <v>-52.97</v>
      </c>
      <c r="Q258" s="30">
        <f t="shared" si="10"/>
        <v>-161.9</v>
      </c>
    </row>
    <row r="259" spans="1:17" x14ac:dyDescent="0.25">
      <c r="A259" s="24"/>
      <c r="B259" s="24"/>
      <c r="C259" s="24"/>
      <c r="D259" s="24"/>
      <c r="E259" s="24"/>
      <c r="F259" s="24"/>
      <c r="G259" s="24"/>
      <c r="H259" s="24" t="s">
        <v>460</v>
      </c>
      <c r="I259" s="25">
        <v>46085</v>
      </c>
      <c r="J259" s="24" t="s">
        <v>473</v>
      </c>
      <c r="K259" s="24" t="s">
        <v>552</v>
      </c>
      <c r="L259" s="24" t="s">
        <v>675</v>
      </c>
      <c r="M259" s="24"/>
      <c r="N259" s="26"/>
      <c r="O259" s="24" t="s">
        <v>44</v>
      </c>
      <c r="P259" s="30">
        <v>-89.99</v>
      </c>
      <c r="Q259" s="30">
        <f t="shared" si="10"/>
        <v>-251.89</v>
      </c>
    </row>
    <row r="260" spans="1:17" x14ac:dyDescent="0.25">
      <c r="A260" s="24"/>
      <c r="B260" s="24"/>
      <c r="C260" s="24"/>
      <c r="D260" s="24"/>
      <c r="E260" s="24"/>
      <c r="F260" s="24"/>
      <c r="G260" s="24"/>
      <c r="H260" s="24" t="s">
        <v>460</v>
      </c>
      <c r="I260" s="25">
        <v>46093</v>
      </c>
      <c r="J260" s="24" t="s">
        <v>502</v>
      </c>
      <c r="K260" s="24" t="s">
        <v>580</v>
      </c>
      <c r="L260" s="24" t="s">
        <v>676</v>
      </c>
      <c r="M260" s="24" t="s">
        <v>761</v>
      </c>
      <c r="N260" s="26"/>
      <c r="O260" s="24" t="s">
        <v>44</v>
      </c>
      <c r="P260" s="30">
        <v>-35.58</v>
      </c>
      <c r="Q260" s="30">
        <f t="shared" si="10"/>
        <v>-287.47000000000003</v>
      </c>
    </row>
    <row r="261" spans="1:17" ht="15.75" thickBot="1" x14ac:dyDescent="0.3">
      <c r="A261" s="24"/>
      <c r="B261" s="24"/>
      <c r="C261" s="24"/>
      <c r="D261" s="24"/>
      <c r="E261" s="24"/>
      <c r="F261" s="24"/>
      <c r="G261" s="24"/>
      <c r="H261" s="24" t="s">
        <v>460</v>
      </c>
      <c r="I261" s="25">
        <v>46093</v>
      </c>
      <c r="J261" s="24" t="s">
        <v>503</v>
      </c>
      <c r="K261" s="24" t="s">
        <v>580</v>
      </c>
      <c r="L261" s="24" t="s">
        <v>677</v>
      </c>
      <c r="M261" s="24" t="s">
        <v>761</v>
      </c>
      <c r="N261" s="26"/>
      <c r="O261" s="24" t="s">
        <v>44</v>
      </c>
      <c r="P261" s="27">
        <v>-19.89</v>
      </c>
      <c r="Q261" s="27">
        <f t="shared" si="10"/>
        <v>-307.36</v>
      </c>
    </row>
    <row r="262" spans="1:17" x14ac:dyDescent="0.25">
      <c r="A262" s="28"/>
      <c r="B262" s="28"/>
      <c r="C262" s="28"/>
      <c r="D262" s="28"/>
      <c r="E262" s="28"/>
      <c r="F262" s="28" t="s">
        <v>419</v>
      </c>
      <c r="G262" s="28"/>
      <c r="H262" s="28"/>
      <c r="I262" s="29"/>
      <c r="J262" s="28"/>
      <c r="K262" s="28"/>
      <c r="L262" s="28"/>
      <c r="M262" s="28"/>
      <c r="N262" s="28"/>
      <c r="O262" s="28"/>
      <c r="P262" s="2">
        <f>ROUND(SUM(P254:P261),5)</f>
        <v>-307.36</v>
      </c>
      <c r="Q262" s="2">
        <f>Q261</f>
        <v>-307.36</v>
      </c>
    </row>
    <row r="263" spans="1:17" x14ac:dyDescent="0.25">
      <c r="A263" s="1"/>
      <c r="B263" s="1"/>
      <c r="C263" s="1"/>
      <c r="D263" s="1"/>
      <c r="E263" s="1"/>
      <c r="F263" s="1" t="s">
        <v>206</v>
      </c>
      <c r="G263" s="1"/>
      <c r="H263" s="1"/>
      <c r="I263" s="22"/>
      <c r="J263" s="1"/>
      <c r="K263" s="1"/>
      <c r="L263" s="1"/>
      <c r="M263" s="1"/>
      <c r="N263" s="1"/>
      <c r="O263" s="1"/>
      <c r="P263" s="23"/>
      <c r="Q263" s="23"/>
    </row>
    <row r="264" spans="1:17" x14ac:dyDescent="0.25">
      <c r="A264" s="24"/>
      <c r="B264" s="24"/>
      <c r="C264" s="24"/>
      <c r="D264" s="24"/>
      <c r="E264" s="24"/>
      <c r="F264" s="24"/>
      <c r="G264" s="24"/>
      <c r="H264" s="24" t="s">
        <v>460</v>
      </c>
      <c r="I264" s="25">
        <v>46084</v>
      </c>
      <c r="J264" s="24" t="s">
        <v>504</v>
      </c>
      <c r="K264" s="24" t="s">
        <v>581</v>
      </c>
      <c r="L264" s="24" t="s">
        <v>678</v>
      </c>
      <c r="M264" s="24" t="s">
        <v>761</v>
      </c>
      <c r="N264" s="26"/>
      <c r="O264" s="24" t="s">
        <v>44</v>
      </c>
      <c r="P264" s="30">
        <v>-35</v>
      </c>
      <c r="Q264" s="30">
        <f t="shared" ref="Q264:Q270" si="11">ROUND(Q263+P264,5)</f>
        <v>-35</v>
      </c>
    </row>
    <row r="265" spans="1:17" x14ac:dyDescent="0.25">
      <c r="A265" s="24"/>
      <c r="B265" s="24"/>
      <c r="C265" s="24"/>
      <c r="D265" s="24"/>
      <c r="E265" s="24"/>
      <c r="F265" s="24"/>
      <c r="G265" s="24"/>
      <c r="H265" s="24" t="s">
        <v>460</v>
      </c>
      <c r="I265" s="25">
        <v>46084</v>
      </c>
      <c r="J265" s="24" t="s">
        <v>504</v>
      </c>
      <c r="K265" s="24" t="s">
        <v>581</v>
      </c>
      <c r="L265" s="24" t="s">
        <v>679</v>
      </c>
      <c r="M265" s="24" t="s">
        <v>761</v>
      </c>
      <c r="N265" s="26"/>
      <c r="O265" s="24" t="s">
        <v>44</v>
      </c>
      <c r="P265" s="30">
        <v>-24.99</v>
      </c>
      <c r="Q265" s="30">
        <f t="shared" si="11"/>
        <v>-59.99</v>
      </c>
    </row>
    <row r="266" spans="1:17" x14ac:dyDescent="0.25">
      <c r="A266" s="24"/>
      <c r="B266" s="24"/>
      <c r="C266" s="24"/>
      <c r="D266" s="24"/>
      <c r="E266" s="24"/>
      <c r="F266" s="24"/>
      <c r="G266" s="24"/>
      <c r="H266" s="24" t="s">
        <v>460</v>
      </c>
      <c r="I266" s="25">
        <v>46084</v>
      </c>
      <c r="J266" s="24" t="s">
        <v>504</v>
      </c>
      <c r="K266" s="24" t="s">
        <v>581</v>
      </c>
      <c r="L266" s="24" t="s">
        <v>680</v>
      </c>
      <c r="M266" s="24" t="s">
        <v>761</v>
      </c>
      <c r="N266" s="26"/>
      <c r="O266" s="24" t="s">
        <v>44</v>
      </c>
      <c r="P266" s="30">
        <v>-5.52</v>
      </c>
      <c r="Q266" s="30">
        <f t="shared" si="11"/>
        <v>-65.510000000000005</v>
      </c>
    </row>
    <row r="267" spans="1:17" x14ac:dyDescent="0.25">
      <c r="A267" s="24"/>
      <c r="B267" s="24"/>
      <c r="C267" s="24"/>
      <c r="D267" s="24"/>
      <c r="E267" s="24"/>
      <c r="F267" s="24"/>
      <c r="G267" s="24"/>
      <c r="H267" s="24" t="s">
        <v>460</v>
      </c>
      <c r="I267" s="25">
        <v>46085</v>
      </c>
      <c r="J267" s="24" t="s">
        <v>473</v>
      </c>
      <c r="K267" s="24" t="s">
        <v>552</v>
      </c>
      <c r="L267" s="24" t="s">
        <v>681</v>
      </c>
      <c r="M267" s="24" t="s">
        <v>761</v>
      </c>
      <c r="N267" s="26"/>
      <c r="O267" s="24" t="s">
        <v>44</v>
      </c>
      <c r="P267" s="30">
        <v>-20.89</v>
      </c>
      <c r="Q267" s="30">
        <f t="shared" si="11"/>
        <v>-86.4</v>
      </c>
    </row>
    <row r="268" spans="1:17" x14ac:dyDescent="0.25">
      <c r="A268" s="24"/>
      <c r="B268" s="24"/>
      <c r="C268" s="24"/>
      <c r="D268" s="24"/>
      <c r="E268" s="24"/>
      <c r="F268" s="24"/>
      <c r="G268" s="24"/>
      <c r="H268" s="24" t="s">
        <v>460</v>
      </c>
      <c r="I268" s="25">
        <v>46085</v>
      </c>
      <c r="J268" s="24" t="s">
        <v>476</v>
      </c>
      <c r="K268" s="24" t="s">
        <v>549</v>
      </c>
      <c r="L268" s="24" t="s">
        <v>682</v>
      </c>
      <c r="M268" s="24" t="s">
        <v>761</v>
      </c>
      <c r="N268" s="26"/>
      <c r="O268" s="24" t="s">
        <v>44</v>
      </c>
      <c r="P268" s="30">
        <v>-799</v>
      </c>
      <c r="Q268" s="30">
        <f t="shared" si="11"/>
        <v>-885.4</v>
      </c>
    </row>
    <row r="269" spans="1:17" x14ac:dyDescent="0.25">
      <c r="A269" s="24"/>
      <c r="B269" s="24"/>
      <c r="C269" s="24"/>
      <c r="D269" s="24"/>
      <c r="E269" s="24"/>
      <c r="F269" s="24"/>
      <c r="G269" s="24"/>
      <c r="H269" s="24" t="s">
        <v>460</v>
      </c>
      <c r="I269" s="25">
        <v>46085</v>
      </c>
      <c r="J269" s="24" t="s">
        <v>476</v>
      </c>
      <c r="K269" s="24" t="s">
        <v>549</v>
      </c>
      <c r="L269" s="24" t="s">
        <v>683</v>
      </c>
      <c r="M269" s="24" t="s">
        <v>761</v>
      </c>
      <c r="N269" s="26"/>
      <c r="O269" s="24" t="s">
        <v>44</v>
      </c>
      <c r="P269" s="30">
        <v>-50</v>
      </c>
      <c r="Q269" s="30">
        <f t="shared" si="11"/>
        <v>-935.4</v>
      </c>
    </row>
    <row r="270" spans="1:17" ht="15.75" thickBot="1" x14ac:dyDescent="0.3">
      <c r="A270" s="24"/>
      <c r="B270" s="24"/>
      <c r="C270" s="24"/>
      <c r="D270" s="24"/>
      <c r="E270" s="24"/>
      <c r="F270" s="24"/>
      <c r="G270" s="24"/>
      <c r="H270" s="24" t="s">
        <v>460</v>
      </c>
      <c r="I270" s="25">
        <v>46085</v>
      </c>
      <c r="J270" s="24" t="s">
        <v>476</v>
      </c>
      <c r="K270" s="24" t="s">
        <v>549</v>
      </c>
      <c r="L270" s="24" t="s">
        <v>684</v>
      </c>
      <c r="M270" s="24" t="s">
        <v>761</v>
      </c>
      <c r="N270" s="26"/>
      <c r="O270" s="24" t="s">
        <v>44</v>
      </c>
      <c r="P270" s="30">
        <v>-28.48</v>
      </c>
      <c r="Q270" s="30">
        <f t="shared" si="11"/>
        <v>-963.88</v>
      </c>
    </row>
    <row r="271" spans="1:17" ht="15.75" thickBot="1" x14ac:dyDescent="0.3">
      <c r="A271" s="28"/>
      <c r="B271" s="28"/>
      <c r="C271" s="28"/>
      <c r="D271" s="28"/>
      <c r="E271" s="28"/>
      <c r="F271" s="28" t="s">
        <v>420</v>
      </c>
      <c r="G271" s="28"/>
      <c r="H271" s="28"/>
      <c r="I271" s="29"/>
      <c r="J271" s="28"/>
      <c r="K271" s="28"/>
      <c r="L271" s="28"/>
      <c r="M271" s="28"/>
      <c r="N271" s="28"/>
      <c r="O271" s="28"/>
      <c r="P271" s="3">
        <f>ROUND(SUM(P263:P270),5)</f>
        <v>-963.88</v>
      </c>
      <c r="Q271" s="3">
        <f>Q270</f>
        <v>-963.88</v>
      </c>
    </row>
    <row r="272" spans="1:17" x14ac:dyDescent="0.25">
      <c r="A272" s="28"/>
      <c r="B272" s="28"/>
      <c r="C272" s="28"/>
      <c r="D272" s="28"/>
      <c r="E272" s="28" t="s">
        <v>207</v>
      </c>
      <c r="F272" s="28"/>
      <c r="G272" s="28"/>
      <c r="H272" s="28"/>
      <c r="I272" s="29"/>
      <c r="J272" s="28"/>
      <c r="K272" s="28"/>
      <c r="L272" s="28"/>
      <c r="M272" s="28"/>
      <c r="N272" s="28"/>
      <c r="O272" s="28"/>
      <c r="P272" s="2">
        <f>ROUND(P262+P271,5)</f>
        <v>-1271.24</v>
      </c>
      <c r="Q272" s="2">
        <f>ROUND(Q262+Q271,5)</f>
        <v>-1271.24</v>
      </c>
    </row>
    <row r="273" spans="1:17" x14ac:dyDescent="0.25">
      <c r="A273" s="1"/>
      <c r="B273" s="1"/>
      <c r="C273" s="1"/>
      <c r="D273" s="1"/>
      <c r="E273" s="1" t="s">
        <v>212</v>
      </c>
      <c r="F273" s="1"/>
      <c r="G273" s="1"/>
      <c r="H273" s="1"/>
      <c r="I273" s="22"/>
      <c r="J273" s="1"/>
      <c r="K273" s="1"/>
      <c r="L273" s="1"/>
      <c r="M273" s="1"/>
      <c r="N273" s="1"/>
      <c r="O273" s="1"/>
      <c r="P273" s="23"/>
      <c r="Q273" s="23"/>
    </row>
    <row r="274" spans="1:17" ht="15.75" thickBot="1" x14ac:dyDescent="0.3">
      <c r="A274" s="21"/>
      <c r="B274" s="21"/>
      <c r="C274" s="21"/>
      <c r="D274" s="21"/>
      <c r="E274" s="21"/>
      <c r="F274" s="21"/>
      <c r="G274" s="24"/>
      <c r="H274" s="24" t="s">
        <v>461</v>
      </c>
      <c r="I274" s="25">
        <v>46105</v>
      </c>
      <c r="J274" s="24" t="s">
        <v>505</v>
      </c>
      <c r="K274" s="24" t="s">
        <v>582</v>
      </c>
      <c r="L274" s="24" t="s">
        <v>649</v>
      </c>
      <c r="M274" s="24" t="s">
        <v>761</v>
      </c>
      <c r="N274" s="26"/>
      <c r="O274" s="24" t="s">
        <v>41</v>
      </c>
      <c r="P274" s="30">
        <v>-8.99</v>
      </c>
      <c r="Q274" s="30">
        <f>ROUND(Q273+P274,5)</f>
        <v>-8.99</v>
      </c>
    </row>
    <row r="275" spans="1:17" ht="15.75" thickBot="1" x14ac:dyDescent="0.3">
      <c r="A275" s="28"/>
      <c r="B275" s="28"/>
      <c r="C275" s="28"/>
      <c r="D275" s="28"/>
      <c r="E275" s="28" t="s">
        <v>421</v>
      </c>
      <c r="F275" s="28"/>
      <c r="G275" s="28"/>
      <c r="H275" s="28"/>
      <c r="I275" s="29"/>
      <c r="J275" s="28"/>
      <c r="K275" s="28"/>
      <c r="L275" s="28"/>
      <c r="M275" s="28"/>
      <c r="N275" s="28"/>
      <c r="O275" s="28"/>
      <c r="P275" s="3">
        <v>-8.99</v>
      </c>
      <c r="Q275" s="3">
        <v>-8.99</v>
      </c>
    </row>
    <row r="276" spans="1:17" x14ac:dyDescent="0.25">
      <c r="A276" s="28"/>
      <c r="B276" s="28"/>
      <c r="C276" s="28"/>
      <c r="D276" s="28" t="s">
        <v>213</v>
      </c>
      <c r="E276" s="28"/>
      <c r="F276" s="28"/>
      <c r="G276" s="28"/>
      <c r="H276" s="28"/>
      <c r="I276" s="29"/>
      <c r="J276" s="28"/>
      <c r="K276" s="28"/>
      <c r="L276" s="28"/>
      <c r="M276" s="28"/>
      <c r="N276" s="28"/>
      <c r="O276" s="28"/>
      <c r="P276" s="2">
        <f>ROUND(P272+P275,5)</f>
        <v>-1280.23</v>
      </c>
      <c r="Q276" s="2">
        <f>ROUND(Q272+Q275,5)</f>
        <v>-1280.23</v>
      </c>
    </row>
    <row r="277" spans="1:17" x14ac:dyDescent="0.25">
      <c r="A277" s="1"/>
      <c r="B277" s="1"/>
      <c r="C277" s="1"/>
      <c r="D277" s="1" t="s">
        <v>214</v>
      </c>
      <c r="E277" s="1"/>
      <c r="F277" s="1"/>
      <c r="G277" s="1"/>
      <c r="H277" s="1"/>
      <c r="I277" s="22"/>
      <c r="J277" s="1"/>
      <c r="K277" s="1"/>
      <c r="L277" s="1"/>
      <c r="M277" s="1"/>
      <c r="N277" s="1"/>
      <c r="O277" s="1"/>
      <c r="P277" s="23"/>
      <c r="Q277" s="23"/>
    </row>
    <row r="278" spans="1:17" x14ac:dyDescent="0.25">
      <c r="A278" s="1"/>
      <c r="B278" s="1"/>
      <c r="C278" s="1"/>
      <c r="D278" s="1"/>
      <c r="E278" s="1" t="s">
        <v>215</v>
      </c>
      <c r="F278" s="1"/>
      <c r="G278" s="1"/>
      <c r="H278" s="1"/>
      <c r="I278" s="22"/>
      <c r="J278" s="1"/>
      <c r="K278" s="1"/>
      <c r="L278" s="1"/>
      <c r="M278" s="1"/>
      <c r="N278" s="1"/>
      <c r="O278" s="1"/>
      <c r="P278" s="23"/>
      <c r="Q278" s="23"/>
    </row>
    <row r="279" spans="1:17" ht="15.75" thickBot="1" x14ac:dyDescent="0.3">
      <c r="A279" s="21"/>
      <c r="B279" s="21"/>
      <c r="C279" s="21"/>
      <c r="D279" s="21"/>
      <c r="E279" s="21"/>
      <c r="F279" s="21"/>
      <c r="G279" s="24"/>
      <c r="H279" s="24" t="s">
        <v>463</v>
      </c>
      <c r="I279" s="25">
        <v>46112</v>
      </c>
      <c r="J279" s="24" t="s">
        <v>494</v>
      </c>
      <c r="K279" s="24" t="s">
        <v>572</v>
      </c>
      <c r="L279" s="24" t="s">
        <v>668</v>
      </c>
      <c r="M279" s="24" t="s">
        <v>761</v>
      </c>
      <c r="N279" s="26"/>
      <c r="O279" s="24" t="s">
        <v>11</v>
      </c>
      <c r="P279" s="27">
        <v>138.24</v>
      </c>
      <c r="Q279" s="27">
        <f>ROUND(Q278+P279,5)</f>
        <v>138.24</v>
      </c>
    </row>
    <row r="280" spans="1:17" x14ac:dyDescent="0.25">
      <c r="A280" s="28"/>
      <c r="B280" s="28"/>
      <c r="C280" s="28"/>
      <c r="D280" s="28"/>
      <c r="E280" s="28" t="s">
        <v>422</v>
      </c>
      <c r="F280" s="28"/>
      <c r="G280" s="28"/>
      <c r="H280" s="28"/>
      <c r="I280" s="29"/>
      <c r="J280" s="28"/>
      <c r="K280" s="28"/>
      <c r="L280" s="28"/>
      <c r="M280" s="28"/>
      <c r="N280" s="28"/>
      <c r="O280" s="28"/>
      <c r="P280" s="2">
        <f>ROUND(SUM(P278:P279),5)</f>
        <v>138.24</v>
      </c>
      <c r="Q280" s="2">
        <f>Q279</f>
        <v>138.24</v>
      </c>
    </row>
    <row r="281" spans="1:17" x14ac:dyDescent="0.25">
      <c r="A281" s="1"/>
      <c r="B281" s="1"/>
      <c r="C281" s="1"/>
      <c r="D281" s="1"/>
      <c r="E281" s="1" t="s">
        <v>217</v>
      </c>
      <c r="F281" s="1"/>
      <c r="G281" s="1"/>
      <c r="H281" s="1"/>
      <c r="I281" s="22"/>
      <c r="J281" s="1"/>
      <c r="K281" s="1"/>
      <c r="L281" s="1"/>
      <c r="M281" s="1"/>
      <c r="N281" s="1"/>
      <c r="O281" s="1"/>
      <c r="P281" s="23"/>
      <c r="Q281" s="23"/>
    </row>
    <row r="282" spans="1:17" x14ac:dyDescent="0.25">
      <c r="A282" s="24"/>
      <c r="B282" s="24"/>
      <c r="C282" s="24"/>
      <c r="D282" s="24"/>
      <c r="E282" s="24"/>
      <c r="F282" s="24"/>
      <c r="G282" s="24"/>
      <c r="H282" s="24" t="s">
        <v>459</v>
      </c>
      <c r="I282" s="25">
        <v>46084</v>
      </c>
      <c r="J282" s="24"/>
      <c r="K282" s="24" t="s">
        <v>583</v>
      </c>
      <c r="L282" s="24" t="s">
        <v>685</v>
      </c>
      <c r="M282" s="24" t="s">
        <v>761</v>
      </c>
      <c r="N282" s="26"/>
      <c r="O282" s="24" t="s">
        <v>11</v>
      </c>
      <c r="P282" s="30">
        <v>277.5</v>
      </c>
      <c r="Q282" s="30">
        <f>ROUND(Q281+P282,5)</f>
        <v>277.5</v>
      </c>
    </row>
    <row r="283" spans="1:17" ht="15.75" thickBot="1" x14ac:dyDescent="0.3">
      <c r="A283" s="24"/>
      <c r="B283" s="24"/>
      <c r="C283" s="24"/>
      <c r="D283" s="24"/>
      <c r="E283" s="24"/>
      <c r="F283" s="24"/>
      <c r="G283" s="24"/>
      <c r="H283" s="24" t="s">
        <v>461</v>
      </c>
      <c r="I283" s="25">
        <v>46085</v>
      </c>
      <c r="J283" s="24" t="s">
        <v>472</v>
      </c>
      <c r="K283" s="24" t="s">
        <v>584</v>
      </c>
      <c r="L283" s="24" t="s">
        <v>686</v>
      </c>
      <c r="M283" s="24" t="s">
        <v>761</v>
      </c>
      <c r="N283" s="26"/>
      <c r="O283" s="24" t="s">
        <v>41</v>
      </c>
      <c r="P283" s="27">
        <v>-371.3</v>
      </c>
      <c r="Q283" s="27">
        <f>ROUND(Q282+P283,5)</f>
        <v>-93.8</v>
      </c>
    </row>
    <row r="284" spans="1:17" x14ac:dyDescent="0.25">
      <c r="A284" s="28"/>
      <c r="B284" s="28"/>
      <c r="C284" s="28"/>
      <c r="D284" s="28"/>
      <c r="E284" s="28" t="s">
        <v>423</v>
      </c>
      <c r="F284" s="28"/>
      <c r="G284" s="28"/>
      <c r="H284" s="28"/>
      <c r="I284" s="29"/>
      <c r="J284" s="28"/>
      <c r="K284" s="28"/>
      <c r="L284" s="28"/>
      <c r="M284" s="28"/>
      <c r="N284" s="28"/>
      <c r="O284" s="28"/>
      <c r="P284" s="2">
        <f>ROUND(SUM(P281:P283),5)</f>
        <v>-93.8</v>
      </c>
      <c r="Q284" s="2">
        <f>Q283</f>
        <v>-93.8</v>
      </c>
    </row>
    <row r="285" spans="1:17" x14ac:dyDescent="0.25">
      <c r="A285" s="1"/>
      <c r="B285" s="1"/>
      <c r="C285" s="1"/>
      <c r="D285" s="1"/>
      <c r="E285" s="1" t="s">
        <v>218</v>
      </c>
      <c r="F285" s="1"/>
      <c r="G285" s="1"/>
      <c r="H285" s="1"/>
      <c r="I285" s="22"/>
      <c r="J285" s="1"/>
      <c r="K285" s="1"/>
      <c r="L285" s="1"/>
      <c r="M285" s="1"/>
      <c r="N285" s="1"/>
      <c r="O285" s="1"/>
      <c r="P285" s="23"/>
      <c r="Q285" s="23"/>
    </row>
    <row r="286" spans="1:17" ht="15.75" thickBot="1" x14ac:dyDescent="0.3">
      <c r="A286" s="21"/>
      <c r="B286" s="21"/>
      <c r="C286" s="21"/>
      <c r="D286" s="21"/>
      <c r="E286" s="21"/>
      <c r="F286" s="21"/>
      <c r="G286" s="24"/>
      <c r="H286" s="24" t="s">
        <v>461</v>
      </c>
      <c r="I286" s="25">
        <v>46085</v>
      </c>
      <c r="J286" s="24" t="s">
        <v>472</v>
      </c>
      <c r="K286" s="24" t="s">
        <v>584</v>
      </c>
      <c r="L286" s="24" t="s">
        <v>687</v>
      </c>
      <c r="M286" s="24" t="s">
        <v>761</v>
      </c>
      <c r="N286" s="26"/>
      <c r="O286" s="24" t="s">
        <v>41</v>
      </c>
      <c r="P286" s="27">
        <v>-107.61</v>
      </c>
      <c r="Q286" s="27">
        <f>ROUND(Q285+P286,5)</f>
        <v>-107.61</v>
      </c>
    </row>
    <row r="287" spans="1:17" x14ac:dyDescent="0.25">
      <c r="A287" s="28"/>
      <c r="B287" s="28"/>
      <c r="C287" s="28"/>
      <c r="D287" s="28"/>
      <c r="E287" s="28" t="s">
        <v>424</v>
      </c>
      <c r="F287" s="28"/>
      <c r="G287" s="28"/>
      <c r="H287" s="28"/>
      <c r="I287" s="29"/>
      <c r="J287" s="28"/>
      <c r="K287" s="28"/>
      <c r="L287" s="28"/>
      <c r="M287" s="28"/>
      <c r="N287" s="28"/>
      <c r="O287" s="28"/>
      <c r="P287" s="2">
        <f>ROUND(SUM(P285:P286),5)</f>
        <v>-107.61</v>
      </c>
      <c r="Q287" s="2">
        <f>Q286</f>
        <v>-107.61</v>
      </c>
    </row>
    <row r="288" spans="1:17" x14ac:dyDescent="0.25">
      <c r="A288" s="1"/>
      <c r="B288" s="1"/>
      <c r="C288" s="1"/>
      <c r="D288" s="1"/>
      <c r="E288" s="1" t="s">
        <v>219</v>
      </c>
      <c r="F288" s="1"/>
      <c r="G288" s="1"/>
      <c r="H288" s="1"/>
      <c r="I288" s="22"/>
      <c r="J288" s="1"/>
      <c r="K288" s="1"/>
      <c r="L288" s="1"/>
      <c r="M288" s="1"/>
      <c r="N288" s="1"/>
      <c r="O288" s="1"/>
      <c r="P288" s="23"/>
      <c r="Q288" s="23"/>
    </row>
    <row r="289" spans="1:17" ht="15.75" thickBot="1" x14ac:dyDescent="0.3">
      <c r="A289" s="21"/>
      <c r="B289" s="21"/>
      <c r="C289" s="21"/>
      <c r="D289" s="21"/>
      <c r="E289" s="21"/>
      <c r="F289" s="21"/>
      <c r="G289" s="24"/>
      <c r="H289" s="24" t="s">
        <v>461</v>
      </c>
      <c r="I289" s="25">
        <v>46085</v>
      </c>
      <c r="J289" s="24" t="s">
        <v>472</v>
      </c>
      <c r="K289" s="24" t="s">
        <v>584</v>
      </c>
      <c r="L289" s="24" t="s">
        <v>688</v>
      </c>
      <c r="M289" s="24" t="s">
        <v>761</v>
      </c>
      <c r="N289" s="26"/>
      <c r="O289" s="24" t="s">
        <v>41</v>
      </c>
      <c r="P289" s="30">
        <v>-107.61</v>
      </c>
      <c r="Q289" s="30">
        <f>ROUND(Q288+P289,5)</f>
        <v>-107.61</v>
      </c>
    </row>
    <row r="290" spans="1:17" ht="15.75" thickBot="1" x14ac:dyDescent="0.3">
      <c r="A290" s="28"/>
      <c r="B290" s="28"/>
      <c r="C290" s="28"/>
      <c r="D290" s="28"/>
      <c r="E290" s="28" t="s">
        <v>425</v>
      </c>
      <c r="F290" s="28"/>
      <c r="G290" s="28"/>
      <c r="H290" s="28"/>
      <c r="I290" s="29"/>
      <c r="J290" s="28"/>
      <c r="K290" s="28"/>
      <c r="L290" s="28"/>
      <c r="M290" s="28"/>
      <c r="N290" s="28"/>
      <c r="O290" s="28"/>
      <c r="P290" s="3">
        <f>ROUND(SUM(P288:P289),5)</f>
        <v>-107.61</v>
      </c>
      <c r="Q290" s="3">
        <f>Q289</f>
        <v>-107.61</v>
      </c>
    </row>
    <row r="291" spans="1:17" x14ac:dyDescent="0.25">
      <c r="A291" s="28"/>
      <c r="B291" s="28"/>
      <c r="C291" s="28"/>
      <c r="D291" s="28" t="s">
        <v>221</v>
      </c>
      <c r="E291" s="28"/>
      <c r="F291" s="28"/>
      <c r="G291" s="28"/>
      <c r="H291" s="28"/>
      <c r="I291" s="29"/>
      <c r="J291" s="28"/>
      <c r="K291" s="28"/>
      <c r="L291" s="28"/>
      <c r="M291" s="28"/>
      <c r="N291" s="28"/>
      <c r="O291" s="28"/>
      <c r="P291" s="2">
        <f>ROUND(P280+P284+P287+P290,5)</f>
        <v>-170.78</v>
      </c>
      <c r="Q291" s="2">
        <f>ROUND(Q280+Q284+Q287+Q290,5)</f>
        <v>-170.78</v>
      </c>
    </row>
    <row r="292" spans="1:17" x14ac:dyDescent="0.25">
      <c r="A292" s="1"/>
      <c r="B292" s="1"/>
      <c r="C292" s="1"/>
      <c r="D292" s="1" t="s">
        <v>222</v>
      </c>
      <c r="E292" s="1"/>
      <c r="F292" s="1"/>
      <c r="G292" s="1"/>
      <c r="H292" s="1"/>
      <c r="I292" s="22"/>
      <c r="J292" s="1"/>
      <c r="K292" s="1"/>
      <c r="L292" s="1"/>
      <c r="M292" s="1"/>
      <c r="N292" s="1"/>
      <c r="O292" s="1"/>
      <c r="P292" s="23"/>
      <c r="Q292" s="23"/>
    </row>
    <row r="293" spans="1:17" x14ac:dyDescent="0.25">
      <c r="A293" s="1"/>
      <c r="B293" s="1"/>
      <c r="C293" s="1"/>
      <c r="D293" s="1"/>
      <c r="E293" s="1" t="s">
        <v>223</v>
      </c>
      <c r="F293" s="1"/>
      <c r="G293" s="1"/>
      <c r="H293" s="1"/>
      <c r="I293" s="22"/>
      <c r="J293" s="1"/>
      <c r="K293" s="1"/>
      <c r="L293" s="1"/>
      <c r="M293" s="1"/>
      <c r="N293" s="1"/>
      <c r="O293" s="1"/>
      <c r="P293" s="23"/>
      <c r="Q293" s="23"/>
    </row>
    <row r="294" spans="1:17" x14ac:dyDescent="0.25">
      <c r="A294" s="1"/>
      <c r="B294" s="1"/>
      <c r="C294" s="1"/>
      <c r="D294" s="1"/>
      <c r="E294" s="1"/>
      <c r="F294" s="1" t="s">
        <v>224</v>
      </c>
      <c r="G294" s="1"/>
      <c r="H294" s="1"/>
      <c r="I294" s="22"/>
      <c r="J294" s="1"/>
      <c r="K294" s="1"/>
      <c r="L294" s="1"/>
      <c r="M294" s="1"/>
      <c r="N294" s="1"/>
      <c r="O294" s="1"/>
      <c r="P294" s="23"/>
      <c r="Q294" s="23"/>
    </row>
    <row r="295" spans="1:17" ht="15.75" thickBot="1" x14ac:dyDescent="0.3">
      <c r="A295" s="21"/>
      <c r="B295" s="21"/>
      <c r="C295" s="21"/>
      <c r="D295" s="21"/>
      <c r="E295" s="21"/>
      <c r="F295" s="21"/>
      <c r="G295" s="24"/>
      <c r="H295" s="24" t="s">
        <v>461</v>
      </c>
      <c r="I295" s="25">
        <v>46108</v>
      </c>
      <c r="J295" s="24" t="s">
        <v>506</v>
      </c>
      <c r="K295" s="24" t="s">
        <v>585</v>
      </c>
      <c r="L295" s="24" t="s">
        <v>689</v>
      </c>
      <c r="M295" s="24" t="s">
        <v>761</v>
      </c>
      <c r="N295" s="26"/>
      <c r="O295" s="24" t="s">
        <v>41</v>
      </c>
      <c r="P295" s="27">
        <v>-1748.52</v>
      </c>
      <c r="Q295" s="27">
        <f>ROUND(Q294+P295,5)</f>
        <v>-1748.52</v>
      </c>
    </row>
    <row r="296" spans="1:17" x14ac:dyDescent="0.25">
      <c r="A296" s="28"/>
      <c r="B296" s="28"/>
      <c r="C296" s="28"/>
      <c r="D296" s="28"/>
      <c r="E296" s="28"/>
      <c r="F296" s="28" t="s">
        <v>426</v>
      </c>
      <c r="G296" s="28"/>
      <c r="H296" s="28"/>
      <c r="I296" s="29"/>
      <c r="J296" s="28"/>
      <c r="K296" s="28"/>
      <c r="L296" s="28"/>
      <c r="M296" s="28"/>
      <c r="N296" s="28"/>
      <c r="O296" s="28"/>
      <c r="P296" s="2">
        <f>ROUND(SUM(P294:P295),5)</f>
        <v>-1748.52</v>
      </c>
      <c r="Q296" s="2">
        <f>Q295</f>
        <v>-1748.52</v>
      </c>
    </row>
    <row r="297" spans="1:17" x14ac:dyDescent="0.25">
      <c r="A297" s="1"/>
      <c r="B297" s="1"/>
      <c r="C297" s="1"/>
      <c r="D297" s="1"/>
      <c r="E297" s="1"/>
      <c r="F297" s="1" t="s">
        <v>225</v>
      </c>
      <c r="G297" s="1"/>
      <c r="H297" s="1"/>
      <c r="I297" s="22"/>
      <c r="J297" s="1"/>
      <c r="K297" s="1"/>
      <c r="L297" s="1"/>
      <c r="M297" s="1"/>
      <c r="N297" s="1"/>
      <c r="O297" s="1"/>
      <c r="P297" s="23"/>
      <c r="Q297" s="23"/>
    </row>
    <row r="298" spans="1:17" x14ac:dyDescent="0.25">
      <c r="A298" s="24"/>
      <c r="B298" s="24"/>
      <c r="C298" s="24"/>
      <c r="D298" s="24"/>
      <c r="E298" s="24"/>
      <c r="F298" s="24"/>
      <c r="G298" s="24"/>
      <c r="H298" s="24" t="s">
        <v>461</v>
      </c>
      <c r="I298" s="25">
        <v>46099</v>
      </c>
      <c r="J298" s="24" t="s">
        <v>507</v>
      </c>
      <c r="K298" s="24" t="s">
        <v>582</v>
      </c>
      <c r="L298" s="24" t="s">
        <v>690</v>
      </c>
      <c r="M298" s="24" t="s">
        <v>761</v>
      </c>
      <c r="N298" s="26"/>
      <c r="O298" s="24" t="s">
        <v>41</v>
      </c>
      <c r="P298" s="30">
        <v>-396.26</v>
      </c>
      <c r="Q298" s="30">
        <f>ROUND(Q297+P298,5)</f>
        <v>-396.26</v>
      </c>
    </row>
    <row r="299" spans="1:17" x14ac:dyDescent="0.25">
      <c r="A299" s="24"/>
      <c r="B299" s="24"/>
      <c r="C299" s="24"/>
      <c r="D299" s="24"/>
      <c r="E299" s="24"/>
      <c r="F299" s="24"/>
      <c r="G299" s="24"/>
      <c r="H299" s="24" t="s">
        <v>461</v>
      </c>
      <c r="I299" s="25">
        <v>46099</v>
      </c>
      <c r="J299" s="24" t="s">
        <v>507</v>
      </c>
      <c r="K299" s="24" t="s">
        <v>582</v>
      </c>
      <c r="L299" s="24" t="s">
        <v>649</v>
      </c>
      <c r="M299" s="24" t="s">
        <v>761</v>
      </c>
      <c r="N299" s="26"/>
      <c r="O299" s="24" t="s">
        <v>41</v>
      </c>
      <c r="P299" s="30">
        <v>-8.99</v>
      </c>
      <c r="Q299" s="30">
        <f>ROUND(Q298+P299,5)</f>
        <v>-405.25</v>
      </c>
    </row>
    <row r="300" spans="1:17" x14ac:dyDescent="0.25">
      <c r="A300" s="24"/>
      <c r="B300" s="24"/>
      <c r="C300" s="24"/>
      <c r="D300" s="24"/>
      <c r="E300" s="24"/>
      <c r="F300" s="24"/>
      <c r="G300" s="24"/>
      <c r="H300" s="24" t="s">
        <v>461</v>
      </c>
      <c r="I300" s="25">
        <v>46105</v>
      </c>
      <c r="J300" s="24" t="s">
        <v>505</v>
      </c>
      <c r="K300" s="24" t="s">
        <v>582</v>
      </c>
      <c r="L300" s="24" t="s">
        <v>690</v>
      </c>
      <c r="M300" s="24" t="s">
        <v>761</v>
      </c>
      <c r="N300" s="26"/>
      <c r="O300" s="24" t="s">
        <v>41</v>
      </c>
      <c r="P300" s="30">
        <v>-268.98</v>
      </c>
      <c r="Q300" s="30">
        <f>ROUND(Q299+P300,5)</f>
        <v>-674.23</v>
      </c>
    </row>
    <row r="301" spans="1:17" ht="15.75" thickBot="1" x14ac:dyDescent="0.3">
      <c r="A301" s="24"/>
      <c r="B301" s="24"/>
      <c r="C301" s="24"/>
      <c r="D301" s="24"/>
      <c r="E301" s="24"/>
      <c r="F301" s="24"/>
      <c r="G301" s="24"/>
      <c r="H301" s="24" t="s">
        <v>461</v>
      </c>
      <c r="I301" s="25">
        <v>46108</v>
      </c>
      <c r="J301" s="24" t="s">
        <v>506</v>
      </c>
      <c r="K301" s="24" t="s">
        <v>585</v>
      </c>
      <c r="L301" s="24" t="s">
        <v>691</v>
      </c>
      <c r="M301" s="24" t="s">
        <v>761</v>
      </c>
      <c r="N301" s="26"/>
      <c r="O301" s="24" t="s">
        <v>41</v>
      </c>
      <c r="P301" s="27">
        <v>-37.42</v>
      </c>
      <c r="Q301" s="27">
        <f>ROUND(Q300+P301,5)</f>
        <v>-711.65</v>
      </c>
    </row>
    <row r="302" spans="1:17" x14ac:dyDescent="0.25">
      <c r="A302" s="28"/>
      <c r="B302" s="28"/>
      <c r="C302" s="28"/>
      <c r="D302" s="28"/>
      <c r="E302" s="28"/>
      <c r="F302" s="28" t="s">
        <v>427</v>
      </c>
      <c r="G302" s="28"/>
      <c r="H302" s="28"/>
      <c r="I302" s="29"/>
      <c r="J302" s="28"/>
      <c r="K302" s="28"/>
      <c r="L302" s="28"/>
      <c r="M302" s="28"/>
      <c r="N302" s="28"/>
      <c r="O302" s="28"/>
      <c r="P302" s="2">
        <f>ROUND(SUM(P297:P301),5)</f>
        <v>-711.65</v>
      </c>
      <c r="Q302" s="2">
        <f>Q301</f>
        <v>-711.65</v>
      </c>
    </row>
    <row r="303" spans="1:17" x14ac:dyDescent="0.25">
      <c r="A303" s="1"/>
      <c r="B303" s="1"/>
      <c r="C303" s="1"/>
      <c r="D303" s="1"/>
      <c r="E303" s="1"/>
      <c r="F303" s="1" t="s">
        <v>226</v>
      </c>
      <c r="G303" s="1"/>
      <c r="H303" s="1"/>
      <c r="I303" s="22"/>
      <c r="J303" s="1"/>
      <c r="K303" s="1"/>
      <c r="L303" s="1"/>
      <c r="M303" s="1"/>
      <c r="N303" s="1"/>
      <c r="O303" s="1"/>
      <c r="P303" s="23"/>
      <c r="Q303" s="23"/>
    </row>
    <row r="304" spans="1:17" ht="15.75" thickBot="1" x14ac:dyDescent="0.3">
      <c r="A304" s="21"/>
      <c r="B304" s="21"/>
      <c r="C304" s="21"/>
      <c r="D304" s="21"/>
      <c r="E304" s="21"/>
      <c r="F304" s="21"/>
      <c r="G304" s="24"/>
      <c r="H304" s="24" t="s">
        <v>461</v>
      </c>
      <c r="I304" s="25">
        <v>46108</v>
      </c>
      <c r="J304" s="24" t="s">
        <v>506</v>
      </c>
      <c r="K304" s="24" t="s">
        <v>585</v>
      </c>
      <c r="L304" s="24" t="s">
        <v>692</v>
      </c>
      <c r="M304" s="24" t="s">
        <v>761</v>
      </c>
      <c r="N304" s="26"/>
      <c r="O304" s="24" t="s">
        <v>41</v>
      </c>
      <c r="P304" s="30">
        <v>0</v>
      </c>
      <c r="Q304" s="30">
        <f>ROUND(Q303+P304,5)</f>
        <v>0</v>
      </c>
    </row>
    <row r="305" spans="1:17" ht="15.75" thickBot="1" x14ac:dyDescent="0.3">
      <c r="A305" s="28"/>
      <c r="B305" s="28"/>
      <c r="C305" s="28"/>
      <c r="D305" s="28"/>
      <c r="E305" s="28"/>
      <c r="F305" s="28" t="s">
        <v>428</v>
      </c>
      <c r="G305" s="28"/>
      <c r="H305" s="28"/>
      <c r="I305" s="29"/>
      <c r="J305" s="28"/>
      <c r="K305" s="28"/>
      <c r="L305" s="28"/>
      <c r="M305" s="28"/>
      <c r="N305" s="28"/>
      <c r="O305" s="28"/>
      <c r="P305" s="3">
        <f>ROUND(SUM(P303:P304),5)</f>
        <v>0</v>
      </c>
      <c r="Q305" s="3">
        <f>Q304</f>
        <v>0</v>
      </c>
    </row>
    <row r="306" spans="1:17" x14ac:dyDescent="0.25">
      <c r="A306" s="28"/>
      <c r="B306" s="28"/>
      <c r="C306" s="28"/>
      <c r="D306" s="28"/>
      <c r="E306" s="28" t="s">
        <v>227</v>
      </c>
      <c r="F306" s="28"/>
      <c r="G306" s="28"/>
      <c r="H306" s="28"/>
      <c r="I306" s="29"/>
      <c r="J306" s="28"/>
      <c r="K306" s="28"/>
      <c r="L306" s="28"/>
      <c r="M306" s="28"/>
      <c r="N306" s="28"/>
      <c r="O306" s="28"/>
      <c r="P306" s="2">
        <f>ROUND(P296+P302+P305,5)</f>
        <v>-2460.17</v>
      </c>
      <c r="Q306" s="2">
        <f>ROUND(Q296+Q302+Q305,5)</f>
        <v>-2460.17</v>
      </c>
    </row>
    <row r="307" spans="1:17" x14ac:dyDescent="0.25">
      <c r="A307" s="1"/>
      <c r="B307" s="1"/>
      <c r="C307" s="1"/>
      <c r="D307" s="1"/>
      <c r="E307" s="1" t="s">
        <v>229</v>
      </c>
      <c r="F307" s="1"/>
      <c r="G307" s="1"/>
      <c r="H307" s="1"/>
      <c r="I307" s="22"/>
      <c r="J307" s="1"/>
      <c r="K307" s="1"/>
      <c r="L307" s="1"/>
      <c r="M307" s="1"/>
      <c r="N307" s="1"/>
      <c r="O307" s="1"/>
      <c r="P307" s="23"/>
      <c r="Q307" s="23"/>
    </row>
    <row r="308" spans="1:17" x14ac:dyDescent="0.25">
      <c r="A308" s="24"/>
      <c r="B308" s="24"/>
      <c r="C308" s="24"/>
      <c r="D308" s="24"/>
      <c r="E308" s="24"/>
      <c r="F308" s="24"/>
      <c r="G308" s="24"/>
      <c r="H308" s="24" t="s">
        <v>460</v>
      </c>
      <c r="I308" s="25">
        <v>46109</v>
      </c>
      <c r="J308" s="24" t="s">
        <v>472</v>
      </c>
      <c r="K308" s="24" t="s">
        <v>586</v>
      </c>
      <c r="L308" s="24" t="s">
        <v>693</v>
      </c>
      <c r="M308" s="24" t="s">
        <v>761</v>
      </c>
      <c r="N308" s="26"/>
      <c r="O308" s="24" t="s">
        <v>44</v>
      </c>
      <c r="P308" s="30">
        <v>-109.57</v>
      </c>
      <c r="Q308" s="30">
        <f>ROUND(Q307+P308,5)</f>
        <v>-109.57</v>
      </c>
    </row>
    <row r="309" spans="1:17" ht="15.75" thickBot="1" x14ac:dyDescent="0.3">
      <c r="A309" s="24"/>
      <c r="B309" s="24"/>
      <c r="C309" s="24"/>
      <c r="D309" s="24"/>
      <c r="E309" s="24"/>
      <c r="F309" s="24"/>
      <c r="G309" s="24"/>
      <c r="H309" s="24" t="s">
        <v>460</v>
      </c>
      <c r="I309" s="25">
        <v>46110</v>
      </c>
      <c r="J309" s="24" t="s">
        <v>508</v>
      </c>
      <c r="K309" s="24" t="s">
        <v>587</v>
      </c>
      <c r="L309" s="24" t="s">
        <v>694</v>
      </c>
      <c r="M309" s="24" t="s">
        <v>761</v>
      </c>
      <c r="N309" s="26"/>
      <c r="O309" s="24" t="s">
        <v>44</v>
      </c>
      <c r="P309" s="30">
        <v>-54.8</v>
      </c>
      <c r="Q309" s="30">
        <f>ROUND(Q308+P309,5)</f>
        <v>-164.37</v>
      </c>
    </row>
    <row r="310" spans="1:17" ht="15.75" thickBot="1" x14ac:dyDescent="0.3">
      <c r="A310" s="28"/>
      <c r="B310" s="28"/>
      <c r="C310" s="28"/>
      <c r="D310" s="28"/>
      <c r="E310" s="28" t="s">
        <v>429</v>
      </c>
      <c r="F310" s="28"/>
      <c r="G310" s="28"/>
      <c r="H310" s="28"/>
      <c r="I310" s="29"/>
      <c r="J310" s="28"/>
      <c r="K310" s="28"/>
      <c r="L310" s="28"/>
      <c r="M310" s="28"/>
      <c r="N310" s="28"/>
      <c r="O310" s="28"/>
      <c r="P310" s="3">
        <f>ROUND(SUM(P307:P309),5)</f>
        <v>-164.37</v>
      </c>
      <c r="Q310" s="3">
        <f>Q309</f>
        <v>-164.37</v>
      </c>
    </row>
    <row r="311" spans="1:17" x14ac:dyDescent="0.25">
      <c r="A311" s="28"/>
      <c r="B311" s="28"/>
      <c r="C311" s="28"/>
      <c r="D311" s="28" t="s">
        <v>230</v>
      </c>
      <c r="E311" s="28"/>
      <c r="F311" s="28"/>
      <c r="G311" s="28"/>
      <c r="H311" s="28"/>
      <c r="I311" s="29"/>
      <c r="J311" s="28"/>
      <c r="K311" s="28"/>
      <c r="L311" s="28"/>
      <c r="M311" s="28"/>
      <c r="N311" s="28"/>
      <c r="O311" s="28"/>
      <c r="P311" s="2">
        <f>ROUND(P306+P310,5)</f>
        <v>-2624.54</v>
      </c>
      <c r="Q311" s="2">
        <f>ROUND(Q306+Q310,5)</f>
        <v>-2624.54</v>
      </c>
    </row>
    <row r="312" spans="1:17" x14ac:dyDescent="0.25">
      <c r="A312" s="1"/>
      <c r="B312" s="1"/>
      <c r="C312" s="1"/>
      <c r="D312" s="1" t="s">
        <v>231</v>
      </c>
      <c r="E312" s="1"/>
      <c r="F312" s="1"/>
      <c r="G312" s="1"/>
      <c r="H312" s="1"/>
      <c r="I312" s="22"/>
      <c r="J312" s="1"/>
      <c r="K312" s="1"/>
      <c r="L312" s="1"/>
      <c r="M312" s="1"/>
      <c r="N312" s="1"/>
      <c r="O312" s="1"/>
      <c r="P312" s="23"/>
      <c r="Q312" s="23"/>
    </row>
    <row r="313" spans="1:17" x14ac:dyDescent="0.25">
      <c r="A313" s="24"/>
      <c r="B313" s="24"/>
      <c r="C313" s="24"/>
      <c r="D313" s="24"/>
      <c r="E313" s="24"/>
      <c r="F313" s="24"/>
      <c r="G313" s="24"/>
      <c r="H313" s="24" t="s">
        <v>460</v>
      </c>
      <c r="I313" s="25">
        <v>46084</v>
      </c>
      <c r="J313" s="24" t="s">
        <v>509</v>
      </c>
      <c r="K313" s="24" t="s">
        <v>588</v>
      </c>
      <c r="L313" s="24" t="s">
        <v>695</v>
      </c>
      <c r="M313" s="24" t="s">
        <v>761</v>
      </c>
      <c r="N313" s="26"/>
      <c r="O313" s="24" t="s">
        <v>44</v>
      </c>
      <c r="P313" s="30">
        <v>-188.5</v>
      </c>
      <c r="Q313" s="30">
        <f>ROUND(Q312+P313,5)</f>
        <v>-188.5</v>
      </c>
    </row>
    <row r="314" spans="1:17" x14ac:dyDescent="0.25">
      <c r="A314" s="24"/>
      <c r="B314" s="24"/>
      <c r="C314" s="24"/>
      <c r="D314" s="24"/>
      <c r="E314" s="24"/>
      <c r="F314" s="24"/>
      <c r="G314" s="24"/>
      <c r="H314" s="24" t="s">
        <v>460</v>
      </c>
      <c r="I314" s="25">
        <v>46084</v>
      </c>
      <c r="J314" s="24"/>
      <c r="K314" s="24" t="s">
        <v>588</v>
      </c>
      <c r="L314" s="24" t="s">
        <v>695</v>
      </c>
      <c r="M314" s="24" t="s">
        <v>761</v>
      </c>
      <c r="N314" s="26"/>
      <c r="O314" s="24" t="s">
        <v>44</v>
      </c>
      <c r="P314" s="30">
        <v>-188.5</v>
      </c>
      <c r="Q314" s="30">
        <f>ROUND(Q313+P314,5)</f>
        <v>-377</v>
      </c>
    </row>
    <row r="315" spans="1:17" ht="15.75" thickBot="1" x14ac:dyDescent="0.3">
      <c r="A315" s="24"/>
      <c r="B315" s="24"/>
      <c r="C315" s="24"/>
      <c r="D315" s="24"/>
      <c r="E315" s="24"/>
      <c r="F315" s="24"/>
      <c r="G315" s="24"/>
      <c r="H315" s="24" t="s">
        <v>460</v>
      </c>
      <c r="I315" s="25">
        <v>46101</v>
      </c>
      <c r="J315" s="24" t="s">
        <v>510</v>
      </c>
      <c r="K315" s="24" t="s">
        <v>589</v>
      </c>
      <c r="L315" s="24" t="s">
        <v>696</v>
      </c>
      <c r="M315" s="24" t="s">
        <v>761</v>
      </c>
      <c r="N315" s="26"/>
      <c r="O315" s="24" t="s">
        <v>44</v>
      </c>
      <c r="P315" s="30">
        <v>-21.2</v>
      </c>
      <c r="Q315" s="30">
        <f>ROUND(Q314+P315,5)</f>
        <v>-398.2</v>
      </c>
    </row>
    <row r="316" spans="1:17" ht="15.75" thickBot="1" x14ac:dyDescent="0.3">
      <c r="A316" s="28"/>
      <c r="B316" s="28"/>
      <c r="C316" s="28"/>
      <c r="D316" s="28" t="s">
        <v>430</v>
      </c>
      <c r="E316" s="28"/>
      <c r="F316" s="28"/>
      <c r="G316" s="28"/>
      <c r="H316" s="28"/>
      <c r="I316" s="29"/>
      <c r="J316" s="28"/>
      <c r="K316" s="28"/>
      <c r="L316" s="28"/>
      <c r="M316" s="28"/>
      <c r="N316" s="28"/>
      <c r="O316" s="28"/>
      <c r="P316" s="5">
        <f>ROUND(SUM(P312:P315),5)</f>
        <v>-398.2</v>
      </c>
      <c r="Q316" s="5">
        <f>Q315</f>
        <v>-398.2</v>
      </c>
    </row>
    <row r="317" spans="1:17" ht="15.75" thickBot="1" x14ac:dyDescent="0.3">
      <c r="A317" s="28"/>
      <c r="B317" s="28"/>
      <c r="C317" s="28" t="s">
        <v>232</v>
      </c>
      <c r="D317" s="28"/>
      <c r="E317" s="28"/>
      <c r="F317" s="28"/>
      <c r="G317" s="28"/>
      <c r="H317" s="28"/>
      <c r="I317" s="29"/>
      <c r="J317" s="28"/>
      <c r="K317" s="28"/>
      <c r="L317" s="28"/>
      <c r="M317" s="28"/>
      <c r="N317" s="28"/>
      <c r="O317" s="28"/>
      <c r="P317" s="3">
        <f>ROUND(P276+P291+P311+P316,5)</f>
        <v>-4473.75</v>
      </c>
      <c r="Q317" s="3">
        <f>ROUND(Q276+Q291+Q311+Q316,5)</f>
        <v>-4473.75</v>
      </c>
    </row>
    <row r="318" spans="1:17" x14ac:dyDescent="0.25">
      <c r="A318" s="28"/>
      <c r="B318" s="28" t="s">
        <v>233</v>
      </c>
      <c r="C318" s="28"/>
      <c r="D318" s="28"/>
      <c r="E318" s="28"/>
      <c r="F318" s="28"/>
      <c r="G318" s="28"/>
      <c r="H318" s="28"/>
      <c r="I318" s="29"/>
      <c r="J318" s="28"/>
      <c r="K318" s="28"/>
      <c r="L318" s="28"/>
      <c r="M318" s="28"/>
      <c r="N318" s="28"/>
      <c r="O318" s="28"/>
      <c r="P318" s="2">
        <f>ROUND(P67+P77+P85+P89+P92+P102+P108+P128+P250+P317,5)</f>
        <v>-103770.94</v>
      </c>
      <c r="Q318" s="2">
        <f>ROUND(Q67+Q77+Q85+Q89+Q92+Q102+Q108+Q128+Q250+Q317,5)</f>
        <v>-103770.94</v>
      </c>
    </row>
    <row r="319" spans="1:17" x14ac:dyDescent="0.25">
      <c r="A319" s="1"/>
      <c r="B319" s="1" t="s">
        <v>234</v>
      </c>
      <c r="C319" s="1"/>
      <c r="D319" s="1"/>
      <c r="E319" s="1"/>
      <c r="F319" s="1"/>
      <c r="G319" s="1"/>
      <c r="H319" s="1"/>
      <c r="I319" s="22"/>
      <c r="J319" s="1"/>
      <c r="K319" s="1"/>
      <c r="L319" s="1"/>
      <c r="M319" s="1"/>
      <c r="N319" s="1"/>
      <c r="O319" s="1"/>
      <c r="P319" s="23"/>
      <c r="Q319" s="23"/>
    </row>
    <row r="320" spans="1:17" x14ac:dyDescent="0.25">
      <c r="A320" s="1"/>
      <c r="B320" s="1"/>
      <c r="C320" s="1" t="s">
        <v>235</v>
      </c>
      <c r="D320" s="1"/>
      <c r="E320" s="1"/>
      <c r="F320" s="1"/>
      <c r="G320" s="1"/>
      <c r="H320" s="1"/>
      <c r="I320" s="22"/>
      <c r="J320" s="1"/>
      <c r="K320" s="1"/>
      <c r="L320" s="1"/>
      <c r="M320" s="1"/>
      <c r="N320" s="1"/>
      <c r="O320" s="1"/>
      <c r="P320" s="23"/>
      <c r="Q320" s="23"/>
    </row>
    <row r="321" spans="1:17" x14ac:dyDescent="0.25">
      <c r="A321" s="24"/>
      <c r="B321" s="24"/>
      <c r="C321" s="24"/>
      <c r="D321" s="24"/>
      <c r="E321" s="24"/>
      <c r="F321" s="24"/>
      <c r="G321" s="24"/>
      <c r="H321" s="24" t="s">
        <v>460</v>
      </c>
      <c r="I321" s="25">
        <v>46085</v>
      </c>
      <c r="J321" s="24" t="s">
        <v>473</v>
      </c>
      <c r="K321" s="24" t="s">
        <v>552</v>
      </c>
      <c r="L321" s="24" t="s">
        <v>697</v>
      </c>
      <c r="M321" s="24" t="s">
        <v>761</v>
      </c>
      <c r="N321" s="26"/>
      <c r="O321" s="24" t="s">
        <v>44</v>
      </c>
      <c r="P321" s="30">
        <v>-41.99</v>
      </c>
      <c r="Q321" s="30">
        <f>ROUND(Q320+P321,5)</f>
        <v>-41.99</v>
      </c>
    </row>
    <row r="322" spans="1:17" ht="15.75" thickBot="1" x14ac:dyDescent="0.3">
      <c r="A322" s="24"/>
      <c r="B322" s="24"/>
      <c r="C322" s="24"/>
      <c r="D322" s="24"/>
      <c r="E322" s="24"/>
      <c r="F322" s="24"/>
      <c r="G322" s="24"/>
      <c r="H322" s="24" t="s">
        <v>460</v>
      </c>
      <c r="I322" s="25">
        <v>46112</v>
      </c>
      <c r="J322" s="24" t="s">
        <v>472</v>
      </c>
      <c r="K322" s="24" t="s">
        <v>552</v>
      </c>
      <c r="L322" s="24" t="s">
        <v>697</v>
      </c>
      <c r="M322" s="24" t="s">
        <v>761</v>
      </c>
      <c r="N322" s="26"/>
      <c r="O322" s="24" t="s">
        <v>44</v>
      </c>
      <c r="P322" s="27">
        <v>-293.93</v>
      </c>
      <c r="Q322" s="27">
        <f>ROUND(Q321+P322,5)</f>
        <v>-335.92</v>
      </c>
    </row>
    <row r="323" spans="1:17" x14ac:dyDescent="0.25">
      <c r="A323" s="28"/>
      <c r="B323" s="28"/>
      <c r="C323" s="28" t="s">
        <v>431</v>
      </c>
      <c r="D323" s="28"/>
      <c r="E323" s="28"/>
      <c r="F323" s="28"/>
      <c r="G323" s="28"/>
      <c r="H323" s="28"/>
      <c r="I323" s="29"/>
      <c r="J323" s="28"/>
      <c r="K323" s="28"/>
      <c r="L323" s="28"/>
      <c r="M323" s="28"/>
      <c r="N323" s="28"/>
      <c r="O323" s="28"/>
      <c r="P323" s="2">
        <f>ROUND(SUM(P320:P322),5)</f>
        <v>-335.92</v>
      </c>
      <c r="Q323" s="2">
        <f>Q322</f>
        <v>-335.92</v>
      </c>
    </row>
    <row r="324" spans="1:17" x14ac:dyDescent="0.25">
      <c r="A324" s="1"/>
      <c r="B324" s="1"/>
      <c r="C324" s="1" t="s">
        <v>236</v>
      </c>
      <c r="D324" s="1"/>
      <c r="E324" s="1"/>
      <c r="F324" s="1"/>
      <c r="G324" s="1"/>
      <c r="H324" s="1"/>
      <c r="I324" s="22"/>
      <c r="J324" s="1"/>
      <c r="K324" s="1"/>
      <c r="L324" s="1"/>
      <c r="M324" s="1"/>
      <c r="N324" s="1"/>
      <c r="O324" s="1"/>
      <c r="P324" s="23"/>
      <c r="Q324" s="23"/>
    </row>
    <row r="325" spans="1:17" ht="15.75" thickBot="1" x14ac:dyDescent="0.3">
      <c r="A325" s="21"/>
      <c r="B325" s="21"/>
      <c r="C325" s="21"/>
      <c r="D325" s="21"/>
      <c r="E325" s="21"/>
      <c r="F325" s="21"/>
      <c r="G325" s="24"/>
      <c r="H325" s="24" t="s">
        <v>461</v>
      </c>
      <c r="I325" s="25">
        <v>46086</v>
      </c>
      <c r="J325" s="24" t="s">
        <v>511</v>
      </c>
      <c r="K325" s="24" t="s">
        <v>590</v>
      </c>
      <c r="L325" s="24" t="s">
        <v>698</v>
      </c>
      <c r="M325" s="24" t="s">
        <v>761</v>
      </c>
      <c r="N325" s="26"/>
      <c r="O325" s="24" t="s">
        <v>41</v>
      </c>
      <c r="P325" s="30">
        <v>-720</v>
      </c>
      <c r="Q325" s="30">
        <f>ROUND(Q324+P325,5)</f>
        <v>-720</v>
      </c>
    </row>
    <row r="326" spans="1:17" ht="15.75" thickBot="1" x14ac:dyDescent="0.3">
      <c r="A326" s="28"/>
      <c r="B326" s="28"/>
      <c r="C326" s="28" t="s">
        <v>432</v>
      </c>
      <c r="D326" s="28"/>
      <c r="E326" s="28"/>
      <c r="F326" s="28"/>
      <c r="G326" s="28"/>
      <c r="H326" s="28"/>
      <c r="I326" s="29"/>
      <c r="J326" s="28"/>
      <c r="K326" s="28"/>
      <c r="L326" s="28"/>
      <c r="M326" s="28"/>
      <c r="N326" s="28"/>
      <c r="O326" s="28"/>
      <c r="P326" s="3">
        <f>ROUND(SUM(P324:P325),5)</f>
        <v>-720</v>
      </c>
      <c r="Q326" s="3">
        <f>Q325</f>
        <v>-720</v>
      </c>
    </row>
    <row r="327" spans="1:17" x14ac:dyDescent="0.25">
      <c r="A327" s="28"/>
      <c r="B327" s="28" t="s">
        <v>238</v>
      </c>
      <c r="C327" s="28"/>
      <c r="D327" s="28"/>
      <c r="E327" s="28"/>
      <c r="F327" s="28"/>
      <c r="G327" s="28"/>
      <c r="H327" s="28"/>
      <c r="I327" s="29"/>
      <c r="J327" s="28"/>
      <c r="K327" s="28"/>
      <c r="L327" s="28"/>
      <c r="M327" s="28"/>
      <c r="N327" s="28"/>
      <c r="O327" s="28"/>
      <c r="P327" s="2">
        <f>ROUND(P323+P326,5)</f>
        <v>-1055.92</v>
      </c>
      <c r="Q327" s="2">
        <f>ROUND(Q323+Q326,5)</f>
        <v>-1055.92</v>
      </c>
    </row>
    <row r="328" spans="1:17" x14ac:dyDescent="0.25">
      <c r="A328" s="1"/>
      <c r="B328" s="1" t="s">
        <v>239</v>
      </c>
      <c r="C328" s="1"/>
      <c r="D328" s="1"/>
      <c r="E328" s="1"/>
      <c r="F328" s="1"/>
      <c r="G328" s="1"/>
      <c r="H328" s="1"/>
      <c r="I328" s="22"/>
      <c r="J328" s="1"/>
      <c r="K328" s="1"/>
      <c r="L328" s="1"/>
      <c r="M328" s="1"/>
      <c r="N328" s="1"/>
      <c r="O328" s="1"/>
      <c r="P328" s="23"/>
      <c r="Q328" s="23"/>
    </row>
    <row r="329" spans="1:17" x14ac:dyDescent="0.25">
      <c r="A329" s="1"/>
      <c r="B329" s="1"/>
      <c r="C329" s="1" t="s">
        <v>242</v>
      </c>
      <c r="D329" s="1"/>
      <c r="E329" s="1"/>
      <c r="F329" s="1"/>
      <c r="G329" s="1"/>
      <c r="H329" s="1"/>
      <c r="I329" s="22"/>
      <c r="J329" s="1"/>
      <c r="K329" s="1"/>
      <c r="L329" s="1"/>
      <c r="M329" s="1"/>
      <c r="N329" s="1"/>
      <c r="O329" s="1"/>
      <c r="P329" s="23"/>
      <c r="Q329" s="23"/>
    </row>
    <row r="330" spans="1:17" ht="15.75" thickBot="1" x14ac:dyDescent="0.3">
      <c r="A330" s="21"/>
      <c r="B330" s="21"/>
      <c r="C330" s="21"/>
      <c r="D330" s="21"/>
      <c r="E330" s="21"/>
      <c r="F330" s="21"/>
      <c r="G330" s="24"/>
      <c r="H330" s="24" t="s">
        <v>460</v>
      </c>
      <c r="I330" s="25">
        <v>46106</v>
      </c>
      <c r="J330" s="24" t="s">
        <v>512</v>
      </c>
      <c r="K330" s="24" t="s">
        <v>591</v>
      </c>
      <c r="L330" s="24" t="s">
        <v>699</v>
      </c>
      <c r="M330" s="24" t="s">
        <v>761</v>
      </c>
      <c r="N330" s="26"/>
      <c r="O330" s="24" t="s">
        <v>44</v>
      </c>
      <c r="P330" s="27">
        <v>-252.03</v>
      </c>
      <c r="Q330" s="27">
        <f>ROUND(Q329+P330,5)</f>
        <v>-252.03</v>
      </c>
    </row>
    <row r="331" spans="1:17" x14ac:dyDescent="0.25">
      <c r="A331" s="28"/>
      <c r="B331" s="28"/>
      <c r="C331" s="28" t="s">
        <v>433</v>
      </c>
      <c r="D331" s="28"/>
      <c r="E331" s="28"/>
      <c r="F331" s="28"/>
      <c r="G331" s="28"/>
      <c r="H331" s="28"/>
      <c r="I331" s="29"/>
      <c r="J331" s="28"/>
      <c r="K331" s="28"/>
      <c r="L331" s="28"/>
      <c r="M331" s="28"/>
      <c r="N331" s="28"/>
      <c r="O331" s="28"/>
      <c r="P331" s="2">
        <f>ROUND(SUM(P329:P330),5)</f>
        <v>-252.03</v>
      </c>
      <c r="Q331" s="2">
        <f>Q330</f>
        <v>-252.03</v>
      </c>
    </row>
    <row r="332" spans="1:17" x14ac:dyDescent="0.25">
      <c r="A332" s="1"/>
      <c r="B332" s="1"/>
      <c r="C332" s="1" t="s">
        <v>243</v>
      </c>
      <c r="D332" s="1"/>
      <c r="E332" s="1"/>
      <c r="F332" s="1"/>
      <c r="G332" s="1"/>
      <c r="H332" s="1"/>
      <c r="I332" s="22"/>
      <c r="J332" s="1"/>
      <c r="K332" s="1"/>
      <c r="L332" s="1"/>
      <c r="M332" s="1"/>
      <c r="N332" s="1"/>
      <c r="O332" s="1"/>
      <c r="P332" s="23"/>
      <c r="Q332" s="23"/>
    </row>
    <row r="333" spans="1:17" x14ac:dyDescent="0.25">
      <c r="A333" s="24"/>
      <c r="B333" s="24"/>
      <c r="C333" s="24"/>
      <c r="D333" s="24"/>
      <c r="E333" s="24"/>
      <c r="F333" s="24"/>
      <c r="G333" s="24"/>
      <c r="H333" s="24" t="s">
        <v>461</v>
      </c>
      <c r="I333" s="25">
        <v>46112</v>
      </c>
      <c r="J333" s="24" t="s">
        <v>513</v>
      </c>
      <c r="K333" s="24" t="s">
        <v>592</v>
      </c>
      <c r="L333" s="24" t="s">
        <v>700</v>
      </c>
      <c r="M333" s="24" t="s">
        <v>761</v>
      </c>
      <c r="N333" s="26"/>
      <c r="O333" s="24" t="s">
        <v>41</v>
      </c>
      <c r="P333" s="30">
        <v>-163.09</v>
      </c>
      <c r="Q333" s="30">
        <f>ROUND(Q332+P333,5)</f>
        <v>-163.09</v>
      </c>
    </row>
    <row r="334" spans="1:17" ht="15.75" thickBot="1" x14ac:dyDescent="0.3">
      <c r="A334" s="24"/>
      <c r="B334" s="24"/>
      <c r="C334" s="24"/>
      <c r="D334" s="24"/>
      <c r="E334" s="24"/>
      <c r="F334" s="24"/>
      <c r="G334" s="24"/>
      <c r="H334" s="24" t="s">
        <v>461</v>
      </c>
      <c r="I334" s="25">
        <v>46112</v>
      </c>
      <c r="J334" s="24" t="s">
        <v>513</v>
      </c>
      <c r="K334" s="24" t="s">
        <v>592</v>
      </c>
      <c r="L334" s="24" t="s">
        <v>701</v>
      </c>
      <c r="M334" s="24" t="s">
        <v>761</v>
      </c>
      <c r="N334" s="26"/>
      <c r="O334" s="24" t="s">
        <v>41</v>
      </c>
      <c r="P334" s="30">
        <v>-29.36</v>
      </c>
      <c r="Q334" s="30">
        <f>ROUND(Q333+P334,5)</f>
        <v>-192.45</v>
      </c>
    </row>
    <row r="335" spans="1:17" ht="15.75" thickBot="1" x14ac:dyDescent="0.3">
      <c r="A335" s="28"/>
      <c r="B335" s="28"/>
      <c r="C335" s="28" t="s">
        <v>434</v>
      </c>
      <c r="D335" s="28"/>
      <c r="E335" s="28"/>
      <c r="F335" s="28"/>
      <c r="G335" s="28"/>
      <c r="H335" s="28"/>
      <c r="I335" s="29"/>
      <c r="J335" s="28"/>
      <c r="K335" s="28"/>
      <c r="L335" s="28"/>
      <c r="M335" s="28"/>
      <c r="N335" s="28"/>
      <c r="O335" s="28"/>
      <c r="P335" s="3">
        <f>ROUND(SUM(P332:P334),5)</f>
        <v>-192.45</v>
      </c>
      <c r="Q335" s="3">
        <f>Q334</f>
        <v>-192.45</v>
      </c>
    </row>
    <row r="336" spans="1:17" x14ac:dyDescent="0.25">
      <c r="A336" s="28"/>
      <c r="B336" s="28" t="s">
        <v>245</v>
      </c>
      <c r="C336" s="28"/>
      <c r="D336" s="28"/>
      <c r="E336" s="28"/>
      <c r="F336" s="28"/>
      <c r="G336" s="28"/>
      <c r="H336" s="28"/>
      <c r="I336" s="29"/>
      <c r="J336" s="28"/>
      <c r="K336" s="28"/>
      <c r="L336" s="28"/>
      <c r="M336" s="28"/>
      <c r="N336" s="28"/>
      <c r="O336" s="28"/>
      <c r="P336" s="2">
        <f>ROUND(P331+P335,5)</f>
        <v>-444.48</v>
      </c>
      <c r="Q336" s="2">
        <f>ROUND(Q331+Q335,5)</f>
        <v>-444.48</v>
      </c>
    </row>
    <row r="337" spans="1:17" x14ac:dyDescent="0.25">
      <c r="A337" s="1"/>
      <c r="B337" s="1" t="s">
        <v>246</v>
      </c>
      <c r="C337" s="1"/>
      <c r="D337" s="1"/>
      <c r="E337" s="1"/>
      <c r="F337" s="1"/>
      <c r="G337" s="1"/>
      <c r="H337" s="1"/>
      <c r="I337" s="22"/>
      <c r="J337" s="1"/>
      <c r="K337" s="1"/>
      <c r="L337" s="1"/>
      <c r="M337" s="1"/>
      <c r="N337" s="1"/>
      <c r="O337" s="1"/>
      <c r="P337" s="23"/>
      <c r="Q337" s="23"/>
    </row>
    <row r="338" spans="1:17" x14ac:dyDescent="0.25">
      <c r="A338" s="1"/>
      <c r="B338" s="1"/>
      <c r="C338" s="1" t="s">
        <v>249</v>
      </c>
      <c r="D338" s="1"/>
      <c r="E338" s="1"/>
      <c r="F338" s="1"/>
      <c r="G338" s="1"/>
      <c r="H338" s="1"/>
      <c r="I338" s="22"/>
      <c r="J338" s="1"/>
      <c r="K338" s="1"/>
      <c r="L338" s="1"/>
      <c r="M338" s="1"/>
      <c r="N338" s="1"/>
      <c r="O338" s="1"/>
      <c r="P338" s="23"/>
      <c r="Q338" s="23"/>
    </row>
    <row r="339" spans="1:17" x14ac:dyDescent="0.25">
      <c r="A339" s="24"/>
      <c r="B339" s="24"/>
      <c r="C339" s="24"/>
      <c r="D339" s="24"/>
      <c r="E339" s="24"/>
      <c r="F339" s="24"/>
      <c r="G339" s="24"/>
      <c r="H339" s="24" t="s">
        <v>461</v>
      </c>
      <c r="I339" s="25">
        <v>46091</v>
      </c>
      <c r="J339" s="24" t="s">
        <v>514</v>
      </c>
      <c r="K339" s="24" t="s">
        <v>593</v>
      </c>
      <c r="L339" s="24" t="s">
        <v>702</v>
      </c>
      <c r="M339" s="24" t="s">
        <v>761</v>
      </c>
      <c r="N339" s="26"/>
      <c r="O339" s="24" t="s">
        <v>41</v>
      </c>
      <c r="P339" s="30">
        <v>-449.94</v>
      </c>
      <c r="Q339" s="30">
        <f>ROUND(Q338+P339,5)</f>
        <v>-449.94</v>
      </c>
    </row>
    <row r="340" spans="1:17" ht="15.75" thickBot="1" x14ac:dyDescent="0.3">
      <c r="A340" s="24"/>
      <c r="B340" s="24"/>
      <c r="C340" s="24"/>
      <c r="D340" s="24"/>
      <c r="E340" s="24"/>
      <c r="F340" s="24"/>
      <c r="G340" s="24"/>
      <c r="H340" s="24" t="s">
        <v>461</v>
      </c>
      <c r="I340" s="25">
        <v>46091</v>
      </c>
      <c r="J340" s="24" t="s">
        <v>514</v>
      </c>
      <c r="K340" s="24" t="s">
        <v>593</v>
      </c>
      <c r="L340" s="24" t="s">
        <v>703</v>
      </c>
      <c r="M340" s="24" t="s">
        <v>761</v>
      </c>
      <c r="N340" s="26"/>
      <c r="O340" s="24" t="s">
        <v>41</v>
      </c>
      <c r="P340" s="27">
        <v>-57.82</v>
      </c>
      <c r="Q340" s="27">
        <f>ROUND(Q339+P340,5)</f>
        <v>-507.76</v>
      </c>
    </row>
    <row r="341" spans="1:17" x14ac:dyDescent="0.25">
      <c r="A341" s="28"/>
      <c r="B341" s="28"/>
      <c r="C341" s="28" t="s">
        <v>435</v>
      </c>
      <c r="D341" s="28"/>
      <c r="E341" s="28"/>
      <c r="F341" s="28"/>
      <c r="G341" s="28"/>
      <c r="H341" s="28"/>
      <c r="I341" s="29"/>
      <c r="J341" s="28"/>
      <c r="K341" s="28"/>
      <c r="L341" s="28"/>
      <c r="M341" s="28"/>
      <c r="N341" s="28"/>
      <c r="O341" s="28"/>
      <c r="P341" s="2">
        <f>ROUND(SUM(P338:P340),5)</f>
        <v>-507.76</v>
      </c>
      <c r="Q341" s="2">
        <f>Q340</f>
        <v>-507.76</v>
      </c>
    </row>
    <row r="342" spans="1:17" x14ac:dyDescent="0.25">
      <c r="A342" s="1"/>
      <c r="B342" s="1"/>
      <c r="C342" s="1" t="s">
        <v>250</v>
      </c>
      <c r="D342" s="1"/>
      <c r="E342" s="1"/>
      <c r="F342" s="1"/>
      <c r="G342" s="1"/>
      <c r="H342" s="1"/>
      <c r="I342" s="22"/>
      <c r="J342" s="1"/>
      <c r="K342" s="1"/>
      <c r="L342" s="1"/>
      <c r="M342" s="1"/>
      <c r="N342" s="1"/>
      <c r="O342" s="1"/>
      <c r="P342" s="23"/>
      <c r="Q342" s="23"/>
    </row>
    <row r="343" spans="1:17" x14ac:dyDescent="0.25">
      <c r="A343" s="1"/>
      <c r="B343" s="1"/>
      <c r="C343" s="1"/>
      <c r="D343" s="1" t="s">
        <v>253</v>
      </c>
      <c r="E343" s="1"/>
      <c r="F343" s="1"/>
      <c r="G343" s="1"/>
      <c r="H343" s="1"/>
      <c r="I343" s="22"/>
      <c r="J343" s="1"/>
      <c r="K343" s="1"/>
      <c r="L343" s="1"/>
      <c r="M343" s="1"/>
      <c r="N343" s="1"/>
      <c r="O343" s="1"/>
      <c r="P343" s="23"/>
      <c r="Q343" s="23"/>
    </row>
    <row r="344" spans="1:17" ht="15.75" thickBot="1" x14ac:dyDescent="0.3">
      <c r="A344" s="21"/>
      <c r="B344" s="21"/>
      <c r="C344" s="21"/>
      <c r="D344" s="21"/>
      <c r="E344" s="21"/>
      <c r="F344" s="21"/>
      <c r="G344" s="24"/>
      <c r="H344" s="24" t="s">
        <v>460</v>
      </c>
      <c r="I344" s="25">
        <v>46105</v>
      </c>
      <c r="J344" s="24" t="s">
        <v>478</v>
      </c>
      <c r="K344" s="24" t="s">
        <v>557</v>
      </c>
      <c r="L344" s="24" t="s">
        <v>704</v>
      </c>
      <c r="M344" s="24" t="s">
        <v>761</v>
      </c>
      <c r="N344" s="26"/>
      <c r="O344" s="24" t="s">
        <v>44</v>
      </c>
      <c r="P344" s="27">
        <v>-234.99</v>
      </c>
      <c r="Q344" s="27">
        <f>ROUND(Q343+P344,5)</f>
        <v>-234.99</v>
      </c>
    </row>
    <row r="345" spans="1:17" x14ac:dyDescent="0.25">
      <c r="A345" s="28"/>
      <c r="B345" s="28"/>
      <c r="C345" s="28"/>
      <c r="D345" s="28" t="s">
        <v>436</v>
      </c>
      <c r="E345" s="28"/>
      <c r="F345" s="28"/>
      <c r="G345" s="28"/>
      <c r="H345" s="28"/>
      <c r="I345" s="29"/>
      <c r="J345" s="28"/>
      <c r="K345" s="28"/>
      <c r="L345" s="28"/>
      <c r="M345" s="28"/>
      <c r="N345" s="28"/>
      <c r="O345" s="28"/>
      <c r="P345" s="2">
        <f>ROUND(SUM(P343:P344),5)</f>
        <v>-234.99</v>
      </c>
      <c r="Q345" s="2">
        <f>Q344</f>
        <v>-234.99</v>
      </c>
    </row>
    <row r="346" spans="1:17" x14ac:dyDescent="0.25">
      <c r="A346" s="1"/>
      <c r="B346" s="1"/>
      <c r="C346" s="1"/>
      <c r="D346" s="1" t="s">
        <v>257</v>
      </c>
      <c r="E346" s="1"/>
      <c r="F346" s="1"/>
      <c r="G346" s="1"/>
      <c r="H346" s="1"/>
      <c r="I346" s="22"/>
      <c r="J346" s="1"/>
      <c r="K346" s="1"/>
      <c r="L346" s="1"/>
      <c r="M346" s="1"/>
      <c r="N346" s="1"/>
      <c r="O346" s="1"/>
      <c r="P346" s="23"/>
      <c r="Q346" s="23"/>
    </row>
    <row r="347" spans="1:17" x14ac:dyDescent="0.25">
      <c r="A347" s="24"/>
      <c r="B347" s="24"/>
      <c r="C347" s="24"/>
      <c r="D347" s="24"/>
      <c r="E347" s="24"/>
      <c r="F347" s="24"/>
      <c r="G347" s="24"/>
      <c r="H347" s="24" t="s">
        <v>460</v>
      </c>
      <c r="I347" s="25">
        <v>46085</v>
      </c>
      <c r="J347" s="24" t="s">
        <v>473</v>
      </c>
      <c r="K347" s="24" t="s">
        <v>552</v>
      </c>
      <c r="L347" s="24" t="s">
        <v>705</v>
      </c>
      <c r="M347" s="24" t="s">
        <v>761</v>
      </c>
      <c r="N347" s="26"/>
      <c r="O347" s="24" t="s">
        <v>44</v>
      </c>
      <c r="P347" s="30">
        <v>-41.99</v>
      </c>
      <c r="Q347" s="30">
        <f>ROUND(Q346+P347,5)</f>
        <v>-41.99</v>
      </c>
    </row>
    <row r="348" spans="1:17" x14ac:dyDescent="0.25">
      <c r="A348" s="24"/>
      <c r="B348" s="24"/>
      <c r="C348" s="24"/>
      <c r="D348" s="24"/>
      <c r="E348" s="24"/>
      <c r="F348" s="24"/>
      <c r="G348" s="24"/>
      <c r="H348" s="24" t="s">
        <v>460</v>
      </c>
      <c r="I348" s="25">
        <v>46105</v>
      </c>
      <c r="J348" s="24" t="s">
        <v>515</v>
      </c>
      <c r="K348" s="24" t="s">
        <v>594</v>
      </c>
      <c r="L348" s="24" t="s">
        <v>706</v>
      </c>
      <c r="M348" s="24" t="s">
        <v>761</v>
      </c>
      <c r="N348" s="26"/>
      <c r="O348" s="24" t="s">
        <v>44</v>
      </c>
      <c r="P348" s="30">
        <v>-299.2</v>
      </c>
      <c r="Q348" s="30">
        <f>ROUND(Q347+P348,5)</f>
        <v>-341.19</v>
      </c>
    </row>
    <row r="349" spans="1:17" ht="15.75" thickBot="1" x14ac:dyDescent="0.3">
      <c r="A349" s="24"/>
      <c r="B349" s="24"/>
      <c r="C349" s="24"/>
      <c r="D349" s="24"/>
      <c r="E349" s="24"/>
      <c r="F349" s="24"/>
      <c r="G349" s="24"/>
      <c r="H349" s="24" t="s">
        <v>460</v>
      </c>
      <c r="I349" s="25">
        <v>46112</v>
      </c>
      <c r="J349" s="24" t="s">
        <v>472</v>
      </c>
      <c r="K349" s="24" t="s">
        <v>552</v>
      </c>
      <c r="L349" s="24" t="s">
        <v>707</v>
      </c>
      <c r="M349" s="24" t="s">
        <v>761</v>
      </c>
      <c r="N349" s="26"/>
      <c r="O349" s="24" t="s">
        <v>44</v>
      </c>
      <c r="P349" s="30">
        <v>-179.95</v>
      </c>
      <c r="Q349" s="30">
        <f>ROUND(Q348+P349,5)</f>
        <v>-521.14</v>
      </c>
    </row>
    <row r="350" spans="1:17" ht="15.75" thickBot="1" x14ac:dyDescent="0.3">
      <c r="A350" s="28"/>
      <c r="B350" s="28"/>
      <c r="C350" s="28"/>
      <c r="D350" s="28" t="s">
        <v>437</v>
      </c>
      <c r="E350" s="28"/>
      <c r="F350" s="28"/>
      <c r="G350" s="28"/>
      <c r="H350" s="28"/>
      <c r="I350" s="29"/>
      <c r="J350" s="28"/>
      <c r="K350" s="28"/>
      <c r="L350" s="28"/>
      <c r="M350" s="28"/>
      <c r="N350" s="28"/>
      <c r="O350" s="28"/>
      <c r="P350" s="3">
        <f>ROUND(SUM(P346:P349),5)</f>
        <v>-521.14</v>
      </c>
      <c r="Q350" s="3">
        <f>Q349</f>
        <v>-521.14</v>
      </c>
    </row>
    <row r="351" spans="1:17" x14ac:dyDescent="0.25">
      <c r="A351" s="28"/>
      <c r="B351" s="28"/>
      <c r="C351" s="28" t="s">
        <v>262</v>
      </c>
      <c r="D351" s="28"/>
      <c r="E351" s="28"/>
      <c r="F351" s="28"/>
      <c r="G351" s="28"/>
      <c r="H351" s="28"/>
      <c r="I351" s="29"/>
      <c r="J351" s="28"/>
      <c r="K351" s="28"/>
      <c r="L351" s="28"/>
      <c r="M351" s="28"/>
      <c r="N351" s="28"/>
      <c r="O351" s="28"/>
      <c r="P351" s="2">
        <f>ROUND(P345+P350,5)</f>
        <v>-756.13</v>
      </c>
      <c r="Q351" s="2">
        <f>ROUND(Q345+Q350,5)</f>
        <v>-756.13</v>
      </c>
    </row>
    <row r="352" spans="1:17" x14ac:dyDescent="0.25">
      <c r="A352" s="1"/>
      <c r="B352" s="1"/>
      <c r="C352" s="1" t="s">
        <v>263</v>
      </c>
      <c r="D352" s="1"/>
      <c r="E352" s="1"/>
      <c r="F352" s="1"/>
      <c r="G352" s="1"/>
      <c r="H352" s="1"/>
      <c r="I352" s="22"/>
      <c r="J352" s="1"/>
      <c r="K352" s="1"/>
      <c r="L352" s="1"/>
      <c r="M352" s="1"/>
      <c r="N352" s="1"/>
      <c r="O352" s="1"/>
      <c r="P352" s="23"/>
      <c r="Q352" s="23"/>
    </row>
    <row r="353" spans="1:17" x14ac:dyDescent="0.25">
      <c r="A353" s="1"/>
      <c r="B353" s="1"/>
      <c r="C353" s="1"/>
      <c r="D353" s="1" t="s">
        <v>264</v>
      </c>
      <c r="E353" s="1"/>
      <c r="F353" s="1"/>
      <c r="G353" s="1"/>
      <c r="H353" s="1"/>
      <c r="I353" s="22"/>
      <c r="J353" s="1"/>
      <c r="K353" s="1"/>
      <c r="L353" s="1"/>
      <c r="M353" s="1"/>
      <c r="N353" s="1"/>
      <c r="O353" s="1"/>
      <c r="P353" s="23"/>
      <c r="Q353" s="23"/>
    </row>
    <row r="354" spans="1:17" x14ac:dyDescent="0.25">
      <c r="A354" s="24"/>
      <c r="B354" s="24"/>
      <c r="C354" s="24"/>
      <c r="D354" s="24"/>
      <c r="E354" s="24"/>
      <c r="F354" s="24"/>
      <c r="G354" s="24"/>
      <c r="H354" s="24" t="s">
        <v>461</v>
      </c>
      <c r="I354" s="25">
        <v>46093</v>
      </c>
      <c r="J354" s="24" t="s">
        <v>516</v>
      </c>
      <c r="K354" s="24" t="s">
        <v>595</v>
      </c>
      <c r="L354" s="24" t="s">
        <v>708</v>
      </c>
      <c r="M354" s="24" t="s">
        <v>761</v>
      </c>
      <c r="N354" s="26"/>
      <c r="O354" s="24" t="s">
        <v>41</v>
      </c>
      <c r="P354" s="30">
        <v>-550.20000000000005</v>
      </c>
      <c r="Q354" s="30">
        <f t="shared" ref="Q354:Q361" si="12">ROUND(Q353+P354,5)</f>
        <v>-550.20000000000005</v>
      </c>
    </row>
    <row r="355" spans="1:17" x14ac:dyDescent="0.25">
      <c r="A355" s="24"/>
      <c r="B355" s="24"/>
      <c r="C355" s="24"/>
      <c r="D355" s="24"/>
      <c r="E355" s="24"/>
      <c r="F355" s="24"/>
      <c r="G355" s="24"/>
      <c r="H355" s="24" t="s">
        <v>461</v>
      </c>
      <c r="I355" s="25">
        <v>46093</v>
      </c>
      <c r="J355" s="24" t="s">
        <v>516</v>
      </c>
      <c r="K355" s="24" t="s">
        <v>595</v>
      </c>
      <c r="L355" s="24" t="s">
        <v>709</v>
      </c>
      <c r="M355" s="24" t="s">
        <v>761</v>
      </c>
      <c r="N355" s="26"/>
      <c r="O355" s="24" t="s">
        <v>41</v>
      </c>
      <c r="P355" s="30">
        <v>-8</v>
      </c>
      <c r="Q355" s="30">
        <f t="shared" si="12"/>
        <v>-558.20000000000005</v>
      </c>
    </row>
    <row r="356" spans="1:17" x14ac:dyDescent="0.25">
      <c r="A356" s="24"/>
      <c r="B356" s="24"/>
      <c r="C356" s="24"/>
      <c r="D356" s="24"/>
      <c r="E356" s="24"/>
      <c r="F356" s="24"/>
      <c r="G356" s="24"/>
      <c r="H356" s="24" t="s">
        <v>461</v>
      </c>
      <c r="I356" s="25">
        <v>46093</v>
      </c>
      <c r="J356" s="24" t="s">
        <v>516</v>
      </c>
      <c r="K356" s="24" t="s">
        <v>595</v>
      </c>
      <c r="L356" s="24" t="s">
        <v>710</v>
      </c>
      <c r="M356" s="24" t="s">
        <v>761</v>
      </c>
      <c r="N356" s="26"/>
      <c r="O356" s="24" t="s">
        <v>41</v>
      </c>
      <c r="P356" s="30">
        <v>-12.42</v>
      </c>
      <c r="Q356" s="30">
        <f t="shared" si="12"/>
        <v>-570.62</v>
      </c>
    </row>
    <row r="357" spans="1:17" x14ac:dyDescent="0.25">
      <c r="A357" s="24"/>
      <c r="B357" s="24"/>
      <c r="C357" s="24"/>
      <c r="D357" s="24"/>
      <c r="E357" s="24"/>
      <c r="F357" s="24"/>
      <c r="G357" s="24"/>
      <c r="H357" s="24" t="s">
        <v>461</v>
      </c>
      <c r="I357" s="25">
        <v>46097</v>
      </c>
      <c r="J357" s="24" t="s">
        <v>517</v>
      </c>
      <c r="K357" s="24" t="s">
        <v>596</v>
      </c>
      <c r="L357" s="24" t="s">
        <v>711</v>
      </c>
      <c r="M357" s="24" t="s">
        <v>761</v>
      </c>
      <c r="N357" s="26"/>
      <c r="O357" s="24" t="s">
        <v>41</v>
      </c>
      <c r="P357" s="30">
        <v>-64.989999999999995</v>
      </c>
      <c r="Q357" s="30">
        <f t="shared" si="12"/>
        <v>-635.61</v>
      </c>
    </row>
    <row r="358" spans="1:17" x14ac:dyDescent="0.25">
      <c r="A358" s="24"/>
      <c r="B358" s="24"/>
      <c r="C358" s="24"/>
      <c r="D358" s="24"/>
      <c r="E358" s="24"/>
      <c r="F358" s="24"/>
      <c r="G358" s="24"/>
      <c r="H358" s="24" t="s">
        <v>461</v>
      </c>
      <c r="I358" s="25">
        <v>46097</v>
      </c>
      <c r="J358" s="24" t="s">
        <v>517</v>
      </c>
      <c r="K358" s="24" t="s">
        <v>596</v>
      </c>
      <c r="L358" s="24" t="s">
        <v>712</v>
      </c>
      <c r="M358" s="24" t="s">
        <v>761</v>
      </c>
      <c r="N358" s="26"/>
      <c r="O358" s="24" t="s">
        <v>41</v>
      </c>
      <c r="P358" s="30">
        <v>-131</v>
      </c>
      <c r="Q358" s="30">
        <f t="shared" si="12"/>
        <v>-766.61</v>
      </c>
    </row>
    <row r="359" spans="1:17" x14ac:dyDescent="0.25">
      <c r="A359" s="24"/>
      <c r="B359" s="24"/>
      <c r="C359" s="24"/>
      <c r="D359" s="24"/>
      <c r="E359" s="24"/>
      <c r="F359" s="24"/>
      <c r="G359" s="24"/>
      <c r="H359" s="24" t="s">
        <v>461</v>
      </c>
      <c r="I359" s="25">
        <v>46097</v>
      </c>
      <c r="J359" s="24" t="s">
        <v>517</v>
      </c>
      <c r="K359" s="24" t="s">
        <v>596</v>
      </c>
      <c r="L359" s="24" t="s">
        <v>713</v>
      </c>
      <c r="M359" s="24" t="s">
        <v>761</v>
      </c>
      <c r="N359" s="26"/>
      <c r="O359" s="24" t="s">
        <v>41</v>
      </c>
      <c r="P359" s="30">
        <v>-31.75</v>
      </c>
      <c r="Q359" s="30">
        <f t="shared" si="12"/>
        <v>-798.36</v>
      </c>
    </row>
    <row r="360" spans="1:17" x14ac:dyDescent="0.25">
      <c r="A360" s="24"/>
      <c r="B360" s="24"/>
      <c r="C360" s="24"/>
      <c r="D360" s="24"/>
      <c r="E360" s="24"/>
      <c r="F360" s="24"/>
      <c r="G360" s="24"/>
      <c r="H360" s="24" t="s">
        <v>461</v>
      </c>
      <c r="I360" s="25">
        <v>46097</v>
      </c>
      <c r="J360" s="24" t="s">
        <v>517</v>
      </c>
      <c r="K360" s="24" t="s">
        <v>596</v>
      </c>
      <c r="L360" s="24" t="s">
        <v>714</v>
      </c>
      <c r="M360" s="24" t="s">
        <v>761</v>
      </c>
      <c r="N360" s="26"/>
      <c r="O360" s="24" t="s">
        <v>41</v>
      </c>
      <c r="P360" s="30">
        <v>-6.94</v>
      </c>
      <c r="Q360" s="30">
        <f t="shared" si="12"/>
        <v>-805.3</v>
      </c>
    </row>
    <row r="361" spans="1:17" ht="15.75" thickBot="1" x14ac:dyDescent="0.3">
      <c r="A361" s="24"/>
      <c r="B361" s="24"/>
      <c r="C361" s="24"/>
      <c r="D361" s="24"/>
      <c r="E361" s="24"/>
      <c r="F361" s="24"/>
      <c r="G361" s="24"/>
      <c r="H361" s="24" t="s">
        <v>461</v>
      </c>
      <c r="I361" s="25">
        <v>46097</v>
      </c>
      <c r="J361" s="24" t="s">
        <v>517</v>
      </c>
      <c r="K361" s="24" t="s">
        <v>596</v>
      </c>
      <c r="L361" s="24" t="s">
        <v>713</v>
      </c>
      <c r="M361" s="24" t="s">
        <v>761</v>
      </c>
      <c r="N361" s="26"/>
      <c r="O361" s="24" t="s">
        <v>41</v>
      </c>
      <c r="P361" s="27">
        <v>-7.11</v>
      </c>
      <c r="Q361" s="27">
        <f t="shared" si="12"/>
        <v>-812.41</v>
      </c>
    </row>
    <row r="362" spans="1:17" x14ac:dyDescent="0.25">
      <c r="A362" s="28"/>
      <c r="B362" s="28"/>
      <c r="C362" s="28"/>
      <c r="D362" s="28" t="s">
        <v>438</v>
      </c>
      <c r="E362" s="28"/>
      <c r="F362" s="28"/>
      <c r="G362" s="28"/>
      <c r="H362" s="28"/>
      <c r="I362" s="29"/>
      <c r="J362" s="28"/>
      <c r="K362" s="28"/>
      <c r="L362" s="28"/>
      <c r="M362" s="28"/>
      <c r="N362" s="28"/>
      <c r="O362" s="28"/>
      <c r="P362" s="2">
        <f>ROUND(SUM(P353:P361),5)</f>
        <v>-812.41</v>
      </c>
      <c r="Q362" s="2">
        <f>Q361</f>
        <v>-812.41</v>
      </c>
    </row>
    <row r="363" spans="1:17" x14ac:dyDescent="0.25">
      <c r="A363" s="1"/>
      <c r="B363" s="1"/>
      <c r="C363" s="1"/>
      <c r="D363" s="1" t="s">
        <v>271</v>
      </c>
      <c r="E363" s="1"/>
      <c r="F363" s="1"/>
      <c r="G363" s="1"/>
      <c r="H363" s="1"/>
      <c r="I363" s="22"/>
      <c r="J363" s="1"/>
      <c r="K363" s="1"/>
      <c r="L363" s="1"/>
      <c r="M363" s="1"/>
      <c r="N363" s="1"/>
      <c r="O363" s="1"/>
      <c r="P363" s="23"/>
      <c r="Q363" s="23"/>
    </row>
    <row r="364" spans="1:17" x14ac:dyDescent="0.25">
      <c r="A364" s="24"/>
      <c r="B364" s="24"/>
      <c r="C364" s="24"/>
      <c r="D364" s="24"/>
      <c r="E364" s="24"/>
      <c r="F364" s="24"/>
      <c r="G364" s="24"/>
      <c r="H364" s="24" t="s">
        <v>461</v>
      </c>
      <c r="I364" s="25">
        <v>46105</v>
      </c>
      <c r="J364" s="24" t="s">
        <v>518</v>
      </c>
      <c r="K364" s="24" t="s">
        <v>596</v>
      </c>
      <c r="L364" s="24" t="s">
        <v>715</v>
      </c>
      <c r="M364" s="24" t="s">
        <v>761</v>
      </c>
      <c r="N364" s="26"/>
      <c r="O364" s="24" t="s">
        <v>41</v>
      </c>
      <c r="P364" s="30">
        <v>-9.1</v>
      </c>
      <c r="Q364" s="30">
        <f>ROUND(Q363+P364,5)</f>
        <v>-9.1</v>
      </c>
    </row>
    <row r="365" spans="1:17" ht="15.75" thickBot="1" x14ac:dyDescent="0.3">
      <c r="A365" s="24"/>
      <c r="B365" s="24"/>
      <c r="C365" s="24"/>
      <c r="D365" s="24"/>
      <c r="E365" s="24"/>
      <c r="F365" s="24"/>
      <c r="G365" s="24"/>
      <c r="H365" s="24" t="s">
        <v>461</v>
      </c>
      <c r="I365" s="25">
        <v>46105</v>
      </c>
      <c r="J365" s="24" t="s">
        <v>518</v>
      </c>
      <c r="K365" s="24" t="s">
        <v>596</v>
      </c>
      <c r="L365" s="24" t="s">
        <v>716</v>
      </c>
      <c r="M365" s="24" t="s">
        <v>761</v>
      </c>
      <c r="N365" s="26"/>
      <c r="O365" s="24" t="s">
        <v>41</v>
      </c>
      <c r="P365" s="27">
        <v>-18.989999999999998</v>
      </c>
      <c r="Q365" s="27">
        <f>ROUND(Q364+P365,5)</f>
        <v>-28.09</v>
      </c>
    </row>
    <row r="366" spans="1:17" x14ac:dyDescent="0.25">
      <c r="A366" s="28"/>
      <c r="B366" s="28"/>
      <c r="C366" s="28"/>
      <c r="D366" s="28" t="s">
        <v>439</v>
      </c>
      <c r="E366" s="28"/>
      <c r="F366" s="28"/>
      <c r="G366" s="28"/>
      <c r="H366" s="28"/>
      <c r="I366" s="29"/>
      <c r="J366" s="28"/>
      <c r="K366" s="28"/>
      <c r="L366" s="28"/>
      <c r="M366" s="28"/>
      <c r="N366" s="28"/>
      <c r="O366" s="28"/>
      <c r="P366" s="2">
        <f>ROUND(SUM(P363:P365),5)</f>
        <v>-28.09</v>
      </c>
      <c r="Q366" s="2">
        <f>Q365</f>
        <v>-28.09</v>
      </c>
    </row>
    <row r="367" spans="1:17" x14ac:dyDescent="0.25">
      <c r="A367" s="1"/>
      <c r="B367" s="1"/>
      <c r="C367" s="1"/>
      <c r="D367" s="1" t="s">
        <v>272</v>
      </c>
      <c r="E367" s="1"/>
      <c r="F367" s="1"/>
      <c r="G367" s="1"/>
      <c r="H367" s="1"/>
      <c r="I367" s="22"/>
      <c r="J367" s="1"/>
      <c r="K367" s="1"/>
      <c r="L367" s="1"/>
      <c r="M367" s="1"/>
      <c r="N367" s="1"/>
      <c r="O367" s="1"/>
      <c r="P367" s="23"/>
      <c r="Q367" s="23"/>
    </row>
    <row r="368" spans="1:17" x14ac:dyDescent="0.25">
      <c r="A368" s="24"/>
      <c r="B368" s="24"/>
      <c r="C368" s="24"/>
      <c r="D368" s="24"/>
      <c r="E368" s="24"/>
      <c r="F368" s="24"/>
      <c r="G368" s="24"/>
      <c r="H368" s="24" t="s">
        <v>460</v>
      </c>
      <c r="I368" s="25">
        <v>46090</v>
      </c>
      <c r="J368" s="24" t="s">
        <v>519</v>
      </c>
      <c r="K368" s="24" t="s">
        <v>597</v>
      </c>
      <c r="L368" s="24" t="s">
        <v>717</v>
      </c>
      <c r="M368" s="24" t="s">
        <v>761</v>
      </c>
      <c r="N368" s="26"/>
      <c r="O368" s="24" t="s">
        <v>44</v>
      </c>
      <c r="P368" s="30">
        <v>-97.62</v>
      </c>
      <c r="Q368" s="30">
        <f t="shared" ref="Q368:Q376" si="13">ROUND(Q367+P368,5)</f>
        <v>-97.62</v>
      </c>
    </row>
    <row r="369" spans="1:17" x14ac:dyDescent="0.25">
      <c r="A369" s="24"/>
      <c r="B369" s="24"/>
      <c r="C369" s="24"/>
      <c r="D369" s="24"/>
      <c r="E369" s="24"/>
      <c r="F369" s="24"/>
      <c r="G369" s="24"/>
      <c r="H369" s="24" t="s">
        <v>460</v>
      </c>
      <c r="I369" s="25">
        <v>46090</v>
      </c>
      <c r="J369" s="24" t="s">
        <v>519</v>
      </c>
      <c r="K369" s="24" t="s">
        <v>597</v>
      </c>
      <c r="L369" s="24" t="s">
        <v>718</v>
      </c>
      <c r="M369" s="24" t="s">
        <v>761</v>
      </c>
      <c r="N369" s="26"/>
      <c r="O369" s="24" t="s">
        <v>44</v>
      </c>
      <c r="P369" s="30">
        <v>-32.54</v>
      </c>
      <c r="Q369" s="30">
        <f t="shared" si="13"/>
        <v>-130.16</v>
      </c>
    </row>
    <row r="370" spans="1:17" x14ac:dyDescent="0.25">
      <c r="A370" s="24"/>
      <c r="B370" s="24"/>
      <c r="C370" s="24"/>
      <c r="D370" s="24"/>
      <c r="E370" s="24"/>
      <c r="F370" s="24"/>
      <c r="G370" s="24"/>
      <c r="H370" s="24" t="s">
        <v>460</v>
      </c>
      <c r="I370" s="25">
        <v>46090</v>
      </c>
      <c r="J370" s="24" t="s">
        <v>519</v>
      </c>
      <c r="K370" s="24" t="s">
        <v>597</v>
      </c>
      <c r="L370" s="24" t="s">
        <v>680</v>
      </c>
      <c r="M370" s="24" t="s">
        <v>761</v>
      </c>
      <c r="N370" s="26"/>
      <c r="O370" s="24" t="s">
        <v>44</v>
      </c>
      <c r="P370" s="30">
        <v>-11.04</v>
      </c>
      <c r="Q370" s="30">
        <f t="shared" si="13"/>
        <v>-141.19999999999999</v>
      </c>
    </row>
    <row r="371" spans="1:17" x14ac:dyDescent="0.25">
      <c r="A371" s="24"/>
      <c r="B371" s="24"/>
      <c r="C371" s="24"/>
      <c r="D371" s="24"/>
      <c r="E371" s="24"/>
      <c r="F371" s="24"/>
      <c r="G371" s="24"/>
      <c r="H371" s="24" t="s">
        <v>460</v>
      </c>
      <c r="I371" s="25">
        <v>46090</v>
      </c>
      <c r="J371" s="24" t="s">
        <v>520</v>
      </c>
      <c r="K371" s="24" t="s">
        <v>598</v>
      </c>
      <c r="L371" s="24" t="s">
        <v>719</v>
      </c>
      <c r="M371" s="24" t="s">
        <v>761</v>
      </c>
      <c r="N371" s="26"/>
      <c r="O371" s="24" t="s">
        <v>44</v>
      </c>
      <c r="P371" s="30">
        <v>-339.99</v>
      </c>
      <c r="Q371" s="30">
        <f t="shared" si="13"/>
        <v>-481.19</v>
      </c>
    </row>
    <row r="372" spans="1:17" x14ac:dyDescent="0.25">
      <c r="A372" s="24"/>
      <c r="B372" s="24"/>
      <c r="C372" s="24"/>
      <c r="D372" s="24"/>
      <c r="E372" s="24"/>
      <c r="F372" s="24"/>
      <c r="G372" s="24"/>
      <c r="H372" s="24" t="s">
        <v>460</v>
      </c>
      <c r="I372" s="25">
        <v>46090</v>
      </c>
      <c r="J372" s="24" t="s">
        <v>521</v>
      </c>
      <c r="K372" s="24" t="s">
        <v>599</v>
      </c>
      <c r="L372" s="24" t="s">
        <v>720</v>
      </c>
      <c r="M372" s="24" t="s">
        <v>761</v>
      </c>
      <c r="N372" s="26"/>
      <c r="O372" s="24" t="s">
        <v>44</v>
      </c>
      <c r="P372" s="30">
        <v>-154.02000000000001</v>
      </c>
      <c r="Q372" s="30">
        <f t="shared" si="13"/>
        <v>-635.21</v>
      </c>
    </row>
    <row r="373" spans="1:17" x14ac:dyDescent="0.25">
      <c r="A373" s="24"/>
      <c r="B373" s="24"/>
      <c r="C373" s="24"/>
      <c r="D373" s="24"/>
      <c r="E373" s="24"/>
      <c r="F373" s="24"/>
      <c r="G373" s="24"/>
      <c r="H373" s="24" t="s">
        <v>460</v>
      </c>
      <c r="I373" s="25">
        <v>46098</v>
      </c>
      <c r="J373" s="24"/>
      <c r="K373" s="24" t="s">
        <v>600</v>
      </c>
      <c r="L373" s="24" t="s">
        <v>721</v>
      </c>
      <c r="M373" s="24" t="s">
        <v>761</v>
      </c>
      <c r="N373" s="26"/>
      <c r="O373" s="24" t="s">
        <v>44</v>
      </c>
      <c r="P373" s="30">
        <v>-654.71</v>
      </c>
      <c r="Q373" s="30">
        <f t="shared" si="13"/>
        <v>-1289.92</v>
      </c>
    </row>
    <row r="374" spans="1:17" x14ac:dyDescent="0.25">
      <c r="A374" s="24"/>
      <c r="B374" s="24"/>
      <c r="C374" s="24"/>
      <c r="D374" s="24"/>
      <c r="E374" s="24"/>
      <c r="F374" s="24"/>
      <c r="G374" s="24"/>
      <c r="H374" s="24" t="s">
        <v>460</v>
      </c>
      <c r="I374" s="25">
        <v>46105</v>
      </c>
      <c r="J374" s="24" t="s">
        <v>522</v>
      </c>
      <c r="K374" s="24" t="s">
        <v>601</v>
      </c>
      <c r="L374" s="24" t="s">
        <v>722</v>
      </c>
      <c r="M374" s="24" t="s">
        <v>761</v>
      </c>
      <c r="N374" s="26"/>
      <c r="O374" s="24" t="s">
        <v>44</v>
      </c>
      <c r="P374" s="30">
        <v>-235.83</v>
      </c>
      <c r="Q374" s="30">
        <f t="shared" si="13"/>
        <v>-1525.75</v>
      </c>
    </row>
    <row r="375" spans="1:17" x14ac:dyDescent="0.25">
      <c r="A375" s="24"/>
      <c r="B375" s="24"/>
      <c r="C375" s="24"/>
      <c r="D375" s="24"/>
      <c r="E375" s="24"/>
      <c r="F375" s="24"/>
      <c r="G375" s="24"/>
      <c r="H375" s="24" t="s">
        <v>460</v>
      </c>
      <c r="I375" s="25">
        <v>46107</v>
      </c>
      <c r="J375" s="24" t="s">
        <v>523</v>
      </c>
      <c r="K375" s="24" t="s">
        <v>602</v>
      </c>
      <c r="L375" s="24" t="s">
        <v>723</v>
      </c>
      <c r="M375" s="24" t="s">
        <v>761</v>
      </c>
      <c r="N375" s="26"/>
      <c r="O375" s="24" t="s">
        <v>44</v>
      </c>
      <c r="P375" s="30">
        <v>-760.39</v>
      </c>
      <c r="Q375" s="30">
        <f t="shared" si="13"/>
        <v>-2286.14</v>
      </c>
    </row>
    <row r="376" spans="1:17" ht="15.75" thickBot="1" x14ac:dyDescent="0.3">
      <c r="A376" s="24"/>
      <c r="B376" s="24"/>
      <c r="C376" s="24"/>
      <c r="D376" s="24"/>
      <c r="E376" s="24"/>
      <c r="F376" s="24"/>
      <c r="G376" s="24"/>
      <c r="H376" s="24" t="s">
        <v>460</v>
      </c>
      <c r="I376" s="25">
        <v>46112</v>
      </c>
      <c r="J376" s="24" t="s">
        <v>472</v>
      </c>
      <c r="K376" s="24" t="s">
        <v>552</v>
      </c>
      <c r="L376" s="24" t="s">
        <v>724</v>
      </c>
      <c r="M376" s="24" t="s">
        <v>761</v>
      </c>
      <c r="N376" s="26"/>
      <c r="O376" s="24" t="s">
        <v>44</v>
      </c>
      <c r="P376" s="27">
        <v>-236.72</v>
      </c>
      <c r="Q376" s="27">
        <f t="shared" si="13"/>
        <v>-2522.86</v>
      </c>
    </row>
    <row r="377" spans="1:17" x14ac:dyDescent="0.25">
      <c r="A377" s="28"/>
      <c r="B377" s="28"/>
      <c r="C377" s="28"/>
      <c r="D377" s="28" t="s">
        <v>440</v>
      </c>
      <c r="E377" s="28"/>
      <c r="F377" s="28"/>
      <c r="G377" s="28"/>
      <c r="H377" s="28"/>
      <c r="I377" s="29"/>
      <c r="J377" s="28"/>
      <c r="K377" s="28"/>
      <c r="L377" s="28"/>
      <c r="M377" s="28"/>
      <c r="N377" s="28"/>
      <c r="O377" s="28"/>
      <c r="P377" s="2">
        <f>ROUND(SUM(P367:P376),5)</f>
        <v>-2522.86</v>
      </c>
      <c r="Q377" s="2">
        <f>Q376</f>
        <v>-2522.86</v>
      </c>
    </row>
    <row r="378" spans="1:17" x14ac:dyDescent="0.25">
      <c r="A378" s="1"/>
      <c r="B378" s="1"/>
      <c r="C378" s="1"/>
      <c r="D378" s="1" t="s">
        <v>273</v>
      </c>
      <c r="E378" s="1"/>
      <c r="F378" s="1"/>
      <c r="G378" s="1"/>
      <c r="H378" s="1"/>
      <c r="I378" s="22"/>
      <c r="J378" s="1"/>
      <c r="K378" s="1"/>
      <c r="L378" s="1"/>
      <c r="M378" s="1"/>
      <c r="N378" s="1"/>
      <c r="O378" s="1"/>
      <c r="P378" s="23"/>
      <c r="Q378" s="23"/>
    </row>
    <row r="379" spans="1:17" ht="15.75" thickBot="1" x14ac:dyDescent="0.3">
      <c r="A379" s="21"/>
      <c r="B379" s="21"/>
      <c r="C379" s="21"/>
      <c r="D379" s="21"/>
      <c r="E379" s="21"/>
      <c r="F379" s="21"/>
      <c r="G379" s="24"/>
      <c r="H379" s="24" t="s">
        <v>461</v>
      </c>
      <c r="I379" s="25">
        <v>46104</v>
      </c>
      <c r="J379" s="24" t="s">
        <v>524</v>
      </c>
      <c r="K379" s="24" t="s">
        <v>596</v>
      </c>
      <c r="L379" s="24" t="s">
        <v>725</v>
      </c>
      <c r="M379" s="24" t="s">
        <v>761</v>
      </c>
      <c r="N379" s="26"/>
      <c r="O379" s="24" t="s">
        <v>41</v>
      </c>
      <c r="P379" s="27">
        <v>-114.01</v>
      </c>
      <c r="Q379" s="27">
        <f>ROUND(Q378+P379,5)</f>
        <v>-114.01</v>
      </c>
    </row>
    <row r="380" spans="1:17" x14ac:dyDescent="0.25">
      <c r="A380" s="28"/>
      <c r="B380" s="28"/>
      <c r="C380" s="28"/>
      <c r="D380" s="28" t="s">
        <v>441</v>
      </c>
      <c r="E380" s="28"/>
      <c r="F380" s="28"/>
      <c r="G380" s="28"/>
      <c r="H380" s="28"/>
      <c r="I380" s="29"/>
      <c r="J380" s="28"/>
      <c r="K380" s="28"/>
      <c r="L380" s="28"/>
      <c r="M380" s="28"/>
      <c r="N380" s="28"/>
      <c r="O380" s="28"/>
      <c r="P380" s="2">
        <f>ROUND(SUM(P378:P379),5)</f>
        <v>-114.01</v>
      </c>
      <c r="Q380" s="2">
        <f>Q379</f>
        <v>-114.01</v>
      </c>
    </row>
    <row r="381" spans="1:17" x14ac:dyDescent="0.25">
      <c r="A381" s="1"/>
      <c r="B381" s="1"/>
      <c r="C381" s="1"/>
      <c r="D381" s="1" t="s">
        <v>280</v>
      </c>
      <c r="E381" s="1"/>
      <c r="F381" s="1"/>
      <c r="G381" s="1"/>
      <c r="H381" s="1"/>
      <c r="I381" s="22"/>
      <c r="J381" s="1"/>
      <c r="K381" s="1"/>
      <c r="L381" s="1"/>
      <c r="M381" s="1"/>
      <c r="N381" s="1"/>
      <c r="O381" s="1"/>
      <c r="P381" s="23"/>
      <c r="Q381" s="23"/>
    </row>
    <row r="382" spans="1:17" x14ac:dyDescent="0.25">
      <c r="A382" s="24"/>
      <c r="B382" s="24"/>
      <c r="C382" s="24"/>
      <c r="D382" s="24"/>
      <c r="E382" s="24"/>
      <c r="F382" s="24"/>
      <c r="G382" s="24"/>
      <c r="H382" s="24" t="s">
        <v>461</v>
      </c>
      <c r="I382" s="25">
        <v>46098</v>
      </c>
      <c r="J382" s="24" t="s">
        <v>525</v>
      </c>
      <c r="K382" s="24" t="s">
        <v>596</v>
      </c>
      <c r="L382" s="24" t="s">
        <v>713</v>
      </c>
      <c r="M382" s="24" t="s">
        <v>761</v>
      </c>
      <c r="N382" s="26"/>
      <c r="O382" s="24" t="s">
        <v>41</v>
      </c>
      <c r="P382" s="30">
        <v>-48.93</v>
      </c>
      <c r="Q382" s="30">
        <f>ROUND(Q381+P382,5)</f>
        <v>-48.93</v>
      </c>
    </row>
    <row r="383" spans="1:17" ht="15.75" thickBot="1" x14ac:dyDescent="0.3">
      <c r="A383" s="24"/>
      <c r="B383" s="24"/>
      <c r="C383" s="24"/>
      <c r="D383" s="24"/>
      <c r="E383" s="24"/>
      <c r="F383" s="24"/>
      <c r="G383" s="24"/>
      <c r="H383" s="24" t="s">
        <v>461</v>
      </c>
      <c r="I383" s="25">
        <v>46098</v>
      </c>
      <c r="J383" s="24" t="s">
        <v>525</v>
      </c>
      <c r="K383" s="24" t="s">
        <v>596</v>
      </c>
      <c r="L383" s="24" t="s">
        <v>714</v>
      </c>
      <c r="M383" s="24" t="s">
        <v>761</v>
      </c>
      <c r="N383" s="26"/>
      <c r="O383" s="24" t="s">
        <v>41</v>
      </c>
      <c r="P383" s="27">
        <v>-9.5399999999999991</v>
      </c>
      <c r="Q383" s="27">
        <f>ROUND(Q382+P383,5)</f>
        <v>-58.47</v>
      </c>
    </row>
    <row r="384" spans="1:17" x14ac:dyDescent="0.25">
      <c r="A384" s="28"/>
      <c r="B384" s="28"/>
      <c r="C384" s="28"/>
      <c r="D384" s="28" t="s">
        <v>442</v>
      </c>
      <c r="E384" s="28"/>
      <c r="F384" s="28"/>
      <c r="G384" s="28"/>
      <c r="H384" s="28"/>
      <c r="I384" s="29"/>
      <c r="J384" s="28"/>
      <c r="K384" s="28"/>
      <c r="L384" s="28"/>
      <c r="M384" s="28"/>
      <c r="N384" s="28"/>
      <c r="O384" s="28"/>
      <c r="P384" s="2">
        <f>ROUND(SUM(P381:P383),5)</f>
        <v>-58.47</v>
      </c>
      <c r="Q384" s="2">
        <f>Q383</f>
        <v>-58.47</v>
      </c>
    </row>
    <row r="385" spans="1:17" x14ac:dyDescent="0.25">
      <c r="A385" s="1"/>
      <c r="B385" s="1"/>
      <c r="C385" s="1"/>
      <c r="D385" s="1" t="s">
        <v>282</v>
      </c>
      <c r="E385" s="1"/>
      <c r="F385" s="1"/>
      <c r="G385" s="1"/>
      <c r="H385" s="1"/>
      <c r="I385" s="22"/>
      <c r="J385" s="1"/>
      <c r="K385" s="1"/>
      <c r="L385" s="1"/>
      <c r="M385" s="1"/>
      <c r="N385" s="1"/>
      <c r="O385" s="1"/>
      <c r="P385" s="23"/>
      <c r="Q385" s="23"/>
    </row>
    <row r="386" spans="1:17" x14ac:dyDescent="0.25">
      <c r="A386" s="24"/>
      <c r="B386" s="24"/>
      <c r="C386" s="24"/>
      <c r="D386" s="24"/>
      <c r="E386" s="24"/>
      <c r="F386" s="24"/>
      <c r="G386" s="24"/>
      <c r="H386" s="24" t="s">
        <v>460</v>
      </c>
      <c r="I386" s="25">
        <v>46085</v>
      </c>
      <c r="J386" s="24" t="s">
        <v>473</v>
      </c>
      <c r="K386" s="24" t="s">
        <v>552</v>
      </c>
      <c r="L386" s="24" t="s">
        <v>726</v>
      </c>
      <c r="M386" s="24" t="s">
        <v>761</v>
      </c>
      <c r="N386" s="26"/>
      <c r="O386" s="24" t="s">
        <v>44</v>
      </c>
      <c r="P386" s="30">
        <v>-31.98</v>
      </c>
      <c r="Q386" s="30">
        <f t="shared" ref="Q386:Q392" si="14">ROUND(Q385+P386,5)</f>
        <v>-31.98</v>
      </c>
    </row>
    <row r="387" spans="1:17" x14ac:dyDescent="0.25">
      <c r="A387" s="24"/>
      <c r="B387" s="24"/>
      <c r="C387" s="24"/>
      <c r="D387" s="24"/>
      <c r="E387" s="24"/>
      <c r="F387" s="24"/>
      <c r="G387" s="24"/>
      <c r="H387" s="24" t="s">
        <v>460</v>
      </c>
      <c r="I387" s="25">
        <v>46085</v>
      </c>
      <c r="J387" s="24" t="s">
        <v>473</v>
      </c>
      <c r="K387" s="24" t="s">
        <v>552</v>
      </c>
      <c r="L387" s="24" t="s">
        <v>727</v>
      </c>
      <c r="M387" s="24" t="s">
        <v>761</v>
      </c>
      <c r="N387" s="26"/>
      <c r="O387" s="24" t="s">
        <v>44</v>
      </c>
      <c r="P387" s="30">
        <v>-60.81</v>
      </c>
      <c r="Q387" s="30">
        <f t="shared" si="14"/>
        <v>-92.79</v>
      </c>
    </row>
    <row r="388" spans="1:17" x14ac:dyDescent="0.25">
      <c r="A388" s="24"/>
      <c r="B388" s="24"/>
      <c r="C388" s="24"/>
      <c r="D388" s="24"/>
      <c r="E388" s="24"/>
      <c r="F388" s="24"/>
      <c r="G388" s="24"/>
      <c r="H388" s="24" t="s">
        <v>460</v>
      </c>
      <c r="I388" s="25">
        <v>46085</v>
      </c>
      <c r="J388" s="24" t="s">
        <v>473</v>
      </c>
      <c r="K388" s="24" t="s">
        <v>552</v>
      </c>
      <c r="L388" s="24" t="s">
        <v>728</v>
      </c>
      <c r="M388" s="24" t="s">
        <v>761</v>
      </c>
      <c r="N388" s="26"/>
      <c r="O388" s="24" t="s">
        <v>44</v>
      </c>
      <c r="P388" s="30">
        <v>-40.409999999999997</v>
      </c>
      <c r="Q388" s="30">
        <f t="shared" si="14"/>
        <v>-133.19999999999999</v>
      </c>
    </row>
    <row r="389" spans="1:17" x14ac:dyDescent="0.25">
      <c r="A389" s="24"/>
      <c r="B389" s="24"/>
      <c r="C389" s="24"/>
      <c r="D389" s="24"/>
      <c r="E389" s="24"/>
      <c r="F389" s="24"/>
      <c r="G389" s="24"/>
      <c r="H389" s="24" t="s">
        <v>460</v>
      </c>
      <c r="I389" s="25">
        <v>46085</v>
      </c>
      <c r="J389" s="24" t="s">
        <v>473</v>
      </c>
      <c r="K389" s="24" t="s">
        <v>552</v>
      </c>
      <c r="L389" s="24" t="s">
        <v>729</v>
      </c>
      <c r="M389" s="24" t="s">
        <v>761</v>
      </c>
      <c r="N389" s="26"/>
      <c r="O389" s="24" t="s">
        <v>44</v>
      </c>
      <c r="P389" s="30">
        <v>-48.86</v>
      </c>
      <c r="Q389" s="30">
        <f t="shared" si="14"/>
        <v>-182.06</v>
      </c>
    </row>
    <row r="390" spans="1:17" x14ac:dyDescent="0.25">
      <c r="A390" s="24"/>
      <c r="B390" s="24"/>
      <c r="C390" s="24"/>
      <c r="D390" s="24"/>
      <c r="E390" s="24"/>
      <c r="F390" s="24"/>
      <c r="G390" s="24"/>
      <c r="H390" s="24" t="s">
        <v>460</v>
      </c>
      <c r="I390" s="25">
        <v>46085</v>
      </c>
      <c r="J390" s="24" t="s">
        <v>473</v>
      </c>
      <c r="K390" s="24" t="s">
        <v>552</v>
      </c>
      <c r="L390" s="24" t="s">
        <v>730</v>
      </c>
      <c r="M390" s="24" t="s">
        <v>761</v>
      </c>
      <c r="N390" s="26"/>
      <c r="O390" s="24" t="s">
        <v>44</v>
      </c>
      <c r="P390" s="30">
        <v>-35.99</v>
      </c>
      <c r="Q390" s="30">
        <f t="shared" si="14"/>
        <v>-218.05</v>
      </c>
    </row>
    <row r="391" spans="1:17" x14ac:dyDescent="0.25">
      <c r="A391" s="24"/>
      <c r="B391" s="24"/>
      <c r="C391" s="24"/>
      <c r="D391" s="24"/>
      <c r="E391" s="24"/>
      <c r="F391" s="24"/>
      <c r="G391" s="24"/>
      <c r="H391" s="24" t="s">
        <v>460</v>
      </c>
      <c r="I391" s="25">
        <v>46098</v>
      </c>
      <c r="J391" s="24"/>
      <c r="K391" s="24" t="s">
        <v>600</v>
      </c>
      <c r="L391" s="24" t="s">
        <v>721</v>
      </c>
      <c r="M391" s="24" t="s">
        <v>761</v>
      </c>
      <c r="N391" s="26"/>
      <c r="O391" s="24" t="s">
        <v>44</v>
      </c>
      <c r="P391" s="30">
        <v>-654.72</v>
      </c>
      <c r="Q391" s="30">
        <f t="shared" si="14"/>
        <v>-872.77</v>
      </c>
    </row>
    <row r="392" spans="1:17" ht="15.75" thickBot="1" x14ac:dyDescent="0.3">
      <c r="A392" s="24"/>
      <c r="B392" s="24"/>
      <c r="C392" s="24"/>
      <c r="D392" s="24"/>
      <c r="E392" s="24"/>
      <c r="F392" s="24"/>
      <c r="G392" s="24"/>
      <c r="H392" s="24" t="s">
        <v>460</v>
      </c>
      <c r="I392" s="25">
        <v>46112</v>
      </c>
      <c r="J392" s="24" t="s">
        <v>472</v>
      </c>
      <c r="K392" s="24" t="s">
        <v>552</v>
      </c>
      <c r="L392" s="24" t="s">
        <v>731</v>
      </c>
      <c r="M392" s="24" t="s">
        <v>761</v>
      </c>
      <c r="N392" s="26"/>
      <c r="O392" s="24" t="s">
        <v>44</v>
      </c>
      <c r="P392" s="27">
        <v>-596.95000000000005</v>
      </c>
      <c r="Q392" s="27">
        <f t="shared" si="14"/>
        <v>-1469.72</v>
      </c>
    </row>
    <row r="393" spans="1:17" x14ac:dyDescent="0.25">
      <c r="A393" s="28"/>
      <c r="B393" s="28"/>
      <c r="C393" s="28"/>
      <c r="D393" s="28" t="s">
        <v>443</v>
      </c>
      <c r="E393" s="28"/>
      <c r="F393" s="28"/>
      <c r="G393" s="28"/>
      <c r="H393" s="28"/>
      <c r="I393" s="29"/>
      <c r="J393" s="28"/>
      <c r="K393" s="28"/>
      <c r="L393" s="28"/>
      <c r="M393" s="28"/>
      <c r="N393" s="28"/>
      <c r="O393" s="28"/>
      <c r="P393" s="2">
        <f>ROUND(SUM(P385:P392),5)</f>
        <v>-1469.72</v>
      </c>
      <c r="Q393" s="2">
        <f>Q392</f>
        <v>-1469.72</v>
      </c>
    </row>
    <row r="394" spans="1:17" x14ac:dyDescent="0.25">
      <c r="A394" s="1"/>
      <c r="B394" s="1"/>
      <c r="C394" s="1"/>
      <c r="D394" s="1" t="s">
        <v>284</v>
      </c>
      <c r="E394" s="1"/>
      <c r="F394" s="1"/>
      <c r="G394" s="1"/>
      <c r="H394" s="1"/>
      <c r="I394" s="22"/>
      <c r="J394" s="1"/>
      <c r="K394" s="1"/>
      <c r="L394" s="1"/>
      <c r="M394" s="1"/>
      <c r="N394" s="1"/>
      <c r="O394" s="1"/>
      <c r="P394" s="23"/>
      <c r="Q394" s="23"/>
    </row>
    <row r="395" spans="1:17" x14ac:dyDescent="0.25">
      <c r="A395" s="24"/>
      <c r="B395" s="24"/>
      <c r="C395" s="24"/>
      <c r="D395" s="24"/>
      <c r="E395" s="24"/>
      <c r="F395" s="24"/>
      <c r="G395" s="24"/>
      <c r="H395" s="24" t="s">
        <v>460</v>
      </c>
      <c r="I395" s="25">
        <v>46085</v>
      </c>
      <c r="J395" s="24" t="s">
        <v>473</v>
      </c>
      <c r="K395" s="24" t="s">
        <v>552</v>
      </c>
      <c r="L395" s="24" t="s">
        <v>732</v>
      </c>
      <c r="M395" s="24" t="s">
        <v>761</v>
      </c>
      <c r="N395" s="26"/>
      <c r="O395" s="24" t="s">
        <v>44</v>
      </c>
      <c r="P395" s="30">
        <v>-41.93</v>
      </c>
      <c r="Q395" s="30">
        <f>ROUND(Q394+P395,5)</f>
        <v>-41.93</v>
      </c>
    </row>
    <row r="396" spans="1:17" ht="15.75" thickBot="1" x14ac:dyDescent="0.3">
      <c r="A396" s="24"/>
      <c r="B396" s="24"/>
      <c r="C396" s="24"/>
      <c r="D396" s="24"/>
      <c r="E396" s="24"/>
      <c r="F396" s="24"/>
      <c r="G396" s="24"/>
      <c r="H396" s="24" t="s">
        <v>460</v>
      </c>
      <c r="I396" s="25">
        <v>46112</v>
      </c>
      <c r="J396" s="24" t="s">
        <v>472</v>
      </c>
      <c r="K396" s="24" t="s">
        <v>552</v>
      </c>
      <c r="L396" s="24" t="s">
        <v>733</v>
      </c>
      <c r="M396" s="24" t="s">
        <v>761</v>
      </c>
      <c r="N396" s="26"/>
      <c r="O396" s="24" t="s">
        <v>44</v>
      </c>
      <c r="P396" s="30">
        <v>-157.97999999999999</v>
      </c>
      <c r="Q396" s="30">
        <f>ROUND(Q395+P396,5)</f>
        <v>-199.91</v>
      </c>
    </row>
    <row r="397" spans="1:17" ht="15.75" thickBot="1" x14ac:dyDescent="0.3">
      <c r="A397" s="28"/>
      <c r="B397" s="28"/>
      <c r="C397" s="28"/>
      <c r="D397" s="28" t="s">
        <v>444</v>
      </c>
      <c r="E397" s="28"/>
      <c r="F397" s="28"/>
      <c r="G397" s="28"/>
      <c r="H397" s="28"/>
      <c r="I397" s="29"/>
      <c r="J397" s="28"/>
      <c r="K397" s="28"/>
      <c r="L397" s="28"/>
      <c r="M397" s="28"/>
      <c r="N397" s="28"/>
      <c r="O397" s="28"/>
      <c r="P397" s="5">
        <f>ROUND(SUM(P394:P396),5)</f>
        <v>-199.91</v>
      </c>
      <c r="Q397" s="5">
        <f>Q396</f>
        <v>-199.91</v>
      </c>
    </row>
    <row r="398" spans="1:17" ht="15.75" thickBot="1" x14ac:dyDescent="0.3">
      <c r="A398" s="28"/>
      <c r="B398" s="28"/>
      <c r="C398" s="28" t="s">
        <v>285</v>
      </c>
      <c r="D398" s="28"/>
      <c r="E398" s="28"/>
      <c r="F398" s="28"/>
      <c r="G398" s="28"/>
      <c r="H398" s="28"/>
      <c r="I398" s="29"/>
      <c r="J398" s="28"/>
      <c r="K398" s="28"/>
      <c r="L398" s="28"/>
      <c r="M398" s="28"/>
      <c r="N398" s="28"/>
      <c r="O398" s="28"/>
      <c r="P398" s="3">
        <f>ROUND(P362+P366+P377+P380+P384+P393+P397,5)</f>
        <v>-5205.47</v>
      </c>
      <c r="Q398" s="3">
        <f>ROUND(Q362+Q366+Q377+Q380+Q384+Q393+Q397,5)</f>
        <v>-5205.47</v>
      </c>
    </row>
    <row r="399" spans="1:17" x14ac:dyDescent="0.25">
      <c r="A399" s="28"/>
      <c r="B399" s="28" t="s">
        <v>286</v>
      </c>
      <c r="C399" s="28"/>
      <c r="D399" s="28"/>
      <c r="E399" s="28"/>
      <c r="F399" s="28"/>
      <c r="G399" s="28"/>
      <c r="H399" s="28"/>
      <c r="I399" s="29"/>
      <c r="J399" s="28"/>
      <c r="K399" s="28"/>
      <c r="L399" s="28"/>
      <c r="M399" s="28"/>
      <c r="N399" s="28"/>
      <c r="O399" s="28"/>
      <c r="P399" s="2">
        <f>ROUND(P341+P351+P398,5)</f>
        <v>-6469.36</v>
      </c>
      <c r="Q399" s="2">
        <f>ROUND(Q341+Q351+Q398,5)</f>
        <v>-6469.36</v>
      </c>
    </row>
    <row r="400" spans="1:17" x14ac:dyDescent="0.25">
      <c r="A400" s="1"/>
      <c r="B400" s="1" t="s">
        <v>287</v>
      </c>
      <c r="C400" s="1"/>
      <c r="D400" s="1"/>
      <c r="E400" s="1"/>
      <c r="F400" s="1"/>
      <c r="G400" s="1"/>
      <c r="H400" s="1"/>
      <c r="I400" s="22"/>
      <c r="J400" s="1"/>
      <c r="K400" s="1"/>
      <c r="L400" s="1"/>
      <c r="M400" s="1"/>
      <c r="N400" s="1"/>
      <c r="O400" s="1"/>
      <c r="P400" s="23"/>
      <c r="Q400" s="23"/>
    </row>
    <row r="401" spans="1:17" x14ac:dyDescent="0.25">
      <c r="A401" s="1"/>
      <c r="B401" s="1"/>
      <c r="C401" s="1" t="s">
        <v>288</v>
      </c>
      <c r="D401" s="1"/>
      <c r="E401" s="1"/>
      <c r="F401" s="1"/>
      <c r="G401" s="1"/>
      <c r="H401" s="1"/>
      <c r="I401" s="22"/>
      <c r="J401" s="1"/>
      <c r="K401" s="1"/>
      <c r="L401" s="1"/>
      <c r="M401" s="1"/>
      <c r="N401" s="1"/>
      <c r="O401" s="1"/>
      <c r="P401" s="23"/>
      <c r="Q401" s="23"/>
    </row>
    <row r="402" spans="1:17" x14ac:dyDescent="0.25">
      <c r="A402" s="24"/>
      <c r="B402" s="24"/>
      <c r="C402" s="24"/>
      <c r="D402" s="24"/>
      <c r="E402" s="24"/>
      <c r="F402" s="24"/>
      <c r="G402" s="24"/>
      <c r="H402" s="24" t="s">
        <v>460</v>
      </c>
      <c r="I402" s="25">
        <v>46090</v>
      </c>
      <c r="J402" s="24" t="s">
        <v>477</v>
      </c>
      <c r="K402" s="24" t="s">
        <v>555</v>
      </c>
      <c r="L402" s="24" t="s">
        <v>734</v>
      </c>
      <c r="M402" s="24" t="s">
        <v>761</v>
      </c>
      <c r="N402" s="26"/>
      <c r="O402" s="24" t="s">
        <v>44</v>
      </c>
      <c r="P402" s="30">
        <v>-57.02</v>
      </c>
      <c r="Q402" s="30">
        <f>ROUND(Q401+P402,5)</f>
        <v>-57.02</v>
      </c>
    </row>
    <row r="403" spans="1:17" x14ac:dyDescent="0.25">
      <c r="A403" s="24"/>
      <c r="B403" s="24"/>
      <c r="C403" s="24"/>
      <c r="D403" s="24"/>
      <c r="E403" s="24"/>
      <c r="F403" s="24"/>
      <c r="G403" s="24"/>
      <c r="H403" s="24" t="s">
        <v>460</v>
      </c>
      <c r="I403" s="25">
        <v>46091</v>
      </c>
      <c r="J403" s="24" t="s">
        <v>526</v>
      </c>
      <c r="K403" s="24" t="s">
        <v>603</v>
      </c>
      <c r="L403" s="24" t="s">
        <v>735</v>
      </c>
      <c r="M403" s="24" t="s">
        <v>761</v>
      </c>
      <c r="N403" s="26"/>
      <c r="O403" s="24" t="s">
        <v>44</v>
      </c>
      <c r="P403" s="30">
        <v>-57.14</v>
      </c>
      <c r="Q403" s="30">
        <f>ROUND(Q402+P403,5)</f>
        <v>-114.16</v>
      </c>
    </row>
    <row r="404" spans="1:17" x14ac:dyDescent="0.25">
      <c r="A404" s="24"/>
      <c r="B404" s="24"/>
      <c r="C404" s="24"/>
      <c r="D404" s="24"/>
      <c r="E404" s="24"/>
      <c r="F404" s="24"/>
      <c r="G404" s="24"/>
      <c r="H404" s="24" t="s">
        <v>464</v>
      </c>
      <c r="I404" s="25">
        <v>46093</v>
      </c>
      <c r="J404" s="24"/>
      <c r="K404" s="24" t="s">
        <v>603</v>
      </c>
      <c r="L404" s="24" t="s">
        <v>736</v>
      </c>
      <c r="M404" s="24" t="s">
        <v>761</v>
      </c>
      <c r="N404" s="26"/>
      <c r="O404" s="24" t="s">
        <v>44</v>
      </c>
      <c r="P404" s="30">
        <v>2.19</v>
      </c>
      <c r="Q404" s="30">
        <f>ROUND(Q403+P404,5)</f>
        <v>-111.97</v>
      </c>
    </row>
    <row r="405" spans="1:17" ht="15.75" thickBot="1" x14ac:dyDescent="0.3">
      <c r="A405" s="24"/>
      <c r="B405" s="24"/>
      <c r="C405" s="24"/>
      <c r="D405" s="24"/>
      <c r="E405" s="24"/>
      <c r="F405" s="24"/>
      <c r="G405" s="24"/>
      <c r="H405" s="24" t="s">
        <v>460</v>
      </c>
      <c r="I405" s="25">
        <v>46105</v>
      </c>
      <c r="J405" s="24" t="s">
        <v>479</v>
      </c>
      <c r="K405" s="24" t="s">
        <v>558</v>
      </c>
      <c r="L405" s="24" t="s">
        <v>737</v>
      </c>
      <c r="M405" s="24" t="s">
        <v>761</v>
      </c>
      <c r="N405" s="26"/>
      <c r="O405" s="24" t="s">
        <v>44</v>
      </c>
      <c r="P405" s="30">
        <v>-1071</v>
      </c>
      <c r="Q405" s="30">
        <f>ROUND(Q404+P405,5)</f>
        <v>-1182.97</v>
      </c>
    </row>
    <row r="406" spans="1:17" ht="15.75" thickBot="1" x14ac:dyDescent="0.3">
      <c r="A406" s="28"/>
      <c r="B406" s="28"/>
      <c r="C406" s="28" t="s">
        <v>445</v>
      </c>
      <c r="D406" s="28"/>
      <c r="E406" s="28"/>
      <c r="F406" s="28"/>
      <c r="G406" s="28"/>
      <c r="H406" s="28"/>
      <c r="I406" s="29"/>
      <c r="J406" s="28"/>
      <c r="K406" s="28"/>
      <c r="L406" s="28"/>
      <c r="M406" s="28"/>
      <c r="N406" s="28"/>
      <c r="O406" s="28"/>
      <c r="P406" s="3">
        <f>ROUND(SUM(P401:P405),5)</f>
        <v>-1182.97</v>
      </c>
      <c r="Q406" s="3">
        <f>Q405</f>
        <v>-1182.97</v>
      </c>
    </row>
    <row r="407" spans="1:17" x14ac:dyDescent="0.25">
      <c r="A407" s="28"/>
      <c r="B407" s="28" t="s">
        <v>291</v>
      </c>
      <c r="C407" s="28"/>
      <c r="D407" s="28"/>
      <c r="E407" s="28"/>
      <c r="F407" s="28"/>
      <c r="G407" s="28"/>
      <c r="H407" s="28"/>
      <c r="I407" s="29"/>
      <c r="J407" s="28"/>
      <c r="K407" s="28"/>
      <c r="L407" s="28"/>
      <c r="M407" s="28"/>
      <c r="N407" s="28"/>
      <c r="O407" s="28"/>
      <c r="P407" s="2">
        <f>P406</f>
        <v>-1182.97</v>
      </c>
      <c r="Q407" s="2">
        <f>Q406</f>
        <v>-1182.97</v>
      </c>
    </row>
    <row r="408" spans="1:17" x14ac:dyDescent="0.25">
      <c r="A408" s="1"/>
      <c r="B408" s="1" t="s">
        <v>292</v>
      </c>
      <c r="C408" s="1"/>
      <c r="D408" s="1"/>
      <c r="E408" s="1"/>
      <c r="F408" s="1"/>
      <c r="G408" s="1"/>
      <c r="H408" s="1"/>
      <c r="I408" s="22"/>
      <c r="J408" s="1"/>
      <c r="K408" s="1"/>
      <c r="L408" s="1"/>
      <c r="M408" s="1"/>
      <c r="N408" s="1"/>
      <c r="O408" s="1"/>
      <c r="P408" s="23"/>
      <c r="Q408" s="23"/>
    </row>
    <row r="409" spans="1:17" x14ac:dyDescent="0.25">
      <c r="A409" s="1"/>
      <c r="B409" s="1"/>
      <c r="C409" s="1" t="s">
        <v>294</v>
      </c>
      <c r="D409" s="1"/>
      <c r="E409" s="1"/>
      <c r="F409" s="1"/>
      <c r="G409" s="1"/>
      <c r="H409" s="1"/>
      <c r="I409" s="22"/>
      <c r="J409" s="1"/>
      <c r="K409" s="1"/>
      <c r="L409" s="1"/>
      <c r="M409" s="1"/>
      <c r="N409" s="1"/>
      <c r="O409" s="1"/>
      <c r="P409" s="23"/>
      <c r="Q409" s="23"/>
    </row>
    <row r="410" spans="1:17" x14ac:dyDescent="0.25">
      <c r="A410" s="1"/>
      <c r="B410" s="1"/>
      <c r="C410" s="1"/>
      <c r="D410" s="1" t="s">
        <v>295</v>
      </c>
      <c r="E410" s="1"/>
      <c r="F410" s="1"/>
      <c r="G410" s="1"/>
      <c r="H410" s="1"/>
      <c r="I410" s="22"/>
      <c r="J410" s="1"/>
      <c r="K410" s="1"/>
      <c r="L410" s="1"/>
      <c r="M410" s="1"/>
      <c r="N410" s="1"/>
      <c r="O410" s="1"/>
      <c r="P410" s="23"/>
      <c r="Q410" s="23"/>
    </row>
    <row r="411" spans="1:17" x14ac:dyDescent="0.25">
      <c r="A411" s="24"/>
      <c r="B411" s="24"/>
      <c r="C411" s="24"/>
      <c r="D411" s="24"/>
      <c r="E411" s="24"/>
      <c r="F411" s="24"/>
      <c r="G411" s="24"/>
      <c r="H411" s="24" t="s">
        <v>461</v>
      </c>
      <c r="I411" s="25">
        <v>46112</v>
      </c>
      <c r="J411" s="24" t="s">
        <v>527</v>
      </c>
      <c r="K411" s="24" t="s">
        <v>604</v>
      </c>
      <c r="L411" s="24" t="s">
        <v>738</v>
      </c>
      <c r="M411" s="24" t="s">
        <v>761</v>
      </c>
      <c r="N411" s="26"/>
      <c r="O411" s="24" t="s">
        <v>41</v>
      </c>
      <c r="P411" s="30">
        <v>-30.5</v>
      </c>
      <c r="Q411" s="30">
        <f>ROUND(Q410+P411,5)</f>
        <v>-30.5</v>
      </c>
    </row>
    <row r="412" spans="1:17" ht="15.75" thickBot="1" x14ac:dyDescent="0.3">
      <c r="A412" s="24"/>
      <c r="B412" s="24"/>
      <c r="C412" s="24"/>
      <c r="D412" s="24"/>
      <c r="E412" s="24"/>
      <c r="F412" s="24"/>
      <c r="G412" s="24"/>
      <c r="H412" s="24" t="s">
        <v>461</v>
      </c>
      <c r="I412" s="25">
        <v>46112</v>
      </c>
      <c r="J412" s="24" t="s">
        <v>527</v>
      </c>
      <c r="K412" s="24" t="s">
        <v>604</v>
      </c>
      <c r="L412" s="24" t="s">
        <v>739</v>
      </c>
      <c r="M412" s="24" t="s">
        <v>761</v>
      </c>
      <c r="N412" s="26"/>
      <c r="O412" s="24" t="s">
        <v>41</v>
      </c>
      <c r="P412" s="27">
        <v>-34</v>
      </c>
      <c r="Q412" s="27">
        <f>ROUND(Q411+P412,5)</f>
        <v>-64.5</v>
      </c>
    </row>
    <row r="413" spans="1:17" x14ac:dyDescent="0.25">
      <c r="A413" s="28"/>
      <c r="B413" s="28"/>
      <c r="C413" s="28"/>
      <c r="D413" s="28" t="s">
        <v>446</v>
      </c>
      <c r="E413" s="28"/>
      <c r="F413" s="28"/>
      <c r="G413" s="28"/>
      <c r="H413" s="28"/>
      <c r="I413" s="29"/>
      <c r="J413" s="28"/>
      <c r="K413" s="28"/>
      <c r="L413" s="28"/>
      <c r="M413" s="28"/>
      <c r="N413" s="28"/>
      <c r="O413" s="28"/>
      <c r="P413" s="2">
        <f>ROUND(SUM(P410:P412),5)</f>
        <v>-64.5</v>
      </c>
      <c r="Q413" s="2">
        <f>Q412</f>
        <v>-64.5</v>
      </c>
    </row>
    <row r="414" spans="1:17" x14ac:dyDescent="0.25">
      <c r="A414" s="1"/>
      <c r="B414" s="1"/>
      <c r="C414" s="1"/>
      <c r="D414" s="1" t="s">
        <v>298</v>
      </c>
      <c r="E414" s="1"/>
      <c r="F414" s="1"/>
      <c r="G414" s="1"/>
      <c r="H414" s="1"/>
      <c r="I414" s="22"/>
      <c r="J414" s="1"/>
      <c r="K414" s="1"/>
      <c r="L414" s="1"/>
      <c r="M414" s="1"/>
      <c r="N414" s="1"/>
      <c r="O414" s="1"/>
      <c r="P414" s="23"/>
      <c r="Q414" s="23"/>
    </row>
    <row r="415" spans="1:17" x14ac:dyDescent="0.25">
      <c r="A415" s="24"/>
      <c r="B415" s="24"/>
      <c r="C415" s="24"/>
      <c r="D415" s="24"/>
      <c r="E415" s="24"/>
      <c r="F415" s="24"/>
      <c r="G415" s="24"/>
      <c r="H415" s="24" t="s">
        <v>461</v>
      </c>
      <c r="I415" s="25">
        <v>46083</v>
      </c>
      <c r="J415" s="24" t="s">
        <v>473</v>
      </c>
      <c r="K415" s="24" t="s">
        <v>605</v>
      </c>
      <c r="L415" s="24" t="s">
        <v>740</v>
      </c>
      <c r="M415" s="24" t="s">
        <v>761</v>
      </c>
      <c r="N415" s="26"/>
      <c r="O415" s="24" t="s">
        <v>41</v>
      </c>
      <c r="P415" s="30">
        <v>-42.84</v>
      </c>
      <c r="Q415" s="30">
        <f>ROUND(Q414+P415,5)</f>
        <v>-42.84</v>
      </c>
    </row>
    <row r="416" spans="1:17" x14ac:dyDescent="0.25">
      <c r="A416" s="24"/>
      <c r="B416" s="24"/>
      <c r="C416" s="24"/>
      <c r="D416" s="24"/>
      <c r="E416" s="24"/>
      <c r="F416" s="24"/>
      <c r="G416" s="24"/>
      <c r="H416" s="24" t="s">
        <v>460</v>
      </c>
      <c r="I416" s="25">
        <v>46091</v>
      </c>
      <c r="J416" s="24"/>
      <c r="K416" s="24" t="s">
        <v>606</v>
      </c>
      <c r="L416" s="24" t="s">
        <v>741</v>
      </c>
      <c r="M416" s="24" t="s">
        <v>761</v>
      </c>
      <c r="N416" s="26"/>
      <c r="O416" s="24" t="s">
        <v>44</v>
      </c>
      <c r="P416" s="30">
        <v>-55</v>
      </c>
      <c r="Q416" s="30">
        <f>ROUND(Q415+P416,5)</f>
        <v>-97.84</v>
      </c>
    </row>
    <row r="417" spans="1:17" x14ac:dyDescent="0.25">
      <c r="A417" s="24"/>
      <c r="B417" s="24"/>
      <c r="C417" s="24"/>
      <c r="D417" s="24"/>
      <c r="E417" s="24"/>
      <c r="F417" s="24"/>
      <c r="G417" s="24"/>
      <c r="H417" s="24" t="s">
        <v>460</v>
      </c>
      <c r="I417" s="25">
        <v>46093</v>
      </c>
      <c r="J417" s="24" t="s">
        <v>528</v>
      </c>
      <c r="K417" s="24" t="s">
        <v>581</v>
      </c>
      <c r="L417" s="24" t="s">
        <v>742</v>
      </c>
      <c r="M417" s="24" t="s">
        <v>761</v>
      </c>
      <c r="N417" s="26"/>
      <c r="O417" s="24" t="s">
        <v>44</v>
      </c>
      <c r="P417" s="30">
        <v>-31.1</v>
      </c>
      <c r="Q417" s="30">
        <f>ROUND(Q416+P417,5)</f>
        <v>-128.94</v>
      </c>
    </row>
    <row r="418" spans="1:17" x14ac:dyDescent="0.25">
      <c r="A418" s="24"/>
      <c r="B418" s="24"/>
      <c r="C418" s="24"/>
      <c r="D418" s="24"/>
      <c r="E418" s="24"/>
      <c r="F418" s="24"/>
      <c r="G418" s="24"/>
      <c r="H418" s="24" t="s">
        <v>460</v>
      </c>
      <c r="I418" s="25">
        <v>46093</v>
      </c>
      <c r="J418" s="24" t="s">
        <v>502</v>
      </c>
      <c r="K418" s="24" t="s">
        <v>580</v>
      </c>
      <c r="L418" s="24" t="s">
        <v>743</v>
      </c>
      <c r="M418" s="24" t="s">
        <v>761</v>
      </c>
      <c r="N418" s="26"/>
      <c r="O418" s="24" t="s">
        <v>44</v>
      </c>
      <c r="P418" s="30">
        <v>-156.79</v>
      </c>
      <c r="Q418" s="30">
        <f>ROUND(Q417+P418,5)</f>
        <v>-285.73</v>
      </c>
    </row>
    <row r="419" spans="1:17" ht="15.75" thickBot="1" x14ac:dyDescent="0.3">
      <c r="A419" s="24"/>
      <c r="B419" s="24"/>
      <c r="C419" s="24"/>
      <c r="D419" s="24"/>
      <c r="E419" s="24"/>
      <c r="F419" s="24"/>
      <c r="G419" s="24"/>
      <c r="H419" s="24" t="s">
        <v>460</v>
      </c>
      <c r="I419" s="25">
        <v>46093</v>
      </c>
      <c r="J419" s="24" t="s">
        <v>503</v>
      </c>
      <c r="K419" s="24" t="s">
        <v>580</v>
      </c>
      <c r="L419" s="24" t="s">
        <v>744</v>
      </c>
      <c r="M419" s="24" t="s">
        <v>761</v>
      </c>
      <c r="N419" s="26"/>
      <c r="O419" s="24" t="s">
        <v>44</v>
      </c>
      <c r="P419" s="30">
        <v>-246.03</v>
      </c>
      <c r="Q419" s="30">
        <f>ROUND(Q418+P419,5)</f>
        <v>-531.76</v>
      </c>
    </row>
    <row r="420" spans="1:17" ht="15.75" thickBot="1" x14ac:dyDescent="0.3">
      <c r="A420" s="28"/>
      <c r="B420" s="28"/>
      <c r="C420" s="28"/>
      <c r="D420" s="28" t="s">
        <v>447</v>
      </c>
      <c r="E420" s="28"/>
      <c r="F420" s="28"/>
      <c r="G420" s="28"/>
      <c r="H420" s="28"/>
      <c r="I420" s="29"/>
      <c r="J420" s="28"/>
      <c r="K420" s="28"/>
      <c r="L420" s="28"/>
      <c r="M420" s="28"/>
      <c r="N420" s="28"/>
      <c r="O420" s="28"/>
      <c r="P420" s="3">
        <f>ROUND(SUM(P414:P419),5)</f>
        <v>-531.76</v>
      </c>
      <c r="Q420" s="3">
        <f>Q419</f>
        <v>-531.76</v>
      </c>
    </row>
    <row r="421" spans="1:17" x14ac:dyDescent="0.25">
      <c r="A421" s="28"/>
      <c r="B421" s="28"/>
      <c r="C421" s="28" t="s">
        <v>299</v>
      </c>
      <c r="D421" s="28"/>
      <c r="E421" s="28"/>
      <c r="F421" s="28"/>
      <c r="G421" s="28"/>
      <c r="H421" s="28"/>
      <c r="I421" s="29"/>
      <c r="J421" s="28"/>
      <c r="K421" s="28"/>
      <c r="L421" s="28"/>
      <c r="M421" s="28"/>
      <c r="N421" s="28"/>
      <c r="O421" s="28"/>
      <c r="P421" s="2">
        <f>ROUND(P413+P420,5)</f>
        <v>-596.26</v>
      </c>
      <c r="Q421" s="2">
        <f>ROUND(Q413+Q420,5)</f>
        <v>-596.26</v>
      </c>
    </row>
    <row r="422" spans="1:17" x14ac:dyDescent="0.25">
      <c r="A422" s="1"/>
      <c r="B422" s="1"/>
      <c r="C422" s="1" t="s">
        <v>301</v>
      </c>
      <c r="D422" s="1"/>
      <c r="E422" s="1"/>
      <c r="F422" s="1"/>
      <c r="G422" s="1"/>
      <c r="H422" s="1"/>
      <c r="I422" s="22"/>
      <c r="J422" s="1"/>
      <c r="K422" s="1"/>
      <c r="L422" s="1"/>
      <c r="M422" s="1"/>
      <c r="N422" s="1"/>
      <c r="O422" s="1"/>
      <c r="P422" s="23"/>
      <c r="Q422" s="23"/>
    </row>
    <row r="423" spans="1:17" x14ac:dyDescent="0.25">
      <c r="A423" s="1"/>
      <c r="B423" s="1"/>
      <c r="C423" s="1"/>
      <c r="D423" s="1" t="s">
        <v>303</v>
      </c>
      <c r="E423" s="1"/>
      <c r="F423" s="1"/>
      <c r="G423" s="1"/>
      <c r="H423" s="1"/>
      <c r="I423" s="22"/>
      <c r="J423" s="1"/>
      <c r="K423" s="1"/>
      <c r="L423" s="1"/>
      <c r="M423" s="1"/>
      <c r="N423" s="1"/>
      <c r="O423" s="1"/>
      <c r="P423" s="23"/>
      <c r="Q423" s="23"/>
    </row>
    <row r="424" spans="1:17" ht="15.75" thickBot="1" x14ac:dyDescent="0.3">
      <c r="A424" s="21"/>
      <c r="B424" s="21"/>
      <c r="C424" s="21"/>
      <c r="D424" s="21"/>
      <c r="E424" s="21"/>
      <c r="F424" s="21"/>
      <c r="G424" s="24"/>
      <c r="H424" s="24" t="s">
        <v>460</v>
      </c>
      <c r="I424" s="25">
        <v>46100</v>
      </c>
      <c r="J424" s="24" t="s">
        <v>529</v>
      </c>
      <c r="K424" s="24" t="s">
        <v>607</v>
      </c>
      <c r="L424" s="24" t="s">
        <v>745</v>
      </c>
      <c r="M424" s="24" t="s">
        <v>761</v>
      </c>
      <c r="N424" s="26"/>
      <c r="O424" s="24" t="s">
        <v>44</v>
      </c>
      <c r="P424" s="30">
        <v>-586.79</v>
      </c>
      <c r="Q424" s="30">
        <f>ROUND(Q423+P424,5)</f>
        <v>-586.79</v>
      </c>
    </row>
    <row r="425" spans="1:17" ht="15.75" thickBot="1" x14ac:dyDescent="0.3">
      <c r="A425" s="28"/>
      <c r="B425" s="28"/>
      <c r="C425" s="28"/>
      <c r="D425" s="28" t="s">
        <v>448</v>
      </c>
      <c r="E425" s="28"/>
      <c r="F425" s="28"/>
      <c r="G425" s="28"/>
      <c r="H425" s="28"/>
      <c r="I425" s="29"/>
      <c r="J425" s="28"/>
      <c r="K425" s="28"/>
      <c r="L425" s="28"/>
      <c r="M425" s="28"/>
      <c r="N425" s="28"/>
      <c r="O425" s="28"/>
      <c r="P425" s="5">
        <f>ROUND(SUM(P423:P424),5)</f>
        <v>-586.79</v>
      </c>
      <c r="Q425" s="5">
        <f>Q424</f>
        <v>-586.79</v>
      </c>
    </row>
    <row r="426" spans="1:17" ht="15.75" thickBot="1" x14ac:dyDescent="0.3">
      <c r="A426" s="28"/>
      <c r="B426" s="28"/>
      <c r="C426" s="28" t="s">
        <v>305</v>
      </c>
      <c r="D426" s="28"/>
      <c r="E426" s="28"/>
      <c r="F426" s="28"/>
      <c r="G426" s="28"/>
      <c r="H426" s="28"/>
      <c r="I426" s="29"/>
      <c r="J426" s="28"/>
      <c r="K426" s="28"/>
      <c r="L426" s="28"/>
      <c r="M426" s="28"/>
      <c r="N426" s="28"/>
      <c r="O426" s="28"/>
      <c r="P426" s="3">
        <f>P425</f>
        <v>-586.79</v>
      </c>
      <c r="Q426" s="3">
        <f>Q425</f>
        <v>-586.79</v>
      </c>
    </row>
    <row r="427" spans="1:17" x14ac:dyDescent="0.25">
      <c r="A427" s="28"/>
      <c r="B427" s="28" t="s">
        <v>306</v>
      </c>
      <c r="C427" s="28"/>
      <c r="D427" s="28"/>
      <c r="E427" s="28"/>
      <c r="F427" s="28"/>
      <c r="G427" s="28"/>
      <c r="H427" s="28"/>
      <c r="I427" s="29"/>
      <c r="J427" s="28"/>
      <c r="K427" s="28"/>
      <c r="L427" s="28"/>
      <c r="M427" s="28"/>
      <c r="N427" s="28"/>
      <c r="O427" s="28"/>
      <c r="P427" s="2">
        <f>ROUND(P421+P426,5)</f>
        <v>-1183.05</v>
      </c>
      <c r="Q427" s="2">
        <f>ROUND(Q421+Q426,5)</f>
        <v>-1183.05</v>
      </c>
    </row>
    <row r="428" spans="1:17" x14ac:dyDescent="0.25">
      <c r="A428" s="1"/>
      <c r="B428" s="1" t="s">
        <v>307</v>
      </c>
      <c r="C428" s="1"/>
      <c r="D428" s="1"/>
      <c r="E428" s="1"/>
      <c r="F428" s="1"/>
      <c r="G428" s="1"/>
      <c r="H428" s="1"/>
      <c r="I428" s="22"/>
      <c r="J428" s="1"/>
      <c r="K428" s="1"/>
      <c r="L428" s="1"/>
      <c r="M428" s="1"/>
      <c r="N428" s="1"/>
      <c r="O428" s="1"/>
      <c r="P428" s="23"/>
      <c r="Q428" s="23"/>
    </row>
    <row r="429" spans="1:17" x14ac:dyDescent="0.25">
      <c r="A429" s="1"/>
      <c r="B429" s="1"/>
      <c r="C429" s="1" t="s">
        <v>308</v>
      </c>
      <c r="D429" s="1"/>
      <c r="E429" s="1"/>
      <c r="F429" s="1"/>
      <c r="G429" s="1"/>
      <c r="H429" s="1"/>
      <c r="I429" s="22"/>
      <c r="J429" s="1"/>
      <c r="K429" s="1"/>
      <c r="L429" s="1"/>
      <c r="M429" s="1"/>
      <c r="N429" s="1"/>
      <c r="O429" s="1"/>
      <c r="P429" s="23"/>
      <c r="Q429" s="23"/>
    </row>
    <row r="430" spans="1:17" x14ac:dyDescent="0.25">
      <c r="A430" s="24"/>
      <c r="B430" s="24"/>
      <c r="C430" s="24"/>
      <c r="D430" s="24"/>
      <c r="E430" s="24"/>
      <c r="F430" s="24"/>
      <c r="G430" s="24"/>
      <c r="H430" s="24" t="s">
        <v>461</v>
      </c>
      <c r="I430" s="25">
        <v>46091</v>
      </c>
      <c r="J430" s="24" t="s">
        <v>530</v>
      </c>
      <c r="K430" s="24" t="s">
        <v>608</v>
      </c>
      <c r="L430" s="24" t="s">
        <v>746</v>
      </c>
      <c r="M430" s="24" t="s">
        <v>761</v>
      </c>
      <c r="N430" s="26"/>
      <c r="O430" s="24" t="s">
        <v>41</v>
      </c>
      <c r="P430" s="30">
        <v>-35</v>
      </c>
      <c r="Q430" s="30">
        <f>ROUND(Q429+P430,5)</f>
        <v>-35</v>
      </c>
    </row>
    <row r="431" spans="1:17" x14ac:dyDescent="0.25">
      <c r="A431" s="24"/>
      <c r="B431" s="24"/>
      <c r="C431" s="24"/>
      <c r="D431" s="24"/>
      <c r="E431" s="24"/>
      <c r="F431" s="24"/>
      <c r="G431" s="24"/>
      <c r="H431" s="24" t="s">
        <v>460</v>
      </c>
      <c r="I431" s="25">
        <v>46098</v>
      </c>
      <c r="J431" s="24" t="s">
        <v>531</v>
      </c>
      <c r="K431" s="24" t="s">
        <v>609</v>
      </c>
      <c r="L431" s="24" t="s">
        <v>747</v>
      </c>
      <c r="M431" s="24" t="s">
        <v>761</v>
      </c>
      <c r="N431" s="26"/>
      <c r="O431" s="24" t="s">
        <v>44</v>
      </c>
      <c r="P431" s="30">
        <v>-108.55</v>
      </c>
      <c r="Q431" s="30">
        <f>ROUND(Q430+P431,5)</f>
        <v>-143.55000000000001</v>
      </c>
    </row>
    <row r="432" spans="1:17" ht="15.75" thickBot="1" x14ac:dyDescent="0.3">
      <c r="A432" s="24"/>
      <c r="B432" s="24"/>
      <c r="C432" s="24"/>
      <c r="D432" s="24"/>
      <c r="E432" s="24"/>
      <c r="F432" s="24"/>
      <c r="G432" s="24"/>
      <c r="H432" s="24" t="s">
        <v>461</v>
      </c>
      <c r="I432" s="25">
        <v>46098</v>
      </c>
      <c r="J432" s="24" t="s">
        <v>532</v>
      </c>
      <c r="K432" s="24" t="s">
        <v>608</v>
      </c>
      <c r="L432" s="24" t="s">
        <v>748</v>
      </c>
      <c r="M432" s="24" t="s">
        <v>761</v>
      </c>
      <c r="N432" s="26"/>
      <c r="O432" s="24" t="s">
        <v>41</v>
      </c>
      <c r="P432" s="27">
        <v>-35</v>
      </c>
      <c r="Q432" s="27">
        <f>ROUND(Q431+P432,5)</f>
        <v>-178.55</v>
      </c>
    </row>
    <row r="433" spans="1:17" x14ac:dyDescent="0.25">
      <c r="A433" s="28"/>
      <c r="B433" s="28"/>
      <c r="C433" s="28" t="s">
        <v>449</v>
      </c>
      <c r="D433" s="28"/>
      <c r="E433" s="28"/>
      <c r="F433" s="28"/>
      <c r="G433" s="28"/>
      <c r="H433" s="28"/>
      <c r="I433" s="29"/>
      <c r="J433" s="28"/>
      <c r="K433" s="28"/>
      <c r="L433" s="28"/>
      <c r="M433" s="28"/>
      <c r="N433" s="28"/>
      <c r="O433" s="28"/>
      <c r="P433" s="2">
        <f>ROUND(SUM(P429:P432),5)</f>
        <v>-178.55</v>
      </c>
      <c r="Q433" s="2">
        <f>Q432</f>
        <v>-178.55</v>
      </c>
    </row>
    <row r="434" spans="1:17" x14ac:dyDescent="0.25">
      <c r="A434" s="1"/>
      <c r="B434" s="1"/>
      <c r="C434" s="1" t="s">
        <v>309</v>
      </c>
      <c r="D434" s="1"/>
      <c r="E434" s="1"/>
      <c r="F434" s="1"/>
      <c r="G434" s="1"/>
      <c r="H434" s="1"/>
      <c r="I434" s="22"/>
      <c r="J434" s="1"/>
      <c r="K434" s="1"/>
      <c r="L434" s="1"/>
      <c r="M434" s="1"/>
      <c r="N434" s="1"/>
      <c r="O434" s="1"/>
      <c r="P434" s="23"/>
      <c r="Q434" s="23"/>
    </row>
    <row r="435" spans="1:17" x14ac:dyDescent="0.25">
      <c r="A435" s="24"/>
      <c r="B435" s="24"/>
      <c r="C435" s="24"/>
      <c r="D435" s="24"/>
      <c r="E435" s="24"/>
      <c r="F435" s="24"/>
      <c r="G435" s="24"/>
      <c r="H435" s="24" t="s">
        <v>460</v>
      </c>
      <c r="I435" s="25">
        <v>46082</v>
      </c>
      <c r="J435" s="24" t="s">
        <v>533</v>
      </c>
      <c r="K435" s="24" t="s">
        <v>610</v>
      </c>
      <c r="L435" s="24" t="s">
        <v>749</v>
      </c>
      <c r="M435" s="24" t="s">
        <v>761</v>
      </c>
      <c r="N435" s="26"/>
      <c r="O435" s="24" t="s">
        <v>44</v>
      </c>
      <c r="P435" s="30">
        <v>-25.64</v>
      </c>
      <c r="Q435" s="30">
        <f t="shared" ref="Q435:Q441" si="15">ROUND(Q434+P435,5)</f>
        <v>-25.64</v>
      </c>
    </row>
    <row r="436" spans="1:17" x14ac:dyDescent="0.25">
      <c r="A436" s="24"/>
      <c r="B436" s="24"/>
      <c r="C436" s="24"/>
      <c r="D436" s="24"/>
      <c r="E436" s="24"/>
      <c r="F436" s="24"/>
      <c r="G436" s="24"/>
      <c r="H436" s="24" t="s">
        <v>460</v>
      </c>
      <c r="I436" s="25">
        <v>46083</v>
      </c>
      <c r="J436" s="24" t="s">
        <v>534</v>
      </c>
      <c r="K436" s="24" t="s">
        <v>610</v>
      </c>
      <c r="L436" s="24" t="s">
        <v>749</v>
      </c>
      <c r="M436" s="24" t="s">
        <v>761</v>
      </c>
      <c r="N436" s="26"/>
      <c r="O436" s="24" t="s">
        <v>44</v>
      </c>
      <c r="P436" s="30">
        <v>-25.21</v>
      </c>
      <c r="Q436" s="30">
        <f t="shared" si="15"/>
        <v>-50.85</v>
      </c>
    </row>
    <row r="437" spans="1:17" x14ac:dyDescent="0.25">
      <c r="A437" s="24"/>
      <c r="B437" s="24"/>
      <c r="C437" s="24"/>
      <c r="D437" s="24"/>
      <c r="E437" s="24"/>
      <c r="F437" s="24"/>
      <c r="G437" s="24"/>
      <c r="H437" s="24" t="s">
        <v>460</v>
      </c>
      <c r="I437" s="25">
        <v>46084</v>
      </c>
      <c r="J437" s="24" t="s">
        <v>535</v>
      </c>
      <c r="K437" s="24" t="s">
        <v>610</v>
      </c>
      <c r="L437" s="24" t="s">
        <v>749</v>
      </c>
      <c r="M437" s="24" t="s">
        <v>761</v>
      </c>
      <c r="N437" s="26"/>
      <c r="O437" s="24" t="s">
        <v>44</v>
      </c>
      <c r="P437" s="30">
        <v>-17.670000000000002</v>
      </c>
      <c r="Q437" s="30">
        <f t="shared" si="15"/>
        <v>-68.52</v>
      </c>
    </row>
    <row r="438" spans="1:17" x14ac:dyDescent="0.25">
      <c r="A438" s="24"/>
      <c r="B438" s="24"/>
      <c r="C438" s="24"/>
      <c r="D438" s="24"/>
      <c r="E438" s="24"/>
      <c r="F438" s="24"/>
      <c r="G438" s="24"/>
      <c r="H438" s="24" t="s">
        <v>460</v>
      </c>
      <c r="I438" s="25">
        <v>46085</v>
      </c>
      <c r="J438" s="24" t="s">
        <v>536</v>
      </c>
      <c r="K438" s="24" t="s">
        <v>610</v>
      </c>
      <c r="L438" s="24" t="s">
        <v>749</v>
      </c>
      <c r="M438" s="24" t="s">
        <v>761</v>
      </c>
      <c r="N438" s="26"/>
      <c r="O438" s="24" t="s">
        <v>44</v>
      </c>
      <c r="P438" s="30">
        <v>-12.29</v>
      </c>
      <c r="Q438" s="30">
        <f t="shared" si="15"/>
        <v>-80.81</v>
      </c>
    </row>
    <row r="439" spans="1:17" x14ac:dyDescent="0.25">
      <c r="A439" s="24"/>
      <c r="B439" s="24"/>
      <c r="C439" s="24"/>
      <c r="D439" s="24"/>
      <c r="E439" s="24"/>
      <c r="F439" s="24"/>
      <c r="G439" s="24"/>
      <c r="H439" s="24" t="s">
        <v>460</v>
      </c>
      <c r="I439" s="25">
        <v>46085</v>
      </c>
      <c r="J439" s="24" t="s">
        <v>537</v>
      </c>
      <c r="K439" s="24" t="s">
        <v>611</v>
      </c>
      <c r="L439" s="24" t="s">
        <v>750</v>
      </c>
      <c r="M439" s="24" t="s">
        <v>761</v>
      </c>
      <c r="N439" s="26"/>
      <c r="O439" s="24" t="s">
        <v>44</v>
      </c>
      <c r="P439" s="30">
        <v>-20.22</v>
      </c>
      <c r="Q439" s="30">
        <f t="shared" si="15"/>
        <v>-101.03</v>
      </c>
    </row>
    <row r="440" spans="1:17" x14ac:dyDescent="0.25">
      <c r="A440" s="24"/>
      <c r="B440" s="24"/>
      <c r="C440" s="24"/>
      <c r="D440" s="24"/>
      <c r="E440" s="24"/>
      <c r="F440" s="24"/>
      <c r="G440" s="24"/>
      <c r="H440" s="24" t="s">
        <v>460</v>
      </c>
      <c r="I440" s="25">
        <v>46087</v>
      </c>
      <c r="J440" s="24" t="s">
        <v>538</v>
      </c>
      <c r="K440" s="24" t="s">
        <v>612</v>
      </c>
      <c r="L440" s="24" t="s">
        <v>751</v>
      </c>
      <c r="M440" s="24" t="s">
        <v>761</v>
      </c>
      <c r="N440" s="26"/>
      <c r="O440" s="24" t="s">
        <v>44</v>
      </c>
      <c r="P440" s="30">
        <v>-550</v>
      </c>
      <c r="Q440" s="30">
        <f t="shared" si="15"/>
        <v>-651.03</v>
      </c>
    </row>
    <row r="441" spans="1:17" ht="15.75" thickBot="1" x14ac:dyDescent="0.3">
      <c r="A441" s="24"/>
      <c r="B441" s="24"/>
      <c r="C441" s="24"/>
      <c r="D441" s="24"/>
      <c r="E441" s="24"/>
      <c r="F441" s="24"/>
      <c r="G441" s="24"/>
      <c r="H441" s="24" t="s">
        <v>460</v>
      </c>
      <c r="I441" s="25">
        <v>46087</v>
      </c>
      <c r="J441" s="24"/>
      <c r="K441" s="24" t="s">
        <v>613</v>
      </c>
      <c r="L441" s="24" t="s">
        <v>750</v>
      </c>
      <c r="M441" s="24" t="s">
        <v>761</v>
      </c>
      <c r="N441" s="26"/>
      <c r="O441" s="24" t="s">
        <v>44</v>
      </c>
      <c r="P441" s="27">
        <v>-16.93</v>
      </c>
      <c r="Q441" s="27">
        <f t="shared" si="15"/>
        <v>-667.96</v>
      </c>
    </row>
    <row r="442" spans="1:17" x14ac:dyDescent="0.25">
      <c r="A442" s="28"/>
      <c r="B442" s="28"/>
      <c r="C442" s="28" t="s">
        <v>450</v>
      </c>
      <c r="D442" s="28"/>
      <c r="E442" s="28"/>
      <c r="F442" s="28"/>
      <c r="G442" s="28"/>
      <c r="H442" s="28"/>
      <c r="I442" s="29"/>
      <c r="J442" s="28"/>
      <c r="K442" s="28"/>
      <c r="L442" s="28"/>
      <c r="M442" s="28"/>
      <c r="N442" s="28"/>
      <c r="O442" s="28"/>
      <c r="P442" s="2">
        <f>ROUND(SUM(P434:P441),5)</f>
        <v>-667.96</v>
      </c>
      <c r="Q442" s="2">
        <f>Q441</f>
        <v>-667.96</v>
      </c>
    </row>
    <row r="443" spans="1:17" x14ac:dyDescent="0.25">
      <c r="A443" s="1"/>
      <c r="B443" s="1"/>
      <c r="C443" s="1" t="s">
        <v>313</v>
      </c>
      <c r="D443" s="1"/>
      <c r="E443" s="1"/>
      <c r="F443" s="1"/>
      <c r="G443" s="1"/>
      <c r="H443" s="1"/>
      <c r="I443" s="22"/>
      <c r="J443" s="1"/>
      <c r="K443" s="1"/>
      <c r="L443" s="1"/>
      <c r="M443" s="1"/>
      <c r="N443" s="1"/>
      <c r="O443" s="1"/>
      <c r="P443" s="23"/>
      <c r="Q443" s="23"/>
    </row>
    <row r="444" spans="1:17" x14ac:dyDescent="0.25">
      <c r="A444" s="24"/>
      <c r="B444" s="24"/>
      <c r="C444" s="24"/>
      <c r="D444" s="24"/>
      <c r="E444" s="24"/>
      <c r="F444" s="24"/>
      <c r="G444" s="24"/>
      <c r="H444" s="24" t="s">
        <v>460</v>
      </c>
      <c r="I444" s="25">
        <v>46084</v>
      </c>
      <c r="J444" s="24" t="s">
        <v>539</v>
      </c>
      <c r="K444" s="24" t="s">
        <v>614</v>
      </c>
      <c r="L444" s="24" t="s">
        <v>752</v>
      </c>
      <c r="M444" s="24" t="s">
        <v>761</v>
      </c>
      <c r="N444" s="26"/>
      <c r="O444" s="24" t="s">
        <v>44</v>
      </c>
      <c r="P444" s="30">
        <v>-8</v>
      </c>
      <c r="Q444" s="30">
        <f>ROUND(Q443+P444,5)</f>
        <v>-8</v>
      </c>
    </row>
    <row r="445" spans="1:17" x14ac:dyDescent="0.25">
      <c r="A445" s="24"/>
      <c r="B445" s="24"/>
      <c r="C445" s="24"/>
      <c r="D445" s="24"/>
      <c r="E445" s="24"/>
      <c r="F445" s="24"/>
      <c r="G445" s="24"/>
      <c r="H445" s="24" t="s">
        <v>460</v>
      </c>
      <c r="I445" s="25">
        <v>46086</v>
      </c>
      <c r="J445" s="24" t="s">
        <v>540</v>
      </c>
      <c r="K445" s="24" t="s">
        <v>615</v>
      </c>
      <c r="L445" s="24" t="s">
        <v>753</v>
      </c>
      <c r="M445" s="24" t="s">
        <v>761</v>
      </c>
      <c r="N445" s="26"/>
      <c r="O445" s="24" t="s">
        <v>44</v>
      </c>
      <c r="P445" s="30">
        <v>-400</v>
      </c>
      <c r="Q445" s="30">
        <f>ROUND(Q444+P445,5)</f>
        <v>-408</v>
      </c>
    </row>
    <row r="446" spans="1:17" x14ac:dyDescent="0.25">
      <c r="A446" s="24"/>
      <c r="B446" s="24"/>
      <c r="C446" s="24"/>
      <c r="D446" s="24"/>
      <c r="E446" s="24"/>
      <c r="F446" s="24"/>
      <c r="G446" s="24"/>
      <c r="H446" s="24" t="s">
        <v>460</v>
      </c>
      <c r="I446" s="25">
        <v>46089</v>
      </c>
      <c r="J446" s="24" t="s">
        <v>541</v>
      </c>
      <c r="K446" s="24" t="s">
        <v>616</v>
      </c>
      <c r="L446" s="24" t="s">
        <v>754</v>
      </c>
      <c r="M446" s="24" t="s">
        <v>761</v>
      </c>
      <c r="N446" s="26"/>
      <c r="O446" s="24" t="s">
        <v>44</v>
      </c>
      <c r="P446" s="30">
        <v>-25</v>
      </c>
      <c r="Q446" s="30">
        <f>ROUND(Q445+P446,5)</f>
        <v>-433</v>
      </c>
    </row>
    <row r="447" spans="1:17" ht="15.75" thickBot="1" x14ac:dyDescent="0.3">
      <c r="A447" s="24"/>
      <c r="B447" s="24"/>
      <c r="C447" s="24"/>
      <c r="D447" s="24"/>
      <c r="E447" s="24"/>
      <c r="F447" s="24"/>
      <c r="G447" s="24"/>
      <c r="H447" s="24" t="s">
        <v>460</v>
      </c>
      <c r="I447" s="25">
        <v>46102</v>
      </c>
      <c r="J447" s="24" t="s">
        <v>542</v>
      </c>
      <c r="K447" s="24" t="s">
        <v>616</v>
      </c>
      <c r="L447" s="24" t="s">
        <v>755</v>
      </c>
      <c r="M447" s="24" t="s">
        <v>761</v>
      </c>
      <c r="N447" s="26"/>
      <c r="O447" s="24" t="s">
        <v>44</v>
      </c>
      <c r="P447" s="30">
        <v>-32</v>
      </c>
      <c r="Q447" s="30">
        <f>ROUND(Q446+P447,5)</f>
        <v>-465</v>
      </c>
    </row>
    <row r="448" spans="1:17" ht="15.75" thickBot="1" x14ac:dyDescent="0.3">
      <c r="A448" s="28"/>
      <c r="B448" s="28"/>
      <c r="C448" s="28" t="s">
        <v>451</v>
      </c>
      <c r="D448" s="28"/>
      <c r="E448" s="28"/>
      <c r="F448" s="28"/>
      <c r="G448" s="28"/>
      <c r="H448" s="28"/>
      <c r="I448" s="29"/>
      <c r="J448" s="28"/>
      <c r="K448" s="28"/>
      <c r="L448" s="28"/>
      <c r="M448" s="28"/>
      <c r="N448" s="28"/>
      <c r="O448" s="28"/>
      <c r="P448" s="3">
        <f>ROUND(SUM(P443:P447),5)</f>
        <v>-465</v>
      </c>
      <c r="Q448" s="3">
        <f>Q447</f>
        <v>-465</v>
      </c>
    </row>
    <row r="449" spans="1:17" x14ac:dyDescent="0.25">
      <c r="A449" s="28"/>
      <c r="B449" s="28" t="s">
        <v>317</v>
      </c>
      <c r="C449" s="28"/>
      <c r="D449" s="28"/>
      <c r="E449" s="28"/>
      <c r="F449" s="28"/>
      <c r="G449" s="28"/>
      <c r="H449" s="28"/>
      <c r="I449" s="29"/>
      <c r="J449" s="28"/>
      <c r="K449" s="28"/>
      <c r="L449" s="28"/>
      <c r="M449" s="28"/>
      <c r="N449" s="28"/>
      <c r="O449" s="28"/>
      <c r="P449" s="2">
        <f>ROUND(P433+P442+P448,5)</f>
        <v>-1311.51</v>
      </c>
      <c r="Q449" s="2">
        <f>ROUND(Q433+Q442+Q448,5)</f>
        <v>-1311.51</v>
      </c>
    </row>
    <row r="450" spans="1:17" x14ac:dyDescent="0.25">
      <c r="A450" s="1"/>
      <c r="B450" s="1" t="s">
        <v>318</v>
      </c>
      <c r="C450" s="1"/>
      <c r="D450" s="1"/>
      <c r="E450" s="1"/>
      <c r="F450" s="1"/>
      <c r="G450" s="1"/>
      <c r="H450" s="1"/>
      <c r="I450" s="22"/>
      <c r="J450" s="1"/>
      <c r="K450" s="1"/>
      <c r="L450" s="1"/>
      <c r="M450" s="1"/>
      <c r="N450" s="1"/>
      <c r="O450" s="1"/>
      <c r="P450" s="23"/>
      <c r="Q450" s="23"/>
    </row>
    <row r="451" spans="1:17" ht="15.75" thickBot="1" x14ac:dyDescent="0.3">
      <c r="A451" s="21"/>
      <c r="B451" s="21"/>
      <c r="C451" s="21"/>
      <c r="D451" s="21"/>
      <c r="E451" s="21"/>
      <c r="F451" s="21"/>
      <c r="G451" s="24"/>
      <c r="H451" s="24" t="s">
        <v>460</v>
      </c>
      <c r="I451" s="25">
        <v>46096</v>
      </c>
      <c r="J451" s="24"/>
      <c r="K451" s="24" t="s">
        <v>552</v>
      </c>
      <c r="L451" s="24" t="s">
        <v>756</v>
      </c>
      <c r="M451" s="24" t="s">
        <v>761</v>
      </c>
      <c r="N451" s="26"/>
      <c r="O451" s="24" t="s">
        <v>44</v>
      </c>
      <c r="P451" s="27">
        <v>-1.08</v>
      </c>
      <c r="Q451" s="27">
        <f>ROUND(Q450+P451,5)</f>
        <v>-1.08</v>
      </c>
    </row>
    <row r="452" spans="1:17" x14ac:dyDescent="0.25">
      <c r="A452" s="28"/>
      <c r="B452" s="28" t="s">
        <v>452</v>
      </c>
      <c r="C452" s="28"/>
      <c r="D452" s="28"/>
      <c r="E452" s="28"/>
      <c r="F452" s="28"/>
      <c r="G452" s="28"/>
      <c r="H452" s="28"/>
      <c r="I452" s="29"/>
      <c r="J452" s="28"/>
      <c r="K452" s="28"/>
      <c r="L452" s="28"/>
      <c r="M452" s="28"/>
      <c r="N452" s="28"/>
      <c r="O452" s="28"/>
      <c r="P452" s="2">
        <f>ROUND(SUM(P450:P451),5)</f>
        <v>-1.08</v>
      </c>
      <c r="Q452" s="2">
        <f>Q451</f>
        <v>-1.08</v>
      </c>
    </row>
    <row r="453" spans="1:17" x14ac:dyDescent="0.25">
      <c r="A453" s="1"/>
      <c r="B453" s="1" t="s">
        <v>323</v>
      </c>
      <c r="C453" s="1"/>
      <c r="D453" s="1"/>
      <c r="E453" s="1"/>
      <c r="F453" s="1"/>
      <c r="G453" s="1"/>
      <c r="H453" s="1"/>
      <c r="I453" s="22"/>
      <c r="J453" s="1"/>
      <c r="K453" s="1"/>
      <c r="L453" s="1"/>
      <c r="M453" s="1"/>
      <c r="N453" s="1"/>
      <c r="O453" s="1"/>
      <c r="P453" s="23"/>
      <c r="Q453" s="23"/>
    </row>
    <row r="454" spans="1:17" x14ac:dyDescent="0.25">
      <c r="A454" s="1"/>
      <c r="B454" s="1"/>
      <c r="C454" s="1" t="s">
        <v>324</v>
      </c>
      <c r="D454" s="1"/>
      <c r="E454" s="1"/>
      <c r="F454" s="1"/>
      <c r="G454" s="1"/>
      <c r="H454" s="1"/>
      <c r="I454" s="22"/>
      <c r="J454" s="1"/>
      <c r="K454" s="1"/>
      <c r="L454" s="1"/>
      <c r="M454" s="1"/>
      <c r="N454" s="1"/>
      <c r="O454" s="1"/>
      <c r="P454" s="23"/>
      <c r="Q454" s="23"/>
    </row>
    <row r="455" spans="1:17" ht="15.75" thickBot="1" x14ac:dyDescent="0.3">
      <c r="A455" s="21"/>
      <c r="B455" s="21"/>
      <c r="C455" s="21"/>
      <c r="D455" s="21"/>
      <c r="E455" s="21"/>
      <c r="F455" s="21"/>
      <c r="G455" s="24"/>
      <c r="H455" s="24" t="s">
        <v>459</v>
      </c>
      <c r="I455" s="25">
        <v>46091</v>
      </c>
      <c r="J455" s="24" t="s">
        <v>543</v>
      </c>
      <c r="K455" s="24" t="s">
        <v>593</v>
      </c>
      <c r="L455" s="24" t="s">
        <v>757</v>
      </c>
      <c r="M455" s="24" t="s">
        <v>761</v>
      </c>
      <c r="N455" s="26"/>
      <c r="O455" s="24" t="s">
        <v>11</v>
      </c>
      <c r="P455" s="30">
        <v>75000</v>
      </c>
      <c r="Q455" s="30">
        <f>ROUND(Q454+P455,5)</f>
        <v>75000</v>
      </c>
    </row>
    <row r="456" spans="1:17" ht="15.75" thickBot="1" x14ac:dyDescent="0.3">
      <c r="A456" s="28"/>
      <c r="B456" s="28"/>
      <c r="C456" s="28" t="s">
        <v>453</v>
      </c>
      <c r="D456" s="28"/>
      <c r="E456" s="28"/>
      <c r="F456" s="28"/>
      <c r="G456" s="28"/>
      <c r="H456" s="28"/>
      <c r="I456" s="29"/>
      <c r="J456" s="28"/>
      <c r="K456" s="28"/>
      <c r="L456" s="28"/>
      <c r="M456" s="28"/>
      <c r="N456" s="28"/>
      <c r="O456" s="28"/>
      <c r="P456" s="3">
        <f>ROUND(SUM(P454:P455),5)</f>
        <v>75000</v>
      </c>
      <c r="Q456" s="3">
        <f>Q455</f>
        <v>75000</v>
      </c>
    </row>
    <row r="457" spans="1:17" x14ac:dyDescent="0.25">
      <c r="A457" s="28"/>
      <c r="B457" s="28" t="s">
        <v>325</v>
      </c>
      <c r="C457" s="28"/>
      <c r="D457" s="28"/>
      <c r="E457" s="28"/>
      <c r="F457" s="28"/>
      <c r="G457" s="28"/>
      <c r="H457" s="28"/>
      <c r="I457" s="29"/>
      <c r="J457" s="28"/>
      <c r="K457" s="28"/>
      <c r="L457" s="28"/>
      <c r="M457" s="28"/>
      <c r="N457" s="28"/>
      <c r="O457" s="28"/>
      <c r="P457" s="2">
        <f>P456</f>
        <v>75000</v>
      </c>
      <c r="Q457" s="2">
        <f>Q456</f>
        <v>75000</v>
      </c>
    </row>
    <row r="458" spans="1:17" x14ac:dyDescent="0.25">
      <c r="A458" s="1"/>
      <c r="B458" s="1" t="s">
        <v>326</v>
      </c>
      <c r="C458" s="1"/>
      <c r="D458" s="1"/>
      <c r="E458" s="1"/>
      <c r="F458" s="1"/>
      <c r="G458" s="1"/>
      <c r="H458" s="1"/>
      <c r="I458" s="22"/>
      <c r="J458" s="1"/>
      <c r="K458" s="1"/>
      <c r="L458" s="1"/>
      <c r="M458" s="1"/>
      <c r="N458" s="1"/>
      <c r="O458" s="1"/>
      <c r="P458" s="23"/>
      <c r="Q458" s="23"/>
    </row>
    <row r="459" spans="1:17" x14ac:dyDescent="0.25">
      <c r="A459" s="1"/>
      <c r="B459" s="1"/>
      <c r="C459" s="1" t="s">
        <v>327</v>
      </c>
      <c r="D459" s="1"/>
      <c r="E459" s="1"/>
      <c r="F459" s="1"/>
      <c r="G459" s="1"/>
      <c r="H459" s="1"/>
      <c r="I459" s="22"/>
      <c r="J459" s="1"/>
      <c r="K459" s="1"/>
      <c r="L459" s="1"/>
      <c r="M459" s="1"/>
      <c r="N459" s="1"/>
      <c r="O459" s="1"/>
      <c r="P459" s="23"/>
      <c r="Q459" s="23"/>
    </row>
    <row r="460" spans="1:17" x14ac:dyDescent="0.25">
      <c r="A460" s="1"/>
      <c r="B460" s="1"/>
      <c r="C460" s="1"/>
      <c r="D460" s="1" t="s">
        <v>329</v>
      </c>
      <c r="E460" s="1"/>
      <c r="F460" s="1"/>
      <c r="G460" s="1"/>
      <c r="H460" s="1"/>
      <c r="I460" s="22"/>
      <c r="J460" s="1"/>
      <c r="K460" s="1"/>
      <c r="L460" s="1"/>
      <c r="M460" s="1"/>
      <c r="N460" s="1"/>
      <c r="O460" s="1"/>
      <c r="P460" s="23"/>
      <c r="Q460" s="23"/>
    </row>
    <row r="461" spans="1:17" ht="15.75" thickBot="1" x14ac:dyDescent="0.3">
      <c r="A461" s="21"/>
      <c r="B461" s="21"/>
      <c r="C461" s="21"/>
      <c r="D461" s="21"/>
      <c r="E461" s="21"/>
      <c r="F461" s="21"/>
      <c r="G461" s="24"/>
      <c r="H461" s="24" t="s">
        <v>465</v>
      </c>
      <c r="I461" s="25">
        <v>46100</v>
      </c>
      <c r="J461" s="24" t="s">
        <v>544</v>
      </c>
      <c r="K461" s="24" t="s">
        <v>617</v>
      </c>
      <c r="L461" s="24" t="s">
        <v>758</v>
      </c>
      <c r="M461" s="24" t="s">
        <v>761</v>
      </c>
      <c r="N461" s="26"/>
      <c r="O461" s="24" t="s">
        <v>762</v>
      </c>
      <c r="P461" s="30">
        <v>20000</v>
      </c>
      <c r="Q461" s="30">
        <f>ROUND(Q460+P461,5)</f>
        <v>20000</v>
      </c>
    </row>
    <row r="462" spans="1:17" ht="15.75" thickBot="1" x14ac:dyDescent="0.3">
      <c r="A462" s="28"/>
      <c r="B462" s="28"/>
      <c r="C462" s="28"/>
      <c r="D462" s="28" t="s">
        <v>454</v>
      </c>
      <c r="E462" s="28"/>
      <c r="F462" s="28"/>
      <c r="G462" s="28"/>
      <c r="H462" s="28"/>
      <c r="I462" s="29"/>
      <c r="J462" s="28"/>
      <c r="K462" s="28"/>
      <c r="L462" s="28"/>
      <c r="M462" s="28"/>
      <c r="N462" s="28"/>
      <c r="O462" s="28"/>
      <c r="P462" s="5">
        <f>ROUND(SUM(P460:P461),5)</f>
        <v>20000</v>
      </c>
      <c r="Q462" s="5">
        <f>Q461</f>
        <v>20000</v>
      </c>
    </row>
    <row r="463" spans="1:17" ht="15.75" thickBot="1" x14ac:dyDescent="0.3">
      <c r="A463" s="28"/>
      <c r="B463" s="28"/>
      <c r="C463" s="28" t="s">
        <v>330</v>
      </c>
      <c r="D463" s="28"/>
      <c r="E463" s="28"/>
      <c r="F463" s="28"/>
      <c r="G463" s="28"/>
      <c r="H463" s="28"/>
      <c r="I463" s="29"/>
      <c r="J463" s="28"/>
      <c r="K463" s="28"/>
      <c r="L463" s="28"/>
      <c r="M463" s="28"/>
      <c r="N463" s="28"/>
      <c r="O463" s="28"/>
      <c r="P463" s="3">
        <f>P462</f>
        <v>20000</v>
      </c>
      <c r="Q463" s="3">
        <f>Q462</f>
        <v>20000</v>
      </c>
    </row>
    <row r="464" spans="1:17" x14ac:dyDescent="0.25">
      <c r="A464" s="28"/>
      <c r="B464" s="28" t="s">
        <v>331</v>
      </c>
      <c r="C464" s="28"/>
      <c r="D464" s="28"/>
      <c r="E464" s="28"/>
      <c r="F464" s="28"/>
      <c r="G464" s="28"/>
      <c r="H464" s="28"/>
      <c r="I464" s="29"/>
      <c r="J464" s="28"/>
      <c r="K464" s="28"/>
      <c r="L464" s="28"/>
      <c r="M464" s="28"/>
      <c r="N464" s="28"/>
      <c r="O464" s="28"/>
      <c r="P464" s="2">
        <f>P463</f>
        <v>20000</v>
      </c>
      <c r="Q464" s="2">
        <f>Q463</f>
        <v>20000</v>
      </c>
    </row>
    <row r="465" spans="1:17" x14ac:dyDescent="0.25">
      <c r="A465" s="1"/>
      <c r="B465" s="1" t="s">
        <v>334</v>
      </c>
      <c r="C465" s="1"/>
      <c r="D465" s="1"/>
      <c r="E465" s="1"/>
      <c r="F465" s="1"/>
      <c r="G465" s="1"/>
      <c r="H465" s="1"/>
      <c r="I465" s="22"/>
      <c r="J465" s="1"/>
      <c r="K465" s="1"/>
      <c r="L465" s="1"/>
      <c r="M465" s="1"/>
      <c r="N465" s="1"/>
      <c r="O465" s="1"/>
      <c r="P465" s="23"/>
      <c r="Q465" s="23"/>
    </row>
    <row r="466" spans="1:17" x14ac:dyDescent="0.25">
      <c r="A466" s="1"/>
      <c r="B466" s="1"/>
      <c r="C466" s="1" t="s">
        <v>335</v>
      </c>
      <c r="D466" s="1"/>
      <c r="E466" s="1"/>
      <c r="F466" s="1"/>
      <c r="G466" s="1"/>
      <c r="H466" s="1"/>
      <c r="I466" s="22"/>
      <c r="J466" s="1"/>
      <c r="K466" s="1"/>
      <c r="L466" s="1"/>
      <c r="M466" s="1"/>
      <c r="N466" s="1"/>
      <c r="O466" s="1"/>
      <c r="P466" s="23"/>
      <c r="Q466" s="23"/>
    </row>
    <row r="467" spans="1:17" ht="15.75" thickBot="1" x14ac:dyDescent="0.3">
      <c r="A467" s="21"/>
      <c r="B467" s="21"/>
      <c r="C467" s="21"/>
      <c r="D467" s="21"/>
      <c r="E467" s="21"/>
      <c r="F467" s="21"/>
      <c r="G467" s="24"/>
      <c r="H467" s="24" t="s">
        <v>460</v>
      </c>
      <c r="I467" s="25">
        <v>46108</v>
      </c>
      <c r="J467" s="24" t="s">
        <v>545</v>
      </c>
      <c r="K467" s="24" t="s">
        <v>618</v>
      </c>
      <c r="L467" s="24" t="s">
        <v>759</v>
      </c>
      <c r="M467" s="24" t="s">
        <v>761</v>
      </c>
      <c r="N467" s="26"/>
      <c r="O467" s="24" t="s">
        <v>44</v>
      </c>
      <c r="P467" s="27">
        <v>-131.41</v>
      </c>
      <c r="Q467" s="27">
        <f>ROUND(Q466+P467,5)</f>
        <v>-131.41</v>
      </c>
    </row>
    <row r="468" spans="1:17" x14ac:dyDescent="0.25">
      <c r="A468" s="28"/>
      <c r="B468" s="28"/>
      <c r="C468" s="28" t="s">
        <v>455</v>
      </c>
      <c r="D468" s="28"/>
      <c r="E468" s="28"/>
      <c r="F468" s="28"/>
      <c r="G468" s="28"/>
      <c r="H468" s="28"/>
      <c r="I468" s="29"/>
      <c r="J468" s="28"/>
      <c r="K468" s="28"/>
      <c r="L468" s="28"/>
      <c r="M468" s="28"/>
      <c r="N468" s="28"/>
      <c r="O468" s="28"/>
      <c r="P468" s="2">
        <f>ROUND(SUM(P466:P467),5)</f>
        <v>-131.41</v>
      </c>
      <c r="Q468" s="2">
        <f>Q467</f>
        <v>-131.41</v>
      </c>
    </row>
    <row r="469" spans="1:17" x14ac:dyDescent="0.25">
      <c r="A469" s="1"/>
      <c r="B469" s="1"/>
      <c r="C469" s="1" t="s">
        <v>336</v>
      </c>
      <c r="D469" s="1"/>
      <c r="E469" s="1"/>
      <c r="F469" s="1"/>
      <c r="G469" s="1"/>
      <c r="H469" s="1"/>
      <c r="I469" s="22"/>
      <c r="J469" s="1"/>
      <c r="K469" s="1"/>
      <c r="L469" s="1"/>
      <c r="M469" s="1"/>
      <c r="N469" s="1"/>
      <c r="O469" s="1"/>
      <c r="P469" s="23"/>
      <c r="Q469" s="23"/>
    </row>
    <row r="470" spans="1:17" ht="15.75" thickBot="1" x14ac:dyDescent="0.3">
      <c r="A470" s="21"/>
      <c r="B470" s="21"/>
      <c r="C470" s="21"/>
      <c r="D470" s="21"/>
      <c r="E470" s="21"/>
      <c r="F470" s="21"/>
      <c r="G470" s="24"/>
      <c r="H470" s="24" t="s">
        <v>461</v>
      </c>
      <c r="I470" s="25">
        <v>46100</v>
      </c>
      <c r="J470" s="24" t="s">
        <v>546</v>
      </c>
      <c r="K470" s="24" t="s">
        <v>619</v>
      </c>
      <c r="L470" s="24" t="s">
        <v>760</v>
      </c>
      <c r="M470" s="24" t="s">
        <v>761</v>
      </c>
      <c r="N470" s="26"/>
      <c r="O470" s="24" t="s">
        <v>41</v>
      </c>
      <c r="P470" s="27">
        <v>-11194.1</v>
      </c>
      <c r="Q470" s="27">
        <f>ROUND(Q469+P470,5)</f>
        <v>-11194.1</v>
      </c>
    </row>
    <row r="471" spans="1:17" x14ac:dyDescent="0.25">
      <c r="A471" s="28"/>
      <c r="B471" s="28"/>
      <c r="C471" s="28" t="s">
        <v>456</v>
      </c>
      <c r="D471" s="28"/>
      <c r="E471" s="28"/>
      <c r="F471" s="28"/>
      <c r="G471" s="28"/>
      <c r="H471" s="28"/>
      <c r="I471" s="29"/>
      <c r="J471" s="28"/>
      <c r="K471" s="28"/>
      <c r="L471" s="28"/>
      <c r="M471" s="28"/>
      <c r="N471" s="28"/>
      <c r="O471" s="28"/>
      <c r="P471" s="2">
        <f>ROUND(SUM(P469:P470),5)</f>
        <v>-11194.1</v>
      </c>
      <c r="Q471" s="2">
        <f>Q470</f>
        <v>-11194.1</v>
      </c>
    </row>
    <row r="472" spans="1:17" x14ac:dyDescent="0.25">
      <c r="A472" s="1"/>
      <c r="B472" s="1"/>
      <c r="C472" s="1" t="s">
        <v>337</v>
      </c>
      <c r="D472" s="1"/>
      <c r="E472" s="1"/>
      <c r="F472" s="1"/>
      <c r="G472" s="1"/>
      <c r="H472" s="1"/>
      <c r="I472" s="22"/>
      <c r="J472" s="1"/>
      <c r="K472" s="1"/>
      <c r="L472" s="1"/>
      <c r="M472" s="1"/>
      <c r="N472" s="1"/>
      <c r="O472" s="1"/>
      <c r="P472" s="23"/>
      <c r="Q472" s="23"/>
    </row>
    <row r="473" spans="1:17" ht="15.75" thickBot="1" x14ac:dyDescent="0.3">
      <c r="A473" s="21"/>
      <c r="B473" s="21"/>
      <c r="C473" s="21"/>
      <c r="D473" s="21"/>
      <c r="E473" s="21"/>
      <c r="F473" s="21"/>
      <c r="G473" s="24"/>
      <c r="H473" s="24" t="s">
        <v>463</v>
      </c>
      <c r="I473" s="25">
        <v>46112</v>
      </c>
      <c r="J473" s="24" t="s">
        <v>490</v>
      </c>
      <c r="K473" s="24" t="s">
        <v>568</v>
      </c>
      <c r="L473" s="24" t="s">
        <v>668</v>
      </c>
      <c r="M473" s="24" t="s">
        <v>761</v>
      </c>
      <c r="N473" s="26"/>
      <c r="O473" s="24" t="s">
        <v>11</v>
      </c>
      <c r="P473" s="30">
        <v>-1800</v>
      </c>
      <c r="Q473" s="30">
        <f>ROUND(Q472+P473,5)</f>
        <v>-1800</v>
      </c>
    </row>
    <row r="474" spans="1:17" ht="15.75" thickBot="1" x14ac:dyDescent="0.3">
      <c r="A474" s="28"/>
      <c r="B474" s="28"/>
      <c r="C474" s="28" t="s">
        <v>457</v>
      </c>
      <c r="D474" s="28"/>
      <c r="E474" s="28"/>
      <c r="F474" s="28"/>
      <c r="G474" s="28"/>
      <c r="H474" s="28"/>
      <c r="I474" s="29"/>
      <c r="J474" s="28"/>
      <c r="K474" s="28"/>
      <c r="L474" s="28"/>
      <c r="M474" s="28"/>
      <c r="N474" s="28"/>
      <c r="O474" s="28"/>
      <c r="P474" s="5">
        <f>ROUND(SUM(P472:P473),5)</f>
        <v>-1800</v>
      </c>
      <c r="Q474" s="5">
        <f>Q473</f>
        <v>-1800</v>
      </c>
    </row>
    <row r="475" spans="1:17" ht="15.75" thickBot="1" x14ac:dyDescent="0.3">
      <c r="A475" s="28"/>
      <c r="B475" s="28" t="s">
        <v>341</v>
      </c>
      <c r="C475" s="28"/>
      <c r="D475" s="28"/>
      <c r="E475" s="28"/>
      <c r="F475" s="28"/>
      <c r="G475" s="28"/>
      <c r="H475" s="28"/>
      <c r="I475" s="29"/>
      <c r="J475" s="28"/>
      <c r="K475" s="28"/>
      <c r="L475" s="28"/>
      <c r="M475" s="28"/>
      <c r="N475" s="28"/>
      <c r="O475" s="28"/>
      <c r="P475" s="5">
        <f>ROUND(P468+P471+P474,5)</f>
        <v>-13125.51</v>
      </c>
      <c r="Q475" s="5">
        <f>ROUND(Q468+Q471+Q474,5)</f>
        <v>-13125.51</v>
      </c>
    </row>
    <row r="476" spans="1:17" s="8" customFormat="1" ht="12" thickBot="1" x14ac:dyDescent="0.25">
      <c r="A476" s="6" t="s">
        <v>458</v>
      </c>
      <c r="B476" s="6"/>
      <c r="C476" s="6"/>
      <c r="D476" s="6"/>
      <c r="E476" s="6"/>
      <c r="F476" s="6"/>
      <c r="G476" s="6"/>
      <c r="H476" s="6"/>
      <c r="I476" s="31"/>
      <c r="J476" s="6"/>
      <c r="K476" s="6"/>
      <c r="L476" s="6"/>
      <c r="M476" s="6"/>
      <c r="N476" s="6"/>
      <c r="O476" s="6"/>
      <c r="P476" s="7">
        <f>ROUND(P4+P14+P43+P57+P318+P327+P336+P399+P407+P427+P449+P452+P457+P464+P475,5)</f>
        <v>448736.67</v>
      </c>
      <c r="Q476" s="7">
        <f>ROUND(Q4+Q14+Q43+Q57+Q318+Q327+Q336+Q399+Q407+Q427+Q449+Q452+Q457+Q464+Q475,5)</f>
        <v>448736.67</v>
      </c>
    </row>
    <row r="477" spans="1:17" ht="15.75" thickTop="1" x14ac:dyDescent="0.25"/>
  </sheetData>
  <pageMargins left="0.7" right="0.7" top="0.75" bottom="0.75" header="0.1" footer="0.3"/>
  <pageSetup orientation="portrait" r:id="rId1"/>
  <headerFooter>
    <oddHeader>&amp;L&amp;"Arial,Bold"&amp;8 9:40 AM
&amp;"Arial,Bold"&amp;8 04/07/26
&amp;"Arial,Bold"&amp;8 Accrual Basis&amp;C&amp;"Arial,Bold"&amp;12 Nederland Fire Protection District
&amp;"Arial,Bold"&amp;14 Transaction Detail By Account
&amp;"Arial,Bold"&amp;10 March 2026</oddHeader>
    <oddFooter>&amp;R&amp;"Arial,Bold"&amp;8 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DE69B-A400-471A-B440-9B6E166DC57B}">
  <dimension ref="A1:AK64"/>
  <sheetViews>
    <sheetView workbookViewId="0">
      <selection sqref="A1:AK64"/>
    </sheetView>
  </sheetViews>
  <sheetFormatPr defaultRowHeight="12.75" x14ac:dyDescent="0.2"/>
  <cols>
    <col min="1" max="16384" width="9.140625" style="13"/>
  </cols>
  <sheetData>
    <row r="1" spans="1:37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</row>
    <row r="2" spans="1:37" x14ac:dyDescent="0.2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</row>
    <row r="3" spans="1:37" x14ac:dyDescent="0.2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</row>
    <row r="4" spans="1:37" x14ac:dyDescent="0.2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</row>
    <row r="5" spans="1:37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</row>
    <row r="6" spans="1:37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</row>
    <row r="7" spans="1:37" x14ac:dyDescent="0.2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</row>
    <row r="8" spans="1:37" x14ac:dyDescent="0.2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</row>
    <row r="9" spans="1:37" x14ac:dyDescent="0.2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</row>
    <row r="10" spans="1:37" x14ac:dyDescent="0.2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</row>
    <row r="11" spans="1:37" x14ac:dyDescent="0.2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</row>
    <row r="12" spans="1:37" x14ac:dyDescent="0.2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</row>
    <row r="13" spans="1:37" x14ac:dyDescent="0.2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</row>
    <row r="14" spans="1:37" x14ac:dyDescent="0.2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</row>
    <row r="15" spans="1:37" x14ac:dyDescent="0.2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</row>
    <row r="16" spans="1:37" x14ac:dyDescent="0.2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</row>
    <row r="17" spans="1:37" x14ac:dyDescent="0.2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</row>
    <row r="18" spans="1:37" x14ac:dyDescent="0.2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</row>
    <row r="19" spans="1:37" x14ac:dyDescent="0.2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</row>
    <row r="20" spans="1:37" x14ac:dyDescent="0.2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</row>
    <row r="21" spans="1:37" x14ac:dyDescent="0.2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</row>
    <row r="22" spans="1:37" x14ac:dyDescent="0.2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</row>
    <row r="23" spans="1:37" x14ac:dyDescent="0.2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</row>
    <row r="24" spans="1:37" x14ac:dyDescent="0.2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</row>
    <row r="25" spans="1:37" x14ac:dyDescent="0.2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</row>
    <row r="26" spans="1:37" x14ac:dyDescent="0.2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</row>
    <row r="27" spans="1:37" x14ac:dyDescent="0.2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</row>
    <row r="28" spans="1:37" x14ac:dyDescent="0.2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</row>
    <row r="29" spans="1:37" x14ac:dyDescent="0.2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</row>
    <row r="30" spans="1:37" x14ac:dyDescent="0.2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</row>
    <row r="31" spans="1:37" x14ac:dyDescent="0.2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</row>
    <row r="32" spans="1:37" x14ac:dyDescent="0.2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</row>
    <row r="33" spans="1:37" x14ac:dyDescent="0.2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</row>
    <row r="34" spans="1:37" x14ac:dyDescent="0.2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</row>
    <row r="35" spans="1:37" x14ac:dyDescent="0.2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</row>
    <row r="36" spans="1:37" x14ac:dyDescent="0.2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</row>
    <row r="37" spans="1:37" x14ac:dyDescent="0.2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</row>
    <row r="38" spans="1:37" x14ac:dyDescent="0.2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</row>
    <row r="39" spans="1:37" x14ac:dyDescent="0.2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</row>
    <row r="40" spans="1:37" x14ac:dyDescent="0.2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</row>
    <row r="41" spans="1:37" x14ac:dyDescent="0.2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</row>
    <row r="42" spans="1:37" x14ac:dyDescent="0.2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</row>
    <row r="43" spans="1:37" x14ac:dyDescent="0.2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</row>
    <row r="44" spans="1:37" x14ac:dyDescent="0.2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</row>
    <row r="45" spans="1:37" x14ac:dyDescent="0.2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</row>
    <row r="46" spans="1:37" x14ac:dyDescent="0.2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</row>
    <row r="47" spans="1:37" x14ac:dyDescent="0.2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</row>
    <row r="48" spans="1:37" x14ac:dyDescent="0.2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</row>
    <row r="49" spans="1:37" x14ac:dyDescent="0.2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</row>
    <row r="50" spans="1:37" x14ac:dyDescent="0.2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</row>
    <row r="51" spans="1:37" x14ac:dyDescent="0.2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</row>
    <row r="52" spans="1:37" x14ac:dyDescent="0.2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</row>
    <row r="53" spans="1:37" x14ac:dyDescent="0.2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</row>
    <row r="54" spans="1:37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</row>
    <row r="55" spans="1:37" x14ac:dyDescent="0.2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</row>
    <row r="56" spans="1:37" x14ac:dyDescent="0.2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</row>
    <row r="57" spans="1:37" x14ac:dyDescent="0.2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</row>
    <row r="58" spans="1:37" x14ac:dyDescent="0.2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</row>
    <row r="59" spans="1:37" x14ac:dyDescent="0.2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</row>
    <row r="60" spans="1:37" x14ac:dyDescent="0.2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</row>
    <row r="61" spans="1:37" x14ac:dyDescent="0.2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</row>
    <row r="62" spans="1:37" x14ac:dyDescent="0.2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</row>
    <row r="63" spans="1:37" x14ac:dyDescent="0.2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</row>
    <row r="64" spans="1:37" x14ac:dyDescent="0.2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</row>
  </sheetData>
  <mergeCells count="1">
    <mergeCell ref="A1:AK64"/>
  </mergeCells>
  <pageMargins left="0.75" right="0.75" top="1" bottom="1" header="0.5" footer="0.5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FC225-861E-4B66-AC4C-11A6AEE466CB}">
  <dimension ref="A1:M271"/>
  <sheetViews>
    <sheetView tabSelected="1" workbookViewId="0">
      <pane xSplit="9" ySplit="2" topLeftCell="J3" activePane="bottomRight" state="frozenSplit"/>
      <selection pane="topRight" activeCell="J1" sqref="J1"/>
      <selection pane="bottomLeft" activeCell="A3" sqref="A3"/>
      <selection pane="bottomRight"/>
    </sheetView>
  </sheetViews>
  <sheetFormatPr defaultRowHeight="15" x14ac:dyDescent="0.25"/>
  <cols>
    <col min="1" max="8" width="3" style="37" customWidth="1"/>
    <col min="9" max="9" width="31.28515625" style="37" customWidth="1"/>
    <col min="10" max="10" width="10.140625" style="38" bestFit="1" customWidth="1"/>
    <col min="11" max="11" width="10" style="38" bestFit="1" customWidth="1"/>
    <col min="12" max="12" width="12" style="38" bestFit="1" customWidth="1"/>
    <col min="13" max="13" width="10.28515625" style="38" bestFit="1" customWidth="1"/>
  </cols>
  <sheetData>
    <row r="1" spans="1:13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34"/>
      <c r="K1" s="34"/>
      <c r="L1" s="34"/>
      <c r="M1" s="34"/>
    </row>
    <row r="2" spans="1:13" s="11" customFormat="1" ht="16.5" thickTop="1" thickBot="1" x14ac:dyDescent="0.3">
      <c r="A2" s="9"/>
      <c r="B2" s="9"/>
      <c r="C2" s="9"/>
      <c r="D2" s="9"/>
      <c r="E2" s="9"/>
      <c r="F2" s="9"/>
      <c r="G2" s="9"/>
      <c r="H2" s="9"/>
      <c r="I2" s="9"/>
      <c r="J2" s="20" t="s">
        <v>763</v>
      </c>
      <c r="K2" s="20" t="s">
        <v>96</v>
      </c>
      <c r="L2" s="20" t="s">
        <v>97</v>
      </c>
      <c r="M2" s="20" t="s">
        <v>98</v>
      </c>
    </row>
    <row r="3" spans="1:13" ht="15.75" thickTop="1" x14ac:dyDescent="0.25">
      <c r="A3" s="1"/>
      <c r="B3" s="1" t="s">
        <v>99</v>
      </c>
      <c r="C3" s="1"/>
      <c r="D3" s="1"/>
      <c r="E3" s="1"/>
      <c r="F3" s="1"/>
      <c r="G3" s="1"/>
      <c r="H3" s="1"/>
      <c r="I3" s="1"/>
      <c r="J3" s="2"/>
      <c r="K3" s="2"/>
      <c r="L3" s="2"/>
      <c r="M3" s="15"/>
    </row>
    <row r="4" spans="1:13" x14ac:dyDescent="0.25">
      <c r="A4" s="1"/>
      <c r="B4" s="1"/>
      <c r="C4" s="1"/>
      <c r="D4" s="1" t="s">
        <v>100</v>
      </c>
      <c r="E4" s="1"/>
      <c r="F4" s="1"/>
      <c r="G4" s="1"/>
      <c r="H4" s="1"/>
      <c r="I4" s="1"/>
      <c r="J4" s="2"/>
      <c r="K4" s="2"/>
      <c r="L4" s="2"/>
      <c r="M4" s="15"/>
    </row>
    <row r="5" spans="1:13" x14ac:dyDescent="0.25">
      <c r="A5" s="1"/>
      <c r="B5" s="1"/>
      <c r="C5" s="1"/>
      <c r="D5" s="1"/>
      <c r="E5" s="1" t="s">
        <v>101</v>
      </c>
      <c r="F5" s="1"/>
      <c r="G5" s="1"/>
      <c r="H5" s="1"/>
      <c r="I5" s="1"/>
      <c r="J5" s="2">
        <v>12000</v>
      </c>
      <c r="K5" s="2"/>
      <c r="L5" s="2"/>
      <c r="M5" s="15"/>
    </row>
    <row r="6" spans="1:13" x14ac:dyDescent="0.25">
      <c r="A6" s="1"/>
      <c r="B6" s="1"/>
      <c r="C6" s="1"/>
      <c r="D6" s="1"/>
      <c r="E6" s="1" t="s">
        <v>102</v>
      </c>
      <c r="F6" s="1"/>
      <c r="G6" s="1"/>
      <c r="H6" s="1"/>
      <c r="I6" s="1"/>
      <c r="J6" s="2">
        <v>0</v>
      </c>
      <c r="K6" s="2">
        <v>0</v>
      </c>
      <c r="L6" s="2">
        <f>ROUND((J6-K6),5)</f>
        <v>0</v>
      </c>
      <c r="M6" s="15">
        <f>ROUND(IF(K6=0, IF(J6=0, 0, 1), J6/K6),5)</f>
        <v>0</v>
      </c>
    </row>
    <row r="7" spans="1:13" x14ac:dyDescent="0.25">
      <c r="A7" s="1"/>
      <c r="B7" s="1"/>
      <c r="C7" s="1"/>
      <c r="D7" s="1"/>
      <c r="E7" s="1" t="s">
        <v>103</v>
      </c>
      <c r="F7" s="1"/>
      <c r="G7" s="1"/>
      <c r="H7" s="1"/>
      <c r="I7" s="1"/>
      <c r="J7" s="2">
        <v>0</v>
      </c>
      <c r="K7" s="2">
        <v>30533.64</v>
      </c>
      <c r="L7" s="2">
        <f>ROUND((J7-K7),5)</f>
        <v>-30533.64</v>
      </c>
      <c r="M7" s="15">
        <f>ROUND(IF(K7=0, IF(J7=0, 0, 1), J7/K7),5)</f>
        <v>0</v>
      </c>
    </row>
    <row r="8" spans="1:13" x14ac:dyDescent="0.25">
      <c r="A8" s="1"/>
      <c r="B8" s="1"/>
      <c r="C8" s="1"/>
      <c r="D8" s="1"/>
      <c r="E8" s="1" t="s">
        <v>104</v>
      </c>
      <c r="F8" s="1"/>
      <c r="G8" s="1"/>
      <c r="H8" s="1"/>
      <c r="I8" s="1"/>
      <c r="J8" s="2">
        <v>0</v>
      </c>
      <c r="K8" s="2">
        <v>500</v>
      </c>
      <c r="L8" s="2">
        <f>ROUND((J8-K8),5)</f>
        <v>-500</v>
      </c>
      <c r="M8" s="15">
        <f>ROUND(IF(K8=0, IF(J8=0, 0, 1), J8/K8),5)</f>
        <v>0</v>
      </c>
    </row>
    <row r="9" spans="1:13" x14ac:dyDescent="0.25">
      <c r="A9" s="1"/>
      <c r="B9" s="1"/>
      <c r="C9" s="1"/>
      <c r="D9" s="1"/>
      <c r="E9" s="1" t="s">
        <v>105</v>
      </c>
      <c r="F9" s="1"/>
      <c r="G9" s="1"/>
      <c r="H9" s="1"/>
      <c r="I9" s="1"/>
      <c r="J9" s="2">
        <v>9266.0499999999993</v>
      </c>
      <c r="K9" s="2">
        <v>40562.47</v>
      </c>
      <c r="L9" s="2">
        <f>ROUND((J9-K9),5)</f>
        <v>-31296.42</v>
      </c>
      <c r="M9" s="15">
        <f>ROUND(IF(K9=0, IF(J9=0, 0, 1), J9/K9),5)</f>
        <v>0.22844</v>
      </c>
    </row>
    <row r="10" spans="1:13" x14ac:dyDescent="0.25">
      <c r="A10" s="1"/>
      <c r="B10" s="1"/>
      <c r="C10" s="1"/>
      <c r="D10" s="1"/>
      <c r="E10" s="1" t="s">
        <v>106</v>
      </c>
      <c r="F10" s="1"/>
      <c r="G10" s="1"/>
      <c r="H10" s="1"/>
      <c r="I10" s="1"/>
      <c r="J10" s="2"/>
      <c r="K10" s="2"/>
      <c r="L10" s="2"/>
      <c r="M10" s="15"/>
    </row>
    <row r="11" spans="1:13" x14ac:dyDescent="0.25">
      <c r="A11" s="1"/>
      <c r="B11" s="1"/>
      <c r="C11" s="1"/>
      <c r="D11" s="1"/>
      <c r="E11" s="1"/>
      <c r="F11" s="1" t="s">
        <v>107</v>
      </c>
      <c r="G11" s="1"/>
      <c r="H11" s="1"/>
      <c r="I11" s="1"/>
      <c r="J11" s="2">
        <v>-1777.12</v>
      </c>
      <c r="K11" s="2">
        <v>0</v>
      </c>
      <c r="L11" s="2">
        <f>ROUND((J11-K11),5)</f>
        <v>-1777.12</v>
      </c>
      <c r="M11" s="15">
        <f>ROUND(IF(K11=0, IF(J11=0, 0, 1), J11/K11),5)</f>
        <v>1</v>
      </c>
    </row>
    <row r="12" spans="1:13" x14ac:dyDescent="0.25">
      <c r="A12" s="1"/>
      <c r="B12" s="1"/>
      <c r="C12" s="1"/>
      <c r="D12" s="1"/>
      <c r="E12" s="1"/>
      <c r="F12" s="1" t="s">
        <v>108</v>
      </c>
      <c r="G12" s="1"/>
      <c r="H12" s="1"/>
      <c r="I12" s="1"/>
      <c r="J12" s="2">
        <v>1527.09</v>
      </c>
      <c r="K12" s="2">
        <v>0</v>
      </c>
      <c r="L12" s="2">
        <f>ROUND((J12-K12),5)</f>
        <v>1527.09</v>
      </c>
      <c r="M12" s="15">
        <f>ROUND(IF(K12=0, IF(J12=0, 0, 1), J12/K12),5)</f>
        <v>1</v>
      </c>
    </row>
    <row r="13" spans="1:13" x14ac:dyDescent="0.25">
      <c r="A13" s="1"/>
      <c r="B13" s="1"/>
      <c r="C13" s="1"/>
      <c r="D13" s="1"/>
      <c r="E13" s="1"/>
      <c r="F13" s="1" t="s">
        <v>109</v>
      </c>
      <c r="G13" s="1"/>
      <c r="H13" s="1"/>
      <c r="I13" s="1"/>
      <c r="J13" s="2">
        <v>421.48</v>
      </c>
      <c r="K13" s="2">
        <v>13825.85</v>
      </c>
      <c r="L13" s="2">
        <f>ROUND((J13-K13),5)</f>
        <v>-13404.37</v>
      </c>
      <c r="M13" s="15">
        <f>ROUND(IF(K13=0, IF(J13=0, 0, 1), J13/K13),5)</f>
        <v>3.048E-2</v>
      </c>
    </row>
    <row r="14" spans="1:13" x14ac:dyDescent="0.25">
      <c r="A14" s="1"/>
      <c r="B14" s="1"/>
      <c r="C14" s="1"/>
      <c r="D14" s="1"/>
      <c r="E14" s="1"/>
      <c r="F14" s="1" t="s">
        <v>110</v>
      </c>
      <c r="G14" s="1"/>
      <c r="H14" s="1"/>
      <c r="I14" s="1"/>
      <c r="J14" s="2">
        <v>-265.27999999999997</v>
      </c>
      <c r="K14" s="2"/>
      <c r="L14" s="2"/>
      <c r="M14" s="15"/>
    </row>
    <row r="15" spans="1:13" x14ac:dyDescent="0.25">
      <c r="A15" s="1"/>
      <c r="B15" s="1"/>
      <c r="C15" s="1"/>
      <c r="D15" s="1"/>
      <c r="E15" s="1"/>
      <c r="F15" s="1" t="s">
        <v>111</v>
      </c>
      <c r="G15" s="1"/>
      <c r="H15" s="1"/>
      <c r="I15" s="1"/>
      <c r="J15" s="2">
        <v>0</v>
      </c>
      <c r="K15" s="2">
        <v>276517</v>
      </c>
      <c r="L15" s="2">
        <f>ROUND((J15-K15),5)</f>
        <v>-276517</v>
      </c>
      <c r="M15" s="15">
        <f>ROUND(IF(K15=0, IF(J15=0, 0, 1), J15/K15),5)</f>
        <v>0</v>
      </c>
    </row>
    <row r="16" spans="1:13" x14ac:dyDescent="0.25">
      <c r="A16" s="1"/>
      <c r="B16" s="1"/>
      <c r="C16" s="1"/>
      <c r="D16" s="1"/>
      <c r="E16" s="1"/>
      <c r="F16" s="1" t="s">
        <v>112</v>
      </c>
      <c r="G16" s="1"/>
      <c r="H16" s="1"/>
      <c r="I16" s="1"/>
      <c r="J16" s="2">
        <v>661908.1</v>
      </c>
      <c r="K16" s="2">
        <v>1316865</v>
      </c>
      <c r="L16" s="2">
        <f>ROUND((J16-K16),5)</f>
        <v>-654956.9</v>
      </c>
      <c r="M16" s="15">
        <f>ROUND(IF(K16=0, IF(J16=0, 0, 1), J16/K16),5)</f>
        <v>0.50263999999999998</v>
      </c>
    </row>
    <row r="17" spans="1:13" x14ac:dyDescent="0.25">
      <c r="A17" s="1"/>
      <c r="B17" s="1"/>
      <c r="C17" s="1"/>
      <c r="D17" s="1"/>
      <c r="E17" s="1"/>
      <c r="F17" s="1" t="s">
        <v>113</v>
      </c>
      <c r="G17" s="1"/>
      <c r="H17" s="1"/>
      <c r="I17" s="1"/>
      <c r="J17" s="2">
        <v>22835.37</v>
      </c>
      <c r="K17" s="2">
        <v>81973.399999999994</v>
      </c>
      <c r="L17" s="2">
        <f>ROUND((J17-K17),5)</f>
        <v>-59138.03</v>
      </c>
      <c r="M17" s="15">
        <f>ROUND(IF(K17=0, IF(J17=0, 0, 1), J17/K17),5)</f>
        <v>0.27856999999999998</v>
      </c>
    </row>
    <row r="18" spans="1:13" x14ac:dyDescent="0.25">
      <c r="A18" s="1"/>
      <c r="B18" s="1"/>
      <c r="C18" s="1"/>
      <c r="D18" s="1"/>
      <c r="E18" s="1"/>
      <c r="F18" s="1" t="s">
        <v>114</v>
      </c>
      <c r="G18" s="1"/>
      <c r="H18" s="1"/>
      <c r="I18" s="1"/>
      <c r="J18" s="2">
        <v>0</v>
      </c>
      <c r="K18" s="2">
        <v>46086</v>
      </c>
      <c r="L18" s="2">
        <f>ROUND((J18-K18),5)</f>
        <v>-46086</v>
      </c>
      <c r="M18" s="15">
        <f>ROUND(IF(K18=0, IF(J18=0, 0, 1), J18/K18),5)</f>
        <v>0</v>
      </c>
    </row>
    <row r="19" spans="1:13" x14ac:dyDescent="0.25">
      <c r="A19" s="1"/>
      <c r="B19" s="1"/>
      <c r="C19" s="1"/>
      <c r="D19" s="1"/>
      <c r="E19" s="1"/>
      <c r="F19" s="1" t="s">
        <v>115</v>
      </c>
      <c r="G19" s="1"/>
      <c r="H19" s="1"/>
      <c r="I19" s="1"/>
      <c r="J19" s="2">
        <v>0</v>
      </c>
      <c r="K19" s="2">
        <v>2304.3000000000002</v>
      </c>
      <c r="L19" s="2">
        <f>ROUND((J19-K19),5)</f>
        <v>-2304.3000000000002</v>
      </c>
      <c r="M19" s="15">
        <f>ROUND(IF(K19=0, IF(J19=0, 0, 1), J19/K19),5)</f>
        <v>0</v>
      </c>
    </row>
    <row r="20" spans="1:13" x14ac:dyDescent="0.25">
      <c r="A20" s="1"/>
      <c r="B20" s="1"/>
      <c r="C20" s="1"/>
      <c r="D20" s="1"/>
      <c r="E20" s="1"/>
      <c r="F20" s="1" t="s">
        <v>116</v>
      </c>
      <c r="G20" s="1"/>
      <c r="H20" s="1"/>
      <c r="I20" s="1"/>
      <c r="J20" s="2">
        <v>23</v>
      </c>
      <c r="K20" s="2">
        <v>0</v>
      </c>
      <c r="L20" s="2">
        <f>ROUND((J20-K20),5)</f>
        <v>23</v>
      </c>
      <c r="M20" s="15">
        <f>ROUND(IF(K20=0, IF(J20=0, 0, 1), J20/K20),5)</f>
        <v>1</v>
      </c>
    </row>
    <row r="21" spans="1:13" x14ac:dyDescent="0.25">
      <c r="A21" s="1"/>
      <c r="B21" s="1"/>
      <c r="C21" s="1"/>
      <c r="D21" s="1"/>
      <c r="E21" s="1"/>
      <c r="F21" s="1" t="s">
        <v>117</v>
      </c>
      <c r="G21" s="1"/>
      <c r="H21" s="1"/>
      <c r="I21" s="1"/>
      <c r="J21" s="2">
        <v>0</v>
      </c>
      <c r="K21" s="2">
        <v>0</v>
      </c>
      <c r="L21" s="2">
        <f>ROUND((J21-K21),5)</f>
        <v>0</v>
      </c>
      <c r="M21" s="15">
        <f>ROUND(IF(K21=0, IF(J21=0, 0, 1), J21/K21),5)</f>
        <v>0</v>
      </c>
    </row>
    <row r="22" spans="1:13" x14ac:dyDescent="0.25">
      <c r="A22" s="1"/>
      <c r="B22" s="1"/>
      <c r="C22" s="1"/>
      <c r="D22" s="1"/>
      <c r="E22" s="1"/>
      <c r="F22" s="1" t="s">
        <v>118</v>
      </c>
      <c r="G22" s="1"/>
      <c r="H22" s="1"/>
      <c r="I22" s="1"/>
      <c r="J22" s="2">
        <v>0</v>
      </c>
      <c r="K22" s="2">
        <v>0</v>
      </c>
      <c r="L22" s="2">
        <f>ROUND((J22-K22),5)</f>
        <v>0</v>
      </c>
      <c r="M22" s="15">
        <f>ROUND(IF(K22=0, IF(J22=0, 0, 1), J22/K22),5)</f>
        <v>0</v>
      </c>
    </row>
    <row r="23" spans="1:13" x14ac:dyDescent="0.25">
      <c r="A23" s="1"/>
      <c r="B23" s="1"/>
      <c r="C23" s="1"/>
      <c r="D23" s="1"/>
      <c r="E23" s="1"/>
      <c r="F23" s="1" t="s">
        <v>119</v>
      </c>
      <c r="G23" s="1"/>
      <c r="H23" s="1"/>
      <c r="I23" s="1"/>
      <c r="J23" s="2">
        <v>6356.01</v>
      </c>
      <c r="K23" s="2">
        <v>15317</v>
      </c>
      <c r="L23" s="2">
        <f>ROUND((J23-K23),5)</f>
        <v>-8960.99</v>
      </c>
      <c r="M23" s="15">
        <f>ROUND(IF(K23=0, IF(J23=0, 0, 1), J23/K23),5)</f>
        <v>0.41496</v>
      </c>
    </row>
    <row r="24" spans="1:13" x14ac:dyDescent="0.25">
      <c r="A24" s="1"/>
      <c r="B24" s="1"/>
      <c r="C24" s="1"/>
      <c r="D24" s="1"/>
      <c r="E24" s="1"/>
      <c r="F24" s="1" t="s">
        <v>120</v>
      </c>
      <c r="G24" s="1"/>
      <c r="H24" s="1"/>
      <c r="I24" s="1"/>
      <c r="J24" s="2">
        <v>42577.78</v>
      </c>
      <c r="K24" s="2">
        <v>56378.44</v>
      </c>
      <c r="L24" s="2">
        <f>ROUND((J24-K24),5)</f>
        <v>-13800.66</v>
      </c>
      <c r="M24" s="15">
        <f>ROUND(IF(K24=0, IF(J24=0, 0, 1), J24/K24),5)</f>
        <v>0.75521000000000005</v>
      </c>
    </row>
    <row r="25" spans="1:13" x14ac:dyDescent="0.25">
      <c r="A25" s="1"/>
      <c r="B25" s="1"/>
      <c r="C25" s="1"/>
      <c r="D25" s="1"/>
      <c r="E25" s="1"/>
      <c r="F25" s="1" t="s">
        <v>121</v>
      </c>
      <c r="G25" s="1"/>
      <c r="H25" s="1"/>
      <c r="I25" s="1"/>
      <c r="J25" s="2">
        <v>-27626.95</v>
      </c>
      <c r="K25" s="2">
        <v>0</v>
      </c>
      <c r="L25" s="2">
        <f>ROUND((J25-K25),5)</f>
        <v>-27626.95</v>
      </c>
      <c r="M25" s="15">
        <f>ROUND(IF(K25=0, IF(J25=0, 0, 1), J25/K25),5)</f>
        <v>1</v>
      </c>
    </row>
    <row r="26" spans="1:13" x14ac:dyDescent="0.25">
      <c r="A26" s="1"/>
      <c r="B26" s="1"/>
      <c r="C26" s="1"/>
      <c r="D26" s="1"/>
      <c r="E26" s="1"/>
      <c r="F26" s="1" t="s">
        <v>122</v>
      </c>
      <c r="G26" s="1"/>
      <c r="H26" s="1"/>
      <c r="I26" s="1"/>
      <c r="J26" s="2">
        <v>0</v>
      </c>
      <c r="K26" s="2">
        <v>0</v>
      </c>
      <c r="L26" s="2">
        <f>ROUND((J26-K26),5)</f>
        <v>0</v>
      </c>
      <c r="M26" s="15">
        <f>ROUND(IF(K26=0, IF(J26=0, 0, 1), J26/K26),5)</f>
        <v>0</v>
      </c>
    </row>
    <row r="27" spans="1:13" x14ac:dyDescent="0.25">
      <c r="A27" s="1"/>
      <c r="B27" s="1"/>
      <c r="C27" s="1"/>
      <c r="D27" s="1"/>
      <c r="E27" s="1"/>
      <c r="F27" s="1" t="s">
        <v>123</v>
      </c>
      <c r="G27" s="1"/>
      <c r="H27" s="1"/>
      <c r="I27" s="1"/>
      <c r="J27" s="2">
        <v>-126.28</v>
      </c>
      <c r="K27" s="2">
        <v>0</v>
      </c>
      <c r="L27" s="2">
        <f>ROUND((J27-K27),5)</f>
        <v>-126.28</v>
      </c>
      <c r="M27" s="15">
        <f>ROUND(IF(K27=0, IF(J27=0, 0, 1), J27/K27),5)</f>
        <v>1</v>
      </c>
    </row>
    <row r="28" spans="1:13" x14ac:dyDescent="0.25">
      <c r="A28" s="1"/>
      <c r="B28" s="1"/>
      <c r="C28" s="1"/>
      <c r="D28" s="1"/>
      <c r="E28" s="1"/>
      <c r="F28" s="1" t="s">
        <v>124</v>
      </c>
      <c r="G28" s="1"/>
      <c r="H28" s="1"/>
      <c r="I28" s="1"/>
      <c r="J28" s="2">
        <v>0</v>
      </c>
      <c r="K28" s="2">
        <v>0</v>
      </c>
      <c r="L28" s="2">
        <f>ROUND((J28-K28),5)</f>
        <v>0</v>
      </c>
      <c r="M28" s="15">
        <f>ROUND(IF(K28=0, IF(J28=0, 0, 1), J28/K28),5)</f>
        <v>0</v>
      </c>
    </row>
    <row r="29" spans="1:13" x14ac:dyDescent="0.25">
      <c r="A29" s="1"/>
      <c r="B29" s="1"/>
      <c r="C29" s="1"/>
      <c r="D29" s="1"/>
      <c r="E29" s="1"/>
      <c r="F29" s="1" t="s">
        <v>125</v>
      </c>
      <c r="G29" s="1"/>
      <c r="H29" s="1"/>
      <c r="I29" s="1"/>
      <c r="J29" s="2">
        <v>0.21</v>
      </c>
      <c r="K29" s="2">
        <v>0</v>
      </c>
      <c r="L29" s="2">
        <f>ROUND((J29-K29),5)</f>
        <v>0.21</v>
      </c>
      <c r="M29" s="15">
        <f>ROUND(IF(K29=0, IF(J29=0, 0, 1), J29/K29),5)</f>
        <v>1</v>
      </c>
    </row>
    <row r="30" spans="1:13" ht="15.75" thickBot="1" x14ac:dyDescent="0.3">
      <c r="A30" s="1"/>
      <c r="B30" s="1"/>
      <c r="C30" s="1"/>
      <c r="D30" s="1"/>
      <c r="E30" s="1"/>
      <c r="F30" s="1" t="s">
        <v>126</v>
      </c>
      <c r="G30" s="1"/>
      <c r="H30" s="1"/>
      <c r="I30" s="1"/>
      <c r="J30" s="35">
        <v>0</v>
      </c>
      <c r="K30" s="35">
        <v>0</v>
      </c>
      <c r="L30" s="35">
        <f>ROUND((J30-K30),5)</f>
        <v>0</v>
      </c>
      <c r="M30" s="36">
        <f>ROUND(IF(K30=0, IF(J30=0, 0, 1), J30/K30),5)</f>
        <v>0</v>
      </c>
    </row>
    <row r="31" spans="1:13" ht="15.75" thickBot="1" x14ac:dyDescent="0.3">
      <c r="A31" s="1"/>
      <c r="B31" s="1"/>
      <c r="C31" s="1"/>
      <c r="D31" s="1"/>
      <c r="E31" s="1" t="s">
        <v>127</v>
      </c>
      <c r="F31" s="1"/>
      <c r="G31" s="1"/>
      <c r="H31" s="1"/>
      <c r="I31" s="1"/>
      <c r="J31" s="5">
        <f>ROUND(SUM(J10:J30),5)</f>
        <v>705853.41</v>
      </c>
      <c r="K31" s="5">
        <f>ROUND(SUM(K10:K30),5)</f>
        <v>1809266.99</v>
      </c>
      <c r="L31" s="5">
        <f>ROUND((J31-K31),5)</f>
        <v>-1103413.58</v>
      </c>
      <c r="M31" s="16">
        <f>ROUND(IF(K31=0, IF(J31=0, 0, 1), J31/K31),5)</f>
        <v>0.39012999999999998</v>
      </c>
    </row>
    <row r="32" spans="1:13" ht="15.75" thickBot="1" x14ac:dyDescent="0.3">
      <c r="A32" s="1"/>
      <c r="B32" s="1"/>
      <c r="C32" s="1"/>
      <c r="D32" s="1" t="s">
        <v>128</v>
      </c>
      <c r="E32" s="1"/>
      <c r="F32" s="1"/>
      <c r="G32" s="1"/>
      <c r="H32" s="1"/>
      <c r="I32" s="1"/>
      <c r="J32" s="3">
        <f>ROUND(SUM(J4:J9)+J31,5)</f>
        <v>727119.46</v>
      </c>
      <c r="K32" s="3">
        <f>ROUND(SUM(K4:K9)+K31,5)</f>
        <v>1880863.1</v>
      </c>
      <c r="L32" s="3">
        <f>ROUND((J32-K32),5)</f>
        <v>-1153743.6399999999</v>
      </c>
      <c r="M32" s="17">
        <f>ROUND(IF(K32=0, IF(J32=0, 0, 1), J32/K32),5)</f>
        <v>0.38658999999999999</v>
      </c>
    </row>
    <row r="33" spans="1:13" x14ac:dyDescent="0.25">
      <c r="A33" s="1"/>
      <c r="B33" s="1"/>
      <c r="C33" s="1" t="s">
        <v>129</v>
      </c>
      <c r="D33" s="1"/>
      <c r="E33" s="1"/>
      <c r="F33" s="1"/>
      <c r="G33" s="1"/>
      <c r="H33" s="1"/>
      <c r="I33" s="1"/>
      <c r="J33" s="2">
        <f>J32</f>
        <v>727119.46</v>
      </c>
      <c r="K33" s="2">
        <f>K32</f>
        <v>1880863.1</v>
      </c>
      <c r="L33" s="2">
        <f>ROUND((J33-K33),5)</f>
        <v>-1153743.6399999999</v>
      </c>
      <c r="M33" s="15">
        <f>ROUND(IF(K33=0, IF(J33=0, 0, 1), J33/K33),5)</f>
        <v>0.38658999999999999</v>
      </c>
    </row>
    <row r="34" spans="1:13" x14ac:dyDescent="0.25">
      <c r="A34" s="1"/>
      <c r="B34" s="1"/>
      <c r="C34" s="1"/>
      <c r="D34" s="1" t="s">
        <v>130</v>
      </c>
      <c r="E34" s="1"/>
      <c r="F34" s="1"/>
      <c r="G34" s="1"/>
      <c r="H34" s="1"/>
      <c r="I34" s="1"/>
      <c r="J34" s="2"/>
      <c r="K34" s="2"/>
      <c r="L34" s="2"/>
      <c r="M34" s="15"/>
    </row>
    <row r="35" spans="1:13" x14ac:dyDescent="0.25">
      <c r="A35" s="1"/>
      <c r="B35" s="1"/>
      <c r="C35" s="1"/>
      <c r="D35" s="1"/>
      <c r="E35" s="1" t="s">
        <v>131</v>
      </c>
      <c r="F35" s="1"/>
      <c r="G35" s="1"/>
      <c r="H35" s="1"/>
      <c r="I35" s="1"/>
      <c r="J35" s="2"/>
      <c r="K35" s="2"/>
      <c r="L35" s="2"/>
      <c r="M35" s="15"/>
    </row>
    <row r="36" spans="1:13" x14ac:dyDescent="0.25">
      <c r="A36" s="1"/>
      <c r="B36" s="1"/>
      <c r="C36" s="1"/>
      <c r="D36" s="1"/>
      <c r="E36" s="1"/>
      <c r="F36" s="1" t="s">
        <v>132</v>
      </c>
      <c r="G36" s="1"/>
      <c r="H36" s="1"/>
      <c r="I36" s="1"/>
      <c r="J36" s="2">
        <v>0</v>
      </c>
      <c r="K36" s="2">
        <v>83000</v>
      </c>
      <c r="L36" s="2">
        <f>ROUND((J36-K36),5)</f>
        <v>-83000</v>
      </c>
      <c r="M36" s="15">
        <f>ROUND(IF(K36=0, IF(J36=0, 0, 1), J36/K36),5)</f>
        <v>0</v>
      </c>
    </row>
    <row r="37" spans="1:13" x14ac:dyDescent="0.25">
      <c r="A37" s="1"/>
      <c r="B37" s="1"/>
      <c r="C37" s="1"/>
      <c r="D37" s="1"/>
      <c r="E37" s="1"/>
      <c r="F37" s="1" t="s">
        <v>133</v>
      </c>
      <c r="G37" s="1"/>
      <c r="H37" s="1"/>
      <c r="I37" s="1"/>
      <c r="J37" s="2">
        <v>0</v>
      </c>
      <c r="K37" s="2">
        <v>60360</v>
      </c>
      <c r="L37" s="2">
        <f>ROUND((J37-K37),5)</f>
        <v>-60360</v>
      </c>
      <c r="M37" s="15">
        <f>ROUND(IF(K37=0, IF(J37=0, 0, 1), J37/K37),5)</f>
        <v>0</v>
      </c>
    </row>
    <row r="38" spans="1:13" x14ac:dyDescent="0.25">
      <c r="A38" s="1"/>
      <c r="B38" s="1"/>
      <c r="C38" s="1"/>
      <c r="D38" s="1"/>
      <c r="E38" s="1"/>
      <c r="F38" s="1" t="s">
        <v>134</v>
      </c>
      <c r="G38" s="1"/>
      <c r="H38" s="1"/>
      <c r="I38" s="1"/>
      <c r="J38" s="2">
        <v>0</v>
      </c>
      <c r="K38" s="2">
        <v>30000</v>
      </c>
      <c r="L38" s="2">
        <f>ROUND((J38-K38),5)</f>
        <v>-30000</v>
      </c>
      <c r="M38" s="15">
        <f>ROUND(IF(K38=0, IF(J38=0, 0, 1), J38/K38),5)</f>
        <v>0</v>
      </c>
    </row>
    <row r="39" spans="1:13" x14ac:dyDescent="0.25">
      <c r="A39" s="1"/>
      <c r="B39" s="1"/>
      <c r="C39" s="1"/>
      <c r="D39" s="1"/>
      <c r="E39" s="1"/>
      <c r="F39" s="1" t="s">
        <v>135</v>
      </c>
      <c r="G39" s="1"/>
      <c r="H39" s="1"/>
      <c r="I39" s="1"/>
      <c r="J39" s="2">
        <v>93925.02</v>
      </c>
      <c r="K39" s="2">
        <v>93925.07</v>
      </c>
      <c r="L39" s="2">
        <f>ROUND((J39-K39),5)</f>
        <v>-0.05</v>
      </c>
      <c r="M39" s="15">
        <f>ROUND(IF(K39=0, IF(J39=0, 0, 1), J39/K39),5)</f>
        <v>1</v>
      </c>
    </row>
    <row r="40" spans="1:13" x14ac:dyDescent="0.25">
      <c r="A40" s="1"/>
      <c r="B40" s="1"/>
      <c r="C40" s="1"/>
      <c r="D40" s="1"/>
      <c r="E40" s="1"/>
      <c r="F40" s="1" t="s">
        <v>136</v>
      </c>
      <c r="G40" s="1"/>
      <c r="H40" s="1"/>
      <c r="I40" s="1"/>
      <c r="J40" s="2">
        <v>0</v>
      </c>
      <c r="K40" s="2">
        <v>0</v>
      </c>
      <c r="L40" s="2">
        <f>ROUND((J40-K40),5)</f>
        <v>0</v>
      </c>
      <c r="M40" s="15">
        <f>ROUND(IF(K40=0, IF(J40=0, 0, 1), J40/K40),5)</f>
        <v>0</v>
      </c>
    </row>
    <row r="41" spans="1:13" ht="15.75" thickBot="1" x14ac:dyDescent="0.3">
      <c r="A41" s="1"/>
      <c r="B41" s="1"/>
      <c r="C41" s="1"/>
      <c r="D41" s="1"/>
      <c r="E41" s="1"/>
      <c r="F41" s="1" t="s">
        <v>137</v>
      </c>
      <c r="G41" s="1"/>
      <c r="H41" s="1"/>
      <c r="I41" s="1"/>
      <c r="J41" s="4">
        <v>11157.85</v>
      </c>
      <c r="K41" s="4">
        <v>23056.99</v>
      </c>
      <c r="L41" s="4">
        <f>ROUND((J41-K41),5)</f>
        <v>-11899.14</v>
      </c>
      <c r="M41" s="18">
        <f>ROUND(IF(K41=0, IF(J41=0, 0, 1), J41/K41),5)</f>
        <v>0.48392000000000002</v>
      </c>
    </row>
    <row r="42" spans="1:13" x14ac:dyDescent="0.25">
      <c r="A42" s="1"/>
      <c r="B42" s="1"/>
      <c r="C42" s="1"/>
      <c r="D42" s="1"/>
      <c r="E42" s="1" t="s">
        <v>138</v>
      </c>
      <c r="F42" s="1"/>
      <c r="G42" s="1"/>
      <c r="H42" s="1"/>
      <c r="I42" s="1"/>
      <c r="J42" s="2">
        <f>ROUND(SUM(J35:J41),5)</f>
        <v>105082.87</v>
      </c>
      <c r="K42" s="2">
        <f>ROUND(SUM(K35:K41),5)</f>
        <v>290342.06</v>
      </c>
      <c r="L42" s="2">
        <f>ROUND((J42-K42),5)</f>
        <v>-185259.19</v>
      </c>
      <c r="M42" s="15">
        <f>ROUND(IF(K42=0, IF(J42=0, 0, 1), J42/K42),5)</f>
        <v>0.36192999999999997</v>
      </c>
    </row>
    <row r="43" spans="1:13" x14ac:dyDescent="0.25">
      <c r="A43" s="1"/>
      <c r="B43" s="1"/>
      <c r="C43" s="1"/>
      <c r="D43" s="1"/>
      <c r="E43" s="1" t="s">
        <v>139</v>
      </c>
      <c r="F43" s="1"/>
      <c r="G43" s="1"/>
      <c r="H43" s="1"/>
      <c r="I43" s="1"/>
      <c r="J43" s="2"/>
      <c r="K43" s="2"/>
      <c r="L43" s="2"/>
      <c r="M43" s="15"/>
    </row>
    <row r="44" spans="1:13" x14ac:dyDescent="0.25">
      <c r="A44" s="1"/>
      <c r="B44" s="1"/>
      <c r="C44" s="1"/>
      <c r="D44" s="1"/>
      <c r="E44" s="1"/>
      <c r="F44" s="1" t="s">
        <v>140</v>
      </c>
      <c r="G44" s="1"/>
      <c r="H44" s="1"/>
      <c r="I44" s="1"/>
      <c r="J44" s="2">
        <v>322.37</v>
      </c>
      <c r="K44" s="2">
        <v>1500</v>
      </c>
      <c r="L44" s="2">
        <f>ROUND((J44-K44),5)</f>
        <v>-1177.6300000000001</v>
      </c>
      <c r="M44" s="15">
        <f>ROUND(IF(K44=0, IF(J44=0, 0, 1), J44/K44),5)</f>
        <v>0.21490999999999999</v>
      </c>
    </row>
    <row r="45" spans="1:13" x14ac:dyDescent="0.25">
      <c r="A45" s="1"/>
      <c r="B45" s="1"/>
      <c r="C45" s="1"/>
      <c r="D45" s="1"/>
      <c r="E45" s="1"/>
      <c r="F45" s="1" t="s">
        <v>141</v>
      </c>
      <c r="G45" s="1"/>
      <c r="H45" s="1"/>
      <c r="I45" s="1"/>
      <c r="J45" s="2">
        <v>1506.6</v>
      </c>
      <c r="K45" s="2">
        <v>6500</v>
      </c>
      <c r="L45" s="2">
        <f>ROUND((J45-K45),5)</f>
        <v>-4993.3999999999996</v>
      </c>
      <c r="M45" s="15">
        <f>ROUND(IF(K45=0, IF(J45=0, 0, 1), J45/K45),5)</f>
        <v>0.23178000000000001</v>
      </c>
    </row>
    <row r="46" spans="1:13" x14ac:dyDescent="0.25">
      <c r="A46" s="1"/>
      <c r="B46" s="1"/>
      <c r="C46" s="1"/>
      <c r="D46" s="1"/>
      <c r="E46" s="1"/>
      <c r="F46" s="1" t="s">
        <v>142</v>
      </c>
      <c r="G46" s="1"/>
      <c r="H46" s="1"/>
      <c r="I46" s="1"/>
      <c r="J46" s="2">
        <v>573.70000000000005</v>
      </c>
      <c r="K46" s="2">
        <v>3000</v>
      </c>
      <c r="L46" s="2">
        <f>ROUND((J46-K46),5)</f>
        <v>-2426.3000000000002</v>
      </c>
      <c r="M46" s="15">
        <f>ROUND(IF(K46=0, IF(J46=0, 0, 1), J46/K46),5)</f>
        <v>0.19123000000000001</v>
      </c>
    </row>
    <row r="47" spans="1:13" x14ac:dyDescent="0.25">
      <c r="A47" s="1"/>
      <c r="B47" s="1"/>
      <c r="C47" s="1"/>
      <c r="D47" s="1"/>
      <c r="E47" s="1"/>
      <c r="F47" s="1" t="s">
        <v>143</v>
      </c>
      <c r="G47" s="1"/>
      <c r="H47" s="1"/>
      <c r="I47" s="1"/>
      <c r="J47" s="2">
        <v>282.18</v>
      </c>
      <c r="K47" s="2">
        <v>600</v>
      </c>
      <c r="L47" s="2">
        <f>ROUND((J47-K47),5)</f>
        <v>-317.82</v>
      </c>
      <c r="M47" s="15">
        <f>ROUND(IF(K47=0, IF(J47=0, 0, 1), J47/K47),5)</f>
        <v>0.4703</v>
      </c>
    </row>
    <row r="48" spans="1:13" x14ac:dyDescent="0.25">
      <c r="A48" s="1"/>
      <c r="B48" s="1"/>
      <c r="C48" s="1"/>
      <c r="D48" s="1"/>
      <c r="E48" s="1"/>
      <c r="F48" s="1" t="s">
        <v>144</v>
      </c>
      <c r="G48" s="1"/>
      <c r="H48" s="1"/>
      <c r="I48" s="1"/>
      <c r="J48" s="2">
        <v>619</v>
      </c>
      <c r="K48" s="2">
        <v>500</v>
      </c>
      <c r="L48" s="2">
        <f>ROUND((J48-K48),5)</f>
        <v>119</v>
      </c>
      <c r="M48" s="15">
        <f>ROUND(IF(K48=0, IF(J48=0, 0, 1), J48/K48),5)</f>
        <v>1.238</v>
      </c>
    </row>
    <row r="49" spans="1:13" x14ac:dyDescent="0.25">
      <c r="A49" s="1"/>
      <c r="B49" s="1"/>
      <c r="C49" s="1"/>
      <c r="D49" s="1"/>
      <c r="E49" s="1"/>
      <c r="F49" s="1" t="s">
        <v>145</v>
      </c>
      <c r="G49" s="1"/>
      <c r="H49" s="1"/>
      <c r="I49" s="1"/>
      <c r="J49" s="2"/>
      <c r="K49" s="2"/>
      <c r="L49" s="2"/>
      <c r="M49" s="15"/>
    </row>
    <row r="50" spans="1:13" x14ac:dyDescent="0.25">
      <c r="A50" s="1"/>
      <c r="B50" s="1"/>
      <c r="C50" s="1"/>
      <c r="D50" s="1"/>
      <c r="E50" s="1"/>
      <c r="F50" s="1"/>
      <c r="G50" s="1" t="s">
        <v>146</v>
      </c>
      <c r="H50" s="1"/>
      <c r="I50" s="1"/>
      <c r="J50" s="2">
        <v>10216.209999999999</v>
      </c>
      <c r="K50" s="2">
        <v>25000</v>
      </c>
      <c r="L50" s="2">
        <f>ROUND((J50-K50),5)</f>
        <v>-14783.79</v>
      </c>
      <c r="M50" s="15">
        <f>ROUND(IF(K50=0, IF(J50=0, 0, 1), J50/K50),5)</f>
        <v>0.40865000000000001</v>
      </c>
    </row>
    <row r="51" spans="1:13" x14ac:dyDescent="0.25">
      <c r="A51" s="1"/>
      <c r="B51" s="1"/>
      <c r="C51" s="1"/>
      <c r="D51" s="1"/>
      <c r="E51" s="1"/>
      <c r="F51" s="1"/>
      <c r="G51" s="1" t="s">
        <v>147</v>
      </c>
      <c r="H51" s="1"/>
      <c r="I51" s="1"/>
      <c r="J51" s="2">
        <v>0</v>
      </c>
      <c r="K51" s="2">
        <v>0</v>
      </c>
      <c r="L51" s="2">
        <f>ROUND((J51-K51),5)</f>
        <v>0</v>
      </c>
      <c r="M51" s="15">
        <f>ROUND(IF(K51=0, IF(J51=0, 0, 1), J51/K51),5)</f>
        <v>0</v>
      </c>
    </row>
    <row r="52" spans="1:13" ht="15.75" thickBot="1" x14ac:dyDescent="0.3">
      <c r="A52" s="1"/>
      <c r="B52" s="1"/>
      <c r="C52" s="1"/>
      <c r="D52" s="1"/>
      <c r="E52" s="1"/>
      <c r="F52" s="1"/>
      <c r="G52" s="1" t="s">
        <v>148</v>
      </c>
      <c r="H52" s="1"/>
      <c r="I52" s="1"/>
      <c r="J52" s="4">
        <v>241.7</v>
      </c>
      <c r="K52" s="4">
        <v>0</v>
      </c>
      <c r="L52" s="4">
        <f>ROUND((J52-K52),5)</f>
        <v>241.7</v>
      </c>
      <c r="M52" s="18">
        <f>ROUND(IF(K52=0, IF(J52=0, 0, 1), J52/K52),5)</f>
        <v>1</v>
      </c>
    </row>
    <row r="53" spans="1:13" x14ac:dyDescent="0.25">
      <c r="A53" s="1"/>
      <c r="B53" s="1"/>
      <c r="C53" s="1"/>
      <c r="D53" s="1"/>
      <c r="E53" s="1"/>
      <c r="F53" s="1" t="s">
        <v>149</v>
      </c>
      <c r="G53" s="1"/>
      <c r="H53" s="1"/>
      <c r="I53" s="1"/>
      <c r="J53" s="2">
        <f>ROUND(SUM(J49:J52),5)</f>
        <v>10457.91</v>
      </c>
      <c r="K53" s="2">
        <f>ROUND(SUM(K49:K52),5)</f>
        <v>25000</v>
      </c>
      <c r="L53" s="2">
        <f>ROUND((J53-K53),5)</f>
        <v>-14542.09</v>
      </c>
      <c r="M53" s="15">
        <f>ROUND(IF(K53=0, IF(J53=0, 0, 1), J53/K53),5)</f>
        <v>0.41832000000000003</v>
      </c>
    </row>
    <row r="54" spans="1:13" x14ac:dyDescent="0.25">
      <c r="A54" s="1"/>
      <c r="B54" s="1"/>
      <c r="C54" s="1"/>
      <c r="D54" s="1"/>
      <c r="E54" s="1"/>
      <c r="F54" s="1" t="s">
        <v>150</v>
      </c>
      <c r="G54" s="1"/>
      <c r="H54" s="1"/>
      <c r="I54" s="1"/>
      <c r="J54" s="2"/>
      <c r="K54" s="2"/>
      <c r="L54" s="2"/>
      <c r="M54" s="15"/>
    </row>
    <row r="55" spans="1:13" x14ac:dyDescent="0.25">
      <c r="A55" s="1"/>
      <c r="B55" s="1"/>
      <c r="C55" s="1"/>
      <c r="D55" s="1"/>
      <c r="E55" s="1"/>
      <c r="F55" s="1"/>
      <c r="G55" s="1" t="s">
        <v>151</v>
      </c>
      <c r="H55" s="1"/>
      <c r="I55" s="1"/>
      <c r="J55" s="2">
        <v>0</v>
      </c>
      <c r="K55" s="2">
        <v>3500</v>
      </c>
      <c r="L55" s="2">
        <f>ROUND((J55-K55),5)</f>
        <v>-3500</v>
      </c>
      <c r="M55" s="15">
        <f>ROUND(IF(K55=0, IF(J55=0, 0, 1), J55/K55),5)</f>
        <v>0</v>
      </c>
    </row>
    <row r="56" spans="1:13" x14ac:dyDescent="0.25">
      <c r="A56" s="1"/>
      <c r="B56" s="1"/>
      <c r="C56" s="1"/>
      <c r="D56" s="1"/>
      <c r="E56" s="1"/>
      <c r="F56" s="1"/>
      <c r="G56" s="1" t="s">
        <v>152</v>
      </c>
      <c r="H56" s="1"/>
      <c r="I56" s="1"/>
      <c r="J56" s="2">
        <v>-4844</v>
      </c>
      <c r="K56" s="2">
        <v>5700</v>
      </c>
      <c r="L56" s="2">
        <f>ROUND((J56-K56),5)</f>
        <v>-10544</v>
      </c>
      <c r="M56" s="15">
        <f>ROUND(IF(K56=0, IF(J56=0, 0, 1), J56/K56),5)</f>
        <v>-0.84982000000000002</v>
      </c>
    </row>
    <row r="57" spans="1:13" x14ac:dyDescent="0.25">
      <c r="A57" s="1"/>
      <c r="B57" s="1"/>
      <c r="C57" s="1"/>
      <c r="D57" s="1"/>
      <c r="E57" s="1"/>
      <c r="F57" s="1"/>
      <c r="G57" s="1" t="s">
        <v>153</v>
      </c>
      <c r="H57" s="1"/>
      <c r="I57" s="1"/>
      <c r="J57" s="2">
        <v>0</v>
      </c>
      <c r="K57" s="2">
        <v>40000</v>
      </c>
      <c r="L57" s="2">
        <f>ROUND((J57-K57),5)</f>
        <v>-40000</v>
      </c>
      <c r="M57" s="15">
        <f>ROUND(IF(K57=0, IF(J57=0, 0, 1), J57/K57),5)</f>
        <v>0</v>
      </c>
    </row>
    <row r="58" spans="1:13" x14ac:dyDescent="0.25">
      <c r="A58" s="1"/>
      <c r="B58" s="1"/>
      <c r="C58" s="1"/>
      <c r="D58" s="1"/>
      <c r="E58" s="1"/>
      <c r="F58" s="1"/>
      <c r="G58" s="1" t="s">
        <v>154</v>
      </c>
      <c r="H58" s="1"/>
      <c r="I58" s="1"/>
      <c r="J58" s="2">
        <v>7497</v>
      </c>
      <c r="K58" s="2">
        <v>30000</v>
      </c>
      <c r="L58" s="2">
        <f>ROUND((J58-K58),5)</f>
        <v>-22503</v>
      </c>
      <c r="M58" s="15">
        <f>ROUND(IF(K58=0, IF(J58=0, 0, 1), J58/K58),5)</f>
        <v>0.24990000000000001</v>
      </c>
    </row>
    <row r="59" spans="1:13" ht="15.75" thickBot="1" x14ac:dyDescent="0.3">
      <c r="A59" s="1"/>
      <c r="B59" s="1"/>
      <c r="C59" s="1"/>
      <c r="D59" s="1"/>
      <c r="E59" s="1"/>
      <c r="F59" s="1"/>
      <c r="G59" s="1" t="s">
        <v>349</v>
      </c>
      <c r="H59" s="1"/>
      <c r="I59" s="1"/>
      <c r="J59" s="4">
        <v>100</v>
      </c>
      <c r="K59" s="4"/>
      <c r="L59" s="4"/>
      <c r="M59" s="18"/>
    </row>
    <row r="60" spans="1:13" x14ac:dyDescent="0.25">
      <c r="A60" s="1"/>
      <c r="B60" s="1"/>
      <c r="C60" s="1"/>
      <c r="D60" s="1"/>
      <c r="E60" s="1"/>
      <c r="F60" s="1" t="s">
        <v>155</v>
      </c>
      <c r="G60" s="1"/>
      <c r="H60" s="1"/>
      <c r="I60" s="1"/>
      <c r="J60" s="2">
        <f>ROUND(SUM(J54:J59),5)</f>
        <v>2753</v>
      </c>
      <c r="K60" s="2">
        <f>ROUND(SUM(K54:K59),5)</f>
        <v>79200</v>
      </c>
      <c r="L60" s="2">
        <f>ROUND((J60-K60),5)</f>
        <v>-76447</v>
      </c>
      <c r="M60" s="15">
        <f>ROUND(IF(K60=0, IF(J60=0, 0, 1), J60/K60),5)</f>
        <v>3.4759999999999999E-2</v>
      </c>
    </row>
    <row r="61" spans="1:13" x14ac:dyDescent="0.25">
      <c r="A61" s="1"/>
      <c r="B61" s="1"/>
      <c r="C61" s="1"/>
      <c r="D61" s="1"/>
      <c r="E61" s="1"/>
      <c r="F61" s="1" t="s">
        <v>156</v>
      </c>
      <c r="G61" s="1"/>
      <c r="H61" s="1"/>
      <c r="I61" s="1"/>
      <c r="J61" s="2"/>
      <c r="K61" s="2"/>
      <c r="L61" s="2"/>
      <c r="M61" s="15"/>
    </row>
    <row r="62" spans="1:13" x14ac:dyDescent="0.25">
      <c r="A62" s="1"/>
      <c r="B62" s="1"/>
      <c r="C62" s="1"/>
      <c r="D62" s="1"/>
      <c r="E62" s="1"/>
      <c r="F62" s="1"/>
      <c r="G62" s="1" t="s">
        <v>157</v>
      </c>
      <c r="H62" s="1"/>
      <c r="I62" s="1"/>
      <c r="J62" s="2">
        <v>577.22</v>
      </c>
      <c r="K62" s="2">
        <v>0</v>
      </c>
      <c r="L62" s="2">
        <f>ROUND((J62-K62),5)</f>
        <v>577.22</v>
      </c>
      <c r="M62" s="15">
        <f>ROUND(IF(K62=0, IF(J62=0, 0, 1), J62/K62),5)</f>
        <v>1</v>
      </c>
    </row>
    <row r="63" spans="1:13" x14ac:dyDescent="0.25">
      <c r="A63" s="1"/>
      <c r="B63" s="1"/>
      <c r="C63" s="1"/>
      <c r="D63" s="1"/>
      <c r="E63" s="1"/>
      <c r="F63" s="1"/>
      <c r="G63" s="1" t="s">
        <v>158</v>
      </c>
      <c r="H63" s="1"/>
      <c r="I63" s="1"/>
      <c r="J63" s="2">
        <v>12899.26</v>
      </c>
      <c r="K63" s="2">
        <v>13000</v>
      </c>
      <c r="L63" s="2">
        <f>ROUND((J63-K63),5)</f>
        <v>-100.74</v>
      </c>
      <c r="M63" s="15">
        <f>ROUND(IF(K63=0, IF(J63=0, 0, 1), J63/K63),5)</f>
        <v>0.99224999999999997</v>
      </c>
    </row>
    <row r="64" spans="1:13" x14ac:dyDescent="0.25">
      <c r="A64" s="1"/>
      <c r="B64" s="1"/>
      <c r="C64" s="1"/>
      <c r="D64" s="1"/>
      <c r="E64" s="1"/>
      <c r="F64" s="1"/>
      <c r="G64" s="1" t="s">
        <v>159</v>
      </c>
      <c r="H64" s="1"/>
      <c r="I64" s="1"/>
      <c r="J64" s="2">
        <v>0</v>
      </c>
      <c r="K64" s="2">
        <v>600</v>
      </c>
      <c r="L64" s="2">
        <f>ROUND((J64-K64),5)</f>
        <v>-600</v>
      </c>
      <c r="M64" s="15">
        <f>ROUND(IF(K64=0, IF(J64=0, 0, 1), J64/K64),5)</f>
        <v>0</v>
      </c>
    </row>
    <row r="65" spans="1:13" x14ac:dyDescent="0.25">
      <c r="A65" s="1"/>
      <c r="B65" s="1"/>
      <c r="C65" s="1"/>
      <c r="D65" s="1"/>
      <c r="E65" s="1"/>
      <c r="F65" s="1"/>
      <c r="G65" s="1" t="s">
        <v>160</v>
      </c>
      <c r="H65" s="1"/>
      <c r="I65" s="1"/>
      <c r="J65" s="2">
        <v>880</v>
      </c>
      <c r="K65" s="2">
        <v>2640</v>
      </c>
      <c r="L65" s="2">
        <f>ROUND((J65-K65),5)</f>
        <v>-1760</v>
      </c>
      <c r="M65" s="15">
        <f>ROUND(IF(K65=0, IF(J65=0, 0, 1), J65/K65),5)</f>
        <v>0.33333000000000002</v>
      </c>
    </row>
    <row r="66" spans="1:13" x14ac:dyDescent="0.25">
      <c r="A66" s="1"/>
      <c r="B66" s="1"/>
      <c r="C66" s="1"/>
      <c r="D66" s="1"/>
      <c r="E66" s="1"/>
      <c r="F66" s="1"/>
      <c r="G66" s="1" t="s">
        <v>161</v>
      </c>
      <c r="H66" s="1"/>
      <c r="I66" s="1"/>
      <c r="J66" s="2">
        <v>150</v>
      </c>
      <c r="K66" s="2">
        <v>600</v>
      </c>
      <c r="L66" s="2">
        <f>ROUND((J66-K66),5)</f>
        <v>-450</v>
      </c>
      <c r="M66" s="15">
        <f>ROUND(IF(K66=0, IF(J66=0, 0, 1), J66/K66),5)</f>
        <v>0.25</v>
      </c>
    </row>
    <row r="67" spans="1:13" ht="15.75" thickBot="1" x14ac:dyDescent="0.3">
      <c r="A67" s="1"/>
      <c r="B67" s="1"/>
      <c r="C67" s="1"/>
      <c r="D67" s="1"/>
      <c r="E67" s="1"/>
      <c r="F67" s="1"/>
      <c r="G67" s="1" t="s">
        <v>162</v>
      </c>
      <c r="H67" s="1"/>
      <c r="I67" s="1"/>
      <c r="J67" s="4">
        <v>3128.45</v>
      </c>
      <c r="K67" s="4">
        <v>8500</v>
      </c>
      <c r="L67" s="4">
        <f>ROUND((J67-K67),5)</f>
        <v>-5371.55</v>
      </c>
      <c r="M67" s="18">
        <f>ROUND(IF(K67=0, IF(J67=0, 0, 1), J67/K67),5)</f>
        <v>0.36804999999999999</v>
      </c>
    </row>
    <row r="68" spans="1:13" x14ac:dyDescent="0.25">
      <c r="A68" s="1"/>
      <c r="B68" s="1"/>
      <c r="C68" s="1"/>
      <c r="D68" s="1"/>
      <c r="E68" s="1"/>
      <c r="F68" s="1" t="s">
        <v>163</v>
      </c>
      <c r="G68" s="1"/>
      <c r="H68" s="1"/>
      <c r="I68" s="1"/>
      <c r="J68" s="2">
        <f>ROUND(SUM(J61:J67),5)</f>
        <v>17634.93</v>
      </c>
      <c r="K68" s="2">
        <f>ROUND(SUM(K61:K67),5)</f>
        <v>25340</v>
      </c>
      <c r="L68" s="2">
        <f>ROUND((J68-K68),5)</f>
        <v>-7705.07</v>
      </c>
      <c r="M68" s="15">
        <f>ROUND(IF(K68=0, IF(J68=0, 0, 1), J68/K68),5)</f>
        <v>0.69593000000000005</v>
      </c>
    </row>
    <row r="69" spans="1:13" x14ac:dyDescent="0.25">
      <c r="A69" s="1"/>
      <c r="B69" s="1"/>
      <c r="C69" s="1"/>
      <c r="D69" s="1"/>
      <c r="E69" s="1"/>
      <c r="F69" s="1" t="s">
        <v>164</v>
      </c>
      <c r="G69" s="1"/>
      <c r="H69" s="1"/>
      <c r="I69" s="1"/>
      <c r="J69" s="2"/>
      <c r="K69" s="2"/>
      <c r="L69" s="2"/>
      <c r="M69" s="15"/>
    </row>
    <row r="70" spans="1:13" x14ac:dyDescent="0.25">
      <c r="A70" s="1"/>
      <c r="B70" s="1"/>
      <c r="C70" s="1"/>
      <c r="D70" s="1"/>
      <c r="E70" s="1"/>
      <c r="F70" s="1"/>
      <c r="G70" s="1" t="s">
        <v>165</v>
      </c>
      <c r="H70" s="1"/>
      <c r="I70" s="1"/>
      <c r="J70" s="2"/>
      <c r="K70" s="2"/>
      <c r="L70" s="2"/>
      <c r="M70" s="15"/>
    </row>
    <row r="71" spans="1:13" x14ac:dyDescent="0.25">
      <c r="A71" s="1"/>
      <c r="B71" s="1"/>
      <c r="C71" s="1"/>
      <c r="D71" s="1"/>
      <c r="E71" s="1"/>
      <c r="F71" s="1"/>
      <c r="G71" s="1"/>
      <c r="H71" s="1" t="s">
        <v>166</v>
      </c>
      <c r="I71" s="1"/>
      <c r="J71" s="2">
        <v>0</v>
      </c>
      <c r="K71" s="2">
        <v>80000</v>
      </c>
      <c r="L71" s="2">
        <f>ROUND((J71-K71),5)</f>
        <v>-80000</v>
      </c>
      <c r="M71" s="15">
        <f>ROUND(IF(K71=0, IF(J71=0, 0, 1), J71/K71),5)</f>
        <v>0</v>
      </c>
    </row>
    <row r="72" spans="1:13" x14ac:dyDescent="0.25">
      <c r="A72" s="1"/>
      <c r="B72" s="1"/>
      <c r="C72" s="1"/>
      <c r="D72" s="1"/>
      <c r="E72" s="1"/>
      <c r="F72" s="1"/>
      <c r="G72" s="1"/>
      <c r="H72" s="1" t="s">
        <v>167</v>
      </c>
      <c r="I72" s="1"/>
      <c r="J72" s="2">
        <v>2119.52</v>
      </c>
      <c r="K72" s="2">
        <v>31050</v>
      </c>
      <c r="L72" s="2">
        <f>ROUND((J72-K72),5)</f>
        <v>-28930.48</v>
      </c>
      <c r="M72" s="15">
        <f>ROUND(IF(K72=0, IF(J72=0, 0, 1), J72/K72),5)</f>
        <v>6.8260000000000001E-2</v>
      </c>
    </row>
    <row r="73" spans="1:13" x14ac:dyDescent="0.25">
      <c r="A73" s="1"/>
      <c r="B73" s="1"/>
      <c r="C73" s="1"/>
      <c r="D73" s="1"/>
      <c r="E73" s="1"/>
      <c r="F73" s="1"/>
      <c r="G73" s="1"/>
      <c r="H73" s="1" t="s">
        <v>168</v>
      </c>
      <c r="I73" s="1"/>
      <c r="J73" s="2">
        <v>8097.95</v>
      </c>
      <c r="K73" s="2">
        <v>40000</v>
      </c>
      <c r="L73" s="2">
        <f>ROUND((J73-K73),5)</f>
        <v>-31902.05</v>
      </c>
      <c r="M73" s="15">
        <f>ROUND(IF(K73=0, IF(J73=0, 0, 1), J73/K73),5)</f>
        <v>0.20244999999999999</v>
      </c>
    </row>
    <row r="74" spans="1:13" x14ac:dyDescent="0.25">
      <c r="A74" s="1"/>
      <c r="B74" s="1"/>
      <c r="C74" s="1"/>
      <c r="D74" s="1"/>
      <c r="E74" s="1"/>
      <c r="F74" s="1"/>
      <c r="G74" s="1"/>
      <c r="H74" s="1" t="s">
        <v>169</v>
      </c>
      <c r="I74" s="1"/>
      <c r="J74" s="2"/>
      <c r="K74" s="2"/>
      <c r="L74" s="2"/>
      <c r="M74" s="15"/>
    </row>
    <row r="75" spans="1:13" x14ac:dyDescent="0.25">
      <c r="A75" s="1"/>
      <c r="B75" s="1"/>
      <c r="C75" s="1"/>
      <c r="D75" s="1"/>
      <c r="E75" s="1"/>
      <c r="F75" s="1"/>
      <c r="G75" s="1"/>
      <c r="H75" s="1"/>
      <c r="I75" s="1" t="s">
        <v>170</v>
      </c>
      <c r="J75" s="2">
        <v>38913.42</v>
      </c>
      <c r="K75" s="2">
        <v>155653.65</v>
      </c>
      <c r="L75" s="2">
        <f>ROUND((J75-K75),5)</f>
        <v>-116740.23</v>
      </c>
      <c r="M75" s="15">
        <f>ROUND(IF(K75=0, IF(J75=0, 0, 1), J75/K75),5)</f>
        <v>0.25</v>
      </c>
    </row>
    <row r="76" spans="1:13" x14ac:dyDescent="0.25">
      <c r="A76" s="1"/>
      <c r="B76" s="1"/>
      <c r="C76" s="1"/>
      <c r="D76" s="1"/>
      <c r="E76" s="1"/>
      <c r="F76" s="1"/>
      <c r="G76" s="1"/>
      <c r="H76" s="1"/>
      <c r="I76" s="1" t="s">
        <v>171</v>
      </c>
      <c r="J76" s="2">
        <v>4280.49</v>
      </c>
      <c r="K76" s="2">
        <v>17121.96</v>
      </c>
      <c r="L76" s="2">
        <f>ROUND((J76-K76),5)</f>
        <v>-12841.47</v>
      </c>
      <c r="M76" s="15">
        <f>ROUND(IF(K76=0, IF(J76=0, 0, 1), J76/K76),5)</f>
        <v>0.25</v>
      </c>
    </row>
    <row r="77" spans="1:13" x14ac:dyDescent="0.25">
      <c r="A77" s="1"/>
      <c r="B77" s="1"/>
      <c r="C77" s="1"/>
      <c r="D77" s="1"/>
      <c r="E77" s="1"/>
      <c r="F77" s="1"/>
      <c r="G77" s="1"/>
      <c r="H77" s="1"/>
      <c r="I77" s="1" t="s">
        <v>172</v>
      </c>
      <c r="J77" s="2">
        <v>1556.55</v>
      </c>
      <c r="K77" s="2">
        <v>6226.15</v>
      </c>
      <c r="L77" s="2">
        <f>ROUND((J77-K77),5)</f>
        <v>-4669.6000000000004</v>
      </c>
      <c r="M77" s="15">
        <f>ROUND(IF(K77=0, IF(J77=0, 0, 1), J77/K77),5)</f>
        <v>0.25</v>
      </c>
    </row>
    <row r="78" spans="1:13" ht="15.75" thickBot="1" x14ac:dyDescent="0.3">
      <c r="A78" s="1"/>
      <c r="B78" s="1"/>
      <c r="C78" s="1"/>
      <c r="D78" s="1"/>
      <c r="E78" s="1"/>
      <c r="F78" s="1"/>
      <c r="G78" s="1"/>
      <c r="H78" s="1"/>
      <c r="I78" s="1" t="s">
        <v>173</v>
      </c>
      <c r="J78" s="4">
        <v>3300</v>
      </c>
      <c r="K78" s="4">
        <v>13200</v>
      </c>
      <c r="L78" s="4">
        <f>ROUND((J78-K78),5)</f>
        <v>-9900</v>
      </c>
      <c r="M78" s="18">
        <f>ROUND(IF(K78=0, IF(J78=0, 0, 1), J78/K78),5)</f>
        <v>0.25</v>
      </c>
    </row>
    <row r="79" spans="1:13" x14ac:dyDescent="0.25">
      <c r="A79" s="1"/>
      <c r="B79" s="1"/>
      <c r="C79" s="1"/>
      <c r="D79" s="1"/>
      <c r="E79" s="1"/>
      <c r="F79" s="1"/>
      <c r="G79" s="1"/>
      <c r="H79" s="1" t="s">
        <v>174</v>
      </c>
      <c r="I79" s="1"/>
      <c r="J79" s="2">
        <f>ROUND(SUM(J74:J78),5)</f>
        <v>48050.46</v>
      </c>
      <c r="K79" s="2">
        <f>ROUND(SUM(K74:K78),5)</f>
        <v>192201.76</v>
      </c>
      <c r="L79" s="2">
        <f>ROUND((J79-K79),5)</f>
        <v>-144151.29999999999</v>
      </c>
      <c r="M79" s="15">
        <f>ROUND(IF(K79=0, IF(J79=0, 0, 1), J79/K79),5)</f>
        <v>0.25</v>
      </c>
    </row>
    <row r="80" spans="1:13" x14ac:dyDescent="0.25">
      <c r="A80" s="1"/>
      <c r="B80" s="1"/>
      <c r="C80" s="1"/>
      <c r="D80" s="1"/>
      <c r="E80" s="1"/>
      <c r="F80" s="1"/>
      <c r="G80" s="1"/>
      <c r="H80" s="1" t="s">
        <v>175</v>
      </c>
      <c r="I80" s="1"/>
      <c r="J80" s="2">
        <v>97738.36</v>
      </c>
      <c r="K80" s="2">
        <v>373836.12</v>
      </c>
      <c r="L80" s="2">
        <f>ROUND((J80-K80),5)</f>
        <v>-276097.76</v>
      </c>
      <c r="M80" s="15">
        <f>ROUND(IF(K80=0, IF(J80=0, 0, 1), J80/K80),5)</f>
        <v>0.26145000000000002</v>
      </c>
    </row>
    <row r="81" spans="1:13" x14ac:dyDescent="0.25">
      <c r="A81" s="1"/>
      <c r="B81" s="1"/>
      <c r="C81" s="1"/>
      <c r="D81" s="1"/>
      <c r="E81" s="1"/>
      <c r="F81" s="1"/>
      <c r="G81" s="1"/>
      <c r="H81" s="1" t="s">
        <v>176</v>
      </c>
      <c r="I81" s="1"/>
      <c r="J81" s="2">
        <v>24105.96</v>
      </c>
      <c r="K81" s="2">
        <v>96051.199999999997</v>
      </c>
      <c r="L81" s="2">
        <f>ROUND((J81-K81),5)</f>
        <v>-71945.240000000005</v>
      </c>
      <c r="M81" s="15">
        <f>ROUND(IF(K81=0, IF(J81=0, 0, 1), J81/K81),5)</f>
        <v>0.25097000000000003</v>
      </c>
    </row>
    <row r="82" spans="1:13" x14ac:dyDescent="0.25">
      <c r="A82" s="1"/>
      <c r="B82" s="1"/>
      <c r="C82" s="1"/>
      <c r="D82" s="1"/>
      <c r="E82" s="1"/>
      <c r="F82" s="1"/>
      <c r="G82" s="1"/>
      <c r="H82" s="1" t="s">
        <v>177</v>
      </c>
      <c r="I82" s="1"/>
      <c r="J82" s="2">
        <v>0</v>
      </c>
      <c r="K82" s="2">
        <v>58140.63</v>
      </c>
      <c r="L82" s="2">
        <f>ROUND((J82-K82),5)</f>
        <v>-58140.63</v>
      </c>
      <c r="M82" s="15">
        <f>ROUND(IF(K82=0, IF(J82=0, 0, 1), J82/K82),5)</f>
        <v>0</v>
      </c>
    </row>
    <row r="83" spans="1:13" ht="15.75" thickBot="1" x14ac:dyDescent="0.3">
      <c r="A83" s="1"/>
      <c r="B83" s="1"/>
      <c r="C83" s="1"/>
      <c r="D83" s="1"/>
      <c r="E83" s="1"/>
      <c r="F83" s="1"/>
      <c r="G83" s="1"/>
      <c r="H83" s="1" t="s">
        <v>178</v>
      </c>
      <c r="I83" s="1"/>
      <c r="J83" s="4">
        <v>30434.28</v>
      </c>
      <c r="K83" s="4">
        <v>124612.04</v>
      </c>
      <c r="L83" s="4">
        <f>ROUND((J83-K83),5)</f>
        <v>-94177.76</v>
      </c>
      <c r="M83" s="18">
        <f>ROUND(IF(K83=0, IF(J83=0, 0, 1), J83/K83),5)</f>
        <v>0.24423</v>
      </c>
    </row>
    <row r="84" spans="1:13" x14ac:dyDescent="0.25">
      <c r="A84" s="1"/>
      <c r="B84" s="1"/>
      <c r="C84" s="1"/>
      <c r="D84" s="1"/>
      <c r="E84" s="1"/>
      <c r="F84" s="1"/>
      <c r="G84" s="1" t="s">
        <v>179</v>
      </c>
      <c r="H84" s="1"/>
      <c r="I84" s="1"/>
      <c r="J84" s="2">
        <f>ROUND(SUM(J70:J73)+SUM(J79:J83),5)</f>
        <v>210546.53</v>
      </c>
      <c r="K84" s="2">
        <f>ROUND(SUM(K70:K73)+SUM(K79:K83),5)</f>
        <v>995891.75</v>
      </c>
      <c r="L84" s="2">
        <f>ROUND((J84-K84),5)</f>
        <v>-785345.22</v>
      </c>
      <c r="M84" s="15">
        <f>ROUND(IF(K84=0, IF(J84=0, 0, 1), J84/K84),5)</f>
        <v>0.21142</v>
      </c>
    </row>
    <row r="85" spans="1:13" x14ac:dyDescent="0.25">
      <c r="A85" s="1"/>
      <c r="B85" s="1"/>
      <c r="C85" s="1"/>
      <c r="D85" s="1"/>
      <c r="E85" s="1"/>
      <c r="F85" s="1"/>
      <c r="G85" s="1" t="s">
        <v>180</v>
      </c>
      <c r="H85" s="1"/>
      <c r="I85" s="1"/>
      <c r="J85" s="2"/>
      <c r="K85" s="2"/>
      <c r="L85" s="2"/>
      <c r="M85" s="15"/>
    </row>
    <row r="86" spans="1:13" x14ac:dyDescent="0.25">
      <c r="A86" s="1"/>
      <c r="B86" s="1"/>
      <c r="C86" s="1"/>
      <c r="D86" s="1"/>
      <c r="E86" s="1"/>
      <c r="F86" s="1"/>
      <c r="G86" s="1"/>
      <c r="H86" s="1" t="s">
        <v>181</v>
      </c>
      <c r="I86" s="1"/>
      <c r="J86" s="2">
        <v>127.26</v>
      </c>
      <c r="K86" s="2">
        <v>510</v>
      </c>
      <c r="L86" s="2">
        <f>ROUND((J86-K86),5)</f>
        <v>-382.74</v>
      </c>
      <c r="M86" s="15">
        <f>ROUND(IF(K86=0, IF(J86=0, 0, 1), J86/K86),5)</f>
        <v>0.24953</v>
      </c>
    </row>
    <row r="87" spans="1:13" x14ac:dyDescent="0.25">
      <c r="A87" s="1"/>
      <c r="B87" s="1"/>
      <c r="C87" s="1"/>
      <c r="D87" s="1"/>
      <c r="E87" s="1"/>
      <c r="F87" s="1"/>
      <c r="G87" s="1"/>
      <c r="H87" s="1" t="s">
        <v>182</v>
      </c>
      <c r="I87" s="1"/>
      <c r="J87" s="2">
        <v>16279.95</v>
      </c>
      <c r="K87" s="2">
        <v>73448.679999999993</v>
      </c>
      <c r="L87" s="2">
        <f>ROUND((J87-K87),5)</f>
        <v>-57168.73</v>
      </c>
      <c r="M87" s="15">
        <f>ROUND(IF(K87=0, IF(J87=0, 0, 1), J87/K87),5)</f>
        <v>0.22165000000000001</v>
      </c>
    </row>
    <row r="88" spans="1:13" x14ac:dyDescent="0.25">
      <c r="A88" s="1"/>
      <c r="B88" s="1"/>
      <c r="C88" s="1"/>
      <c r="D88" s="1"/>
      <c r="E88" s="1"/>
      <c r="F88" s="1"/>
      <c r="G88" s="1"/>
      <c r="H88" s="1" t="s">
        <v>183</v>
      </c>
      <c r="I88" s="1"/>
      <c r="J88" s="2">
        <v>4955.7</v>
      </c>
      <c r="K88" s="2">
        <v>22984</v>
      </c>
      <c r="L88" s="2">
        <f>ROUND((J88-K88),5)</f>
        <v>-18028.3</v>
      </c>
      <c r="M88" s="15">
        <f>ROUND(IF(K88=0, IF(J88=0, 0, 1), J88/K88),5)</f>
        <v>0.21562000000000001</v>
      </c>
    </row>
    <row r="89" spans="1:13" x14ac:dyDescent="0.25">
      <c r="A89" s="1"/>
      <c r="B89" s="1"/>
      <c r="C89" s="1"/>
      <c r="D89" s="1"/>
      <c r="E89" s="1"/>
      <c r="F89" s="1"/>
      <c r="G89" s="1"/>
      <c r="H89" s="1" t="s">
        <v>184</v>
      </c>
      <c r="I89" s="1"/>
      <c r="J89" s="2">
        <v>16234.5</v>
      </c>
      <c r="K89" s="2">
        <v>78138</v>
      </c>
      <c r="L89" s="2">
        <f>ROUND((J89-K89),5)</f>
        <v>-61903.5</v>
      </c>
      <c r="M89" s="15">
        <f>ROUND(IF(K89=0, IF(J89=0, 0, 1), J89/K89),5)</f>
        <v>0.20777000000000001</v>
      </c>
    </row>
    <row r="90" spans="1:13" x14ac:dyDescent="0.25">
      <c r="A90" s="1"/>
      <c r="B90" s="1"/>
      <c r="C90" s="1"/>
      <c r="D90" s="1"/>
      <c r="E90" s="1"/>
      <c r="F90" s="1"/>
      <c r="G90" s="1"/>
      <c r="H90" s="1" t="s">
        <v>185</v>
      </c>
      <c r="I90" s="1"/>
      <c r="J90" s="2">
        <v>0</v>
      </c>
      <c r="K90" s="2">
        <v>5000</v>
      </c>
      <c r="L90" s="2">
        <f>ROUND((J90-K90),5)</f>
        <v>-5000</v>
      </c>
      <c r="M90" s="15">
        <f>ROUND(IF(K90=0, IF(J90=0, 0, 1), J90/K90),5)</f>
        <v>0</v>
      </c>
    </row>
    <row r="91" spans="1:13" ht="15.75" thickBot="1" x14ac:dyDescent="0.3">
      <c r="A91" s="1"/>
      <c r="B91" s="1"/>
      <c r="C91" s="1"/>
      <c r="D91" s="1"/>
      <c r="E91" s="1"/>
      <c r="F91" s="1"/>
      <c r="G91" s="1"/>
      <c r="H91" s="1" t="s">
        <v>186</v>
      </c>
      <c r="I91" s="1"/>
      <c r="J91" s="4">
        <v>227.6</v>
      </c>
      <c r="K91" s="4">
        <v>850</v>
      </c>
      <c r="L91" s="4">
        <f>ROUND((J91-K91),5)</f>
        <v>-622.4</v>
      </c>
      <c r="M91" s="18">
        <f>ROUND(IF(K91=0, IF(J91=0, 0, 1), J91/K91),5)</f>
        <v>0.26776</v>
      </c>
    </row>
    <row r="92" spans="1:13" x14ac:dyDescent="0.25">
      <c r="A92" s="1"/>
      <c r="B92" s="1"/>
      <c r="C92" s="1"/>
      <c r="D92" s="1"/>
      <c r="E92" s="1"/>
      <c r="F92" s="1"/>
      <c r="G92" s="1" t="s">
        <v>187</v>
      </c>
      <c r="H92" s="1"/>
      <c r="I92" s="1"/>
      <c r="J92" s="2">
        <f>ROUND(SUM(J85:J91),5)</f>
        <v>37825.01</v>
      </c>
      <c r="K92" s="2">
        <f>ROUND(SUM(K85:K91),5)</f>
        <v>180930.68</v>
      </c>
      <c r="L92" s="2">
        <f>ROUND((J92-K92),5)</f>
        <v>-143105.67000000001</v>
      </c>
      <c r="M92" s="15">
        <f>ROUND(IF(K92=0, IF(J92=0, 0, 1), J92/K92),5)</f>
        <v>0.20906</v>
      </c>
    </row>
    <row r="93" spans="1:13" x14ac:dyDescent="0.25">
      <c r="A93" s="1"/>
      <c r="B93" s="1"/>
      <c r="C93" s="1"/>
      <c r="D93" s="1"/>
      <c r="E93" s="1"/>
      <c r="F93" s="1"/>
      <c r="G93" s="1" t="s">
        <v>188</v>
      </c>
      <c r="H93" s="1"/>
      <c r="I93" s="1"/>
      <c r="J93" s="2"/>
      <c r="K93" s="2"/>
      <c r="L93" s="2"/>
      <c r="M93" s="15"/>
    </row>
    <row r="94" spans="1:13" x14ac:dyDescent="0.25">
      <c r="A94" s="1"/>
      <c r="B94" s="1"/>
      <c r="C94" s="1"/>
      <c r="D94" s="1"/>
      <c r="E94" s="1"/>
      <c r="F94" s="1"/>
      <c r="G94" s="1"/>
      <c r="H94" s="1" t="s">
        <v>189</v>
      </c>
      <c r="I94" s="1"/>
      <c r="J94" s="2">
        <v>1899.21</v>
      </c>
      <c r="K94" s="2">
        <v>3435.11</v>
      </c>
      <c r="L94" s="2">
        <f>ROUND((J94-K94),5)</f>
        <v>-1535.9</v>
      </c>
      <c r="M94" s="15">
        <f>ROUND(IF(K94=0, IF(J94=0, 0, 1), J94/K94),5)</f>
        <v>0.55288000000000004</v>
      </c>
    </row>
    <row r="95" spans="1:13" x14ac:dyDescent="0.25">
      <c r="A95" s="1"/>
      <c r="B95" s="1"/>
      <c r="C95" s="1"/>
      <c r="D95" s="1"/>
      <c r="E95" s="1"/>
      <c r="F95" s="1"/>
      <c r="G95" s="1"/>
      <c r="H95" s="1" t="s">
        <v>190</v>
      </c>
      <c r="I95" s="1"/>
      <c r="J95" s="2">
        <v>3178.34</v>
      </c>
      <c r="K95" s="2">
        <v>0</v>
      </c>
      <c r="L95" s="2">
        <f>ROUND((J95-K95),5)</f>
        <v>3178.34</v>
      </c>
      <c r="M95" s="15">
        <f>ROUND(IF(K95=0, IF(J95=0, 0, 1), J95/K95),5)</f>
        <v>1</v>
      </c>
    </row>
    <row r="96" spans="1:13" x14ac:dyDescent="0.25">
      <c r="A96" s="1"/>
      <c r="B96" s="1"/>
      <c r="C96" s="1"/>
      <c r="D96" s="1"/>
      <c r="E96" s="1"/>
      <c r="F96" s="1"/>
      <c r="G96" s="1"/>
      <c r="H96" s="1" t="s">
        <v>191</v>
      </c>
      <c r="I96" s="1"/>
      <c r="J96" s="2">
        <v>508.4</v>
      </c>
      <c r="K96" s="2">
        <v>1658.5</v>
      </c>
      <c r="L96" s="2">
        <f>ROUND((J96-K96),5)</f>
        <v>-1150.0999999999999</v>
      </c>
      <c r="M96" s="15">
        <f>ROUND(IF(K96=0, IF(J96=0, 0, 1), J96/K96),5)</f>
        <v>0.30653999999999998</v>
      </c>
    </row>
    <row r="97" spans="1:13" ht="15.75" thickBot="1" x14ac:dyDescent="0.3">
      <c r="A97" s="1"/>
      <c r="B97" s="1"/>
      <c r="C97" s="1"/>
      <c r="D97" s="1"/>
      <c r="E97" s="1"/>
      <c r="F97" s="1"/>
      <c r="G97" s="1"/>
      <c r="H97" s="1" t="s">
        <v>192</v>
      </c>
      <c r="I97" s="1"/>
      <c r="J97" s="35">
        <v>-31</v>
      </c>
      <c r="K97" s="35"/>
      <c r="L97" s="35"/>
      <c r="M97" s="36"/>
    </row>
    <row r="98" spans="1:13" ht="15.75" thickBot="1" x14ac:dyDescent="0.3">
      <c r="A98" s="1"/>
      <c r="B98" s="1"/>
      <c r="C98" s="1"/>
      <c r="D98" s="1"/>
      <c r="E98" s="1"/>
      <c r="F98" s="1"/>
      <c r="G98" s="1" t="s">
        <v>193</v>
      </c>
      <c r="H98" s="1"/>
      <c r="I98" s="1"/>
      <c r="J98" s="3">
        <f>ROUND(SUM(J93:J97),5)</f>
        <v>5554.95</v>
      </c>
      <c r="K98" s="3">
        <f>ROUND(SUM(K93:K97),5)</f>
        <v>5093.6099999999997</v>
      </c>
      <c r="L98" s="3">
        <f>ROUND((J98-K98),5)</f>
        <v>461.34</v>
      </c>
      <c r="M98" s="17">
        <f>ROUND(IF(K98=0, IF(J98=0, 0, 1), J98/K98),5)</f>
        <v>1.09057</v>
      </c>
    </row>
    <row r="99" spans="1:13" x14ac:dyDescent="0.25">
      <c r="A99" s="1"/>
      <c r="B99" s="1"/>
      <c r="C99" s="1"/>
      <c r="D99" s="1"/>
      <c r="E99" s="1"/>
      <c r="F99" s="1" t="s">
        <v>194</v>
      </c>
      <c r="G99" s="1"/>
      <c r="H99" s="1"/>
      <c r="I99" s="1"/>
      <c r="J99" s="2">
        <f>ROUND(J69+J84+J92+J98,5)</f>
        <v>253926.49</v>
      </c>
      <c r="K99" s="2">
        <f>ROUND(K69+K84+K92+K98,5)</f>
        <v>1181916.04</v>
      </c>
      <c r="L99" s="2">
        <f>ROUND((J99-K99),5)</f>
        <v>-927989.55</v>
      </c>
      <c r="M99" s="15">
        <f>ROUND(IF(K99=0, IF(J99=0, 0, 1), J99/K99),5)</f>
        <v>0.21484</v>
      </c>
    </row>
    <row r="100" spans="1:13" x14ac:dyDescent="0.25">
      <c r="A100" s="1"/>
      <c r="B100" s="1"/>
      <c r="C100" s="1"/>
      <c r="D100" s="1"/>
      <c r="E100" s="1"/>
      <c r="F100" s="1" t="s">
        <v>195</v>
      </c>
      <c r="G100" s="1"/>
      <c r="H100" s="1"/>
      <c r="I100" s="1"/>
      <c r="J100" s="2"/>
      <c r="K100" s="2"/>
      <c r="L100" s="2"/>
      <c r="M100" s="15"/>
    </row>
    <row r="101" spans="1:13" x14ac:dyDescent="0.25">
      <c r="A101" s="1"/>
      <c r="B101" s="1"/>
      <c r="C101" s="1"/>
      <c r="D101" s="1"/>
      <c r="E101" s="1"/>
      <c r="F101" s="1"/>
      <c r="G101" s="1" t="s">
        <v>196</v>
      </c>
      <c r="H101" s="1"/>
      <c r="I101" s="1"/>
      <c r="J101" s="2">
        <v>0</v>
      </c>
      <c r="K101" s="2">
        <v>3000</v>
      </c>
      <c r="L101" s="2">
        <f>ROUND((J101-K101),5)</f>
        <v>-3000</v>
      </c>
      <c r="M101" s="15">
        <f>ROUND(IF(K101=0, IF(J101=0, 0, 1), J101/K101),5)</f>
        <v>0</v>
      </c>
    </row>
    <row r="102" spans="1:13" x14ac:dyDescent="0.25">
      <c r="A102" s="1"/>
      <c r="B102" s="1"/>
      <c r="C102" s="1"/>
      <c r="D102" s="1"/>
      <c r="E102" s="1"/>
      <c r="F102" s="1"/>
      <c r="G102" s="1" t="s">
        <v>197</v>
      </c>
      <c r="H102" s="1"/>
      <c r="I102" s="1"/>
      <c r="J102" s="2">
        <v>0</v>
      </c>
      <c r="K102" s="2">
        <v>3995</v>
      </c>
      <c r="L102" s="2">
        <f>ROUND((J102-K102),5)</f>
        <v>-3995</v>
      </c>
      <c r="M102" s="15">
        <f>ROUND(IF(K102=0, IF(J102=0, 0, 1), J102/K102),5)</f>
        <v>0</v>
      </c>
    </row>
    <row r="103" spans="1:13" x14ac:dyDescent="0.25">
      <c r="A103" s="1"/>
      <c r="B103" s="1"/>
      <c r="C103" s="1"/>
      <c r="D103" s="1"/>
      <c r="E103" s="1"/>
      <c r="F103" s="1"/>
      <c r="G103" s="1" t="s">
        <v>198</v>
      </c>
      <c r="H103" s="1"/>
      <c r="I103" s="1"/>
      <c r="J103" s="2">
        <v>0</v>
      </c>
      <c r="K103" s="2">
        <v>4500</v>
      </c>
      <c r="L103" s="2">
        <f>ROUND((J103-K103),5)</f>
        <v>-4500</v>
      </c>
      <c r="M103" s="15">
        <f>ROUND(IF(K103=0, IF(J103=0, 0, 1), J103/K103),5)</f>
        <v>0</v>
      </c>
    </row>
    <row r="104" spans="1:13" ht="15.75" thickBot="1" x14ac:dyDescent="0.3">
      <c r="A104" s="1"/>
      <c r="B104" s="1"/>
      <c r="C104" s="1"/>
      <c r="D104" s="1"/>
      <c r="E104" s="1"/>
      <c r="F104" s="1"/>
      <c r="G104" s="1" t="s">
        <v>199</v>
      </c>
      <c r="H104" s="1"/>
      <c r="I104" s="1"/>
      <c r="J104" s="4">
        <v>125</v>
      </c>
      <c r="K104" s="4">
        <v>0</v>
      </c>
      <c r="L104" s="4">
        <f>ROUND((J104-K104),5)</f>
        <v>125</v>
      </c>
      <c r="M104" s="18">
        <f>ROUND(IF(K104=0, IF(J104=0, 0, 1), J104/K104),5)</f>
        <v>1</v>
      </c>
    </row>
    <row r="105" spans="1:13" x14ac:dyDescent="0.25">
      <c r="A105" s="1"/>
      <c r="B105" s="1"/>
      <c r="C105" s="1"/>
      <c r="D105" s="1"/>
      <c r="E105" s="1"/>
      <c r="F105" s="1" t="s">
        <v>200</v>
      </c>
      <c r="G105" s="1"/>
      <c r="H105" s="1"/>
      <c r="I105" s="1"/>
      <c r="J105" s="2">
        <f>ROUND(SUM(J100:J104),5)</f>
        <v>125</v>
      </c>
      <c r="K105" s="2">
        <f>ROUND(SUM(K100:K104),5)</f>
        <v>11495</v>
      </c>
      <c r="L105" s="2">
        <f>ROUND((J105-K105),5)</f>
        <v>-11370</v>
      </c>
      <c r="M105" s="15">
        <f>ROUND(IF(K105=0, IF(J105=0, 0, 1), J105/K105),5)</f>
        <v>1.0869999999999999E-2</v>
      </c>
    </row>
    <row r="106" spans="1:13" x14ac:dyDescent="0.25">
      <c r="A106" s="1"/>
      <c r="B106" s="1"/>
      <c r="C106" s="1"/>
      <c r="D106" s="1"/>
      <c r="E106" s="1"/>
      <c r="F106" s="1" t="s">
        <v>201</v>
      </c>
      <c r="G106" s="1"/>
      <c r="H106" s="1"/>
      <c r="I106" s="1"/>
      <c r="J106" s="2"/>
      <c r="K106" s="2"/>
      <c r="L106" s="2"/>
      <c r="M106" s="15"/>
    </row>
    <row r="107" spans="1:13" x14ac:dyDescent="0.25">
      <c r="A107" s="1"/>
      <c r="B107" s="1"/>
      <c r="C107" s="1"/>
      <c r="D107" s="1"/>
      <c r="E107" s="1"/>
      <c r="F107" s="1"/>
      <c r="G107" s="1" t="s">
        <v>202</v>
      </c>
      <c r="H107" s="1"/>
      <c r="I107" s="1"/>
      <c r="J107" s="2">
        <v>0</v>
      </c>
      <c r="K107" s="2">
        <v>6000</v>
      </c>
      <c r="L107" s="2">
        <f>ROUND((J107-K107),5)</f>
        <v>-6000</v>
      </c>
      <c r="M107" s="15">
        <f>ROUND(IF(K107=0, IF(J107=0, 0, 1), J107/K107),5)</f>
        <v>0</v>
      </c>
    </row>
    <row r="108" spans="1:13" x14ac:dyDescent="0.25">
      <c r="A108" s="1"/>
      <c r="B108" s="1"/>
      <c r="C108" s="1"/>
      <c r="D108" s="1"/>
      <c r="E108" s="1"/>
      <c r="F108" s="1"/>
      <c r="G108" s="1" t="s">
        <v>203</v>
      </c>
      <c r="H108" s="1"/>
      <c r="I108" s="1"/>
      <c r="J108" s="2"/>
      <c r="K108" s="2"/>
      <c r="L108" s="2"/>
      <c r="M108" s="15"/>
    </row>
    <row r="109" spans="1:13" x14ac:dyDescent="0.25">
      <c r="A109" s="1"/>
      <c r="B109" s="1"/>
      <c r="C109" s="1"/>
      <c r="D109" s="1"/>
      <c r="E109" s="1"/>
      <c r="F109" s="1"/>
      <c r="G109" s="1"/>
      <c r="H109" s="1" t="s">
        <v>204</v>
      </c>
      <c r="I109" s="1"/>
      <c r="J109" s="2"/>
      <c r="K109" s="2"/>
      <c r="L109" s="2"/>
      <c r="M109" s="15"/>
    </row>
    <row r="110" spans="1:13" x14ac:dyDescent="0.25">
      <c r="A110" s="1"/>
      <c r="B110" s="1"/>
      <c r="C110" s="1"/>
      <c r="D110" s="1"/>
      <c r="E110" s="1"/>
      <c r="F110" s="1"/>
      <c r="G110" s="1"/>
      <c r="H110" s="1"/>
      <c r="I110" s="1" t="s">
        <v>205</v>
      </c>
      <c r="J110" s="2">
        <v>696.08</v>
      </c>
      <c r="K110" s="2">
        <v>4500</v>
      </c>
      <c r="L110" s="2">
        <f>ROUND((J110-K110),5)</f>
        <v>-3803.92</v>
      </c>
      <c r="M110" s="15">
        <f>ROUND(IF(K110=0, IF(J110=0, 0, 1), J110/K110),5)</f>
        <v>0.15468000000000001</v>
      </c>
    </row>
    <row r="111" spans="1:13" ht="15.75" thickBot="1" x14ac:dyDescent="0.3">
      <c r="A111" s="1"/>
      <c r="B111" s="1"/>
      <c r="C111" s="1"/>
      <c r="D111" s="1"/>
      <c r="E111" s="1"/>
      <c r="F111" s="1"/>
      <c r="G111" s="1"/>
      <c r="H111" s="1"/>
      <c r="I111" s="1" t="s">
        <v>206</v>
      </c>
      <c r="J111" s="4">
        <v>2982.37</v>
      </c>
      <c r="K111" s="4">
        <v>8000</v>
      </c>
      <c r="L111" s="4">
        <f>ROUND((J111-K111),5)</f>
        <v>-5017.63</v>
      </c>
      <c r="M111" s="18">
        <f>ROUND(IF(K111=0, IF(J111=0, 0, 1), J111/K111),5)</f>
        <v>0.37280000000000002</v>
      </c>
    </row>
    <row r="112" spans="1:13" x14ac:dyDescent="0.25">
      <c r="A112" s="1"/>
      <c r="B112" s="1"/>
      <c r="C112" s="1"/>
      <c r="D112" s="1"/>
      <c r="E112" s="1"/>
      <c r="F112" s="1"/>
      <c r="G112" s="1"/>
      <c r="H112" s="1" t="s">
        <v>207</v>
      </c>
      <c r="I112" s="1"/>
      <c r="J112" s="2">
        <f>ROUND(SUM(J109:J111),5)</f>
        <v>3678.45</v>
      </c>
      <c r="K112" s="2">
        <f>ROUND(SUM(K109:K111),5)</f>
        <v>12500</v>
      </c>
      <c r="L112" s="2">
        <f>ROUND((J112-K112),5)</f>
        <v>-8821.5499999999993</v>
      </c>
      <c r="M112" s="15">
        <f>ROUND(IF(K112=0, IF(J112=0, 0, 1), J112/K112),5)</f>
        <v>0.29427999999999999</v>
      </c>
    </row>
    <row r="113" spans="1:13" x14ac:dyDescent="0.25">
      <c r="A113" s="1"/>
      <c r="B113" s="1"/>
      <c r="C113" s="1"/>
      <c r="D113" s="1"/>
      <c r="E113" s="1"/>
      <c r="F113" s="1"/>
      <c r="G113" s="1"/>
      <c r="H113" s="1" t="s">
        <v>208</v>
      </c>
      <c r="I113" s="1"/>
      <c r="J113" s="2"/>
      <c r="K113" s="2"/>
      <c r="L113" s="2"/>
      <c r="M113" s="15"/>
    </row>
    <row r="114" spans="1:13" x14ac:dyDescent="0.25">
      <c r="A114" s="1"/>
      <c r="B114" s="1"/>
      <c r="C114" s="1"/>
      <c r="D114" s="1"/>
      <c r="E114" s="1"/>
      <c r="F114" s="1"/>
      <c r="G114" s="1"/>
      <c r="H114" s="1"/>
      <c r="I114" s="1" t="s">
        <v>209</v>
      </c>
      <c r="J114" s="2">
        <v>0</v>
      </c>
      <c r="K114" s="2">
        <v>0</v>
      </c>
      <c r="L114" s="2">
        <f>ROUND((J114-K114),5)</f>
        <v>0</v>
      </c>
      <c r="M114" s="15">
        <f>ROUND(IF(K114=0, IF(J114=0, 0, 1), J114/K114),5)</f>
        <v>0</v>
      </c>
    </row>
    <row r="115" spans="1:13" ht="15.75" thickBot="1" x14ac:dyDescent="0.3">
      <c r="A115" s="1"/>
      <c r="B115" s="1"/>
      <c r="C115" s="1"/>
      <c r="D115" s="1"/>
      <c r="E115" s="1"/>
      <c r="F115" s="1"/>
      <c r="G115" s="1"/>
      <c r="H115" s="1"/>
      <c r="I115" s="1" t="s">
        <v>210</v>
      </c>
      <c r="J115" s="4">
        <v>25.71</v>
      </c>
      <c r="K115" s="4">
        <v>2000</v>
      </c>
      <c r="L115" s="4">
        <f>ROUND((J115-K115),5)</f>
        <v>-1974.29</v>
      </c>
      <c r="M115" s="18">
        <f>ROUND(IF(K115=0, IF(J115=0, 0, 1), J115/K115),5)</f>
        <v>1.286E-2</v>
      </c>
    </row>
    <row r="116" spans="1:13" x14ac:dyDescent="0.25">
      <c r="A116" s="1"/>
      <c r="B116" s="1"/>
      <c r="C116" s="1"/>
      <c r="D116" s="1"/>
      <c r="E116" s="1"/>
      <c r="F116" s="1"/>
      <c r="G116" s="1"/>
      <c r="H116" s="1" t="s">
        <v>211</v>
      </c>
      <c r="I116" s="1"/>
      <c r="J116" s="2">
        <f>ROUND(SUM(J113:J115),5)</f>
        <v>25.71</v>
      </c>
      <c r="K116" s="2">
        <f>ROUND(SUM(K113:K115),5)</f>
        <v>2000</v>
      </c>
      <c r="L116" s="2">
        <f>ROUND((J116-K116),5)</f>
        <v>-1974.29</v>
      </c>
      <c r="M116" s="15">
        <f>ROUND(IF(K116=0, IF(J116=0, 0, 1), J116/K116),5)</f>
        <v>1.286E-2</v>
      </c>
    </row>
    <row r="117" spans="1:13" ht="15.75" thickBot="1" x14ac:dyDescent="0.3">
      <c r="A117" s="1"/>
      <c r="B117" s="1"/>
      <c r="C117" s="1"/>
      <c r="D117" s="1"/>
      <c r="E117" s="1"/>
      <c r="F117" s="1"/>
      <c r="G117" s="1"/>
      <c r="H117" s="1" t="s">
        <v>212</v>
      </c>
      <c r="I117" s="1"/>
      <c r="J117" s="4">
        <v>8.99</v>
      </c>
      <c r="K117" s="4">
        <v>2000</v>
      </c>
      <c r="L117" s="4">
        <f>ROUND((J117-K117),5)</f>
        <v>-1991.01</v>
      </c>
      <c r="M117" s="18">
        <f>ROUND(IF(K117=0, IF(J117=0, 0, 1), J117/K117),5)</f>
        <v>4.4999999999999997E-3</v>
      </c>
    </row>
    <row r="118" spans="1:13" x14ac:dyDescent="0.25">
      <c r="A118" s="1"/>
      <c r="B118" s="1"/>
      <c r="C118" s="1"/>
      <c r="D118" s="1"/>
      <c r="E118" s="1"/>
      <c r="F118" s="1"/>
      <c r="G118" s="1" t="s">
        <v>213</v>
      </c>
      <c r="H118" s="1"/>
      <c r="I118" s="1"/>
      <c r="J118" s="2">
        <f>ROUND(J108+J112+SUM(J116:J117),5)</f>
        <v>3713.15</v>
      </c>
      <c r="K118" s="2">
        <f>ROUND(K108+K112+SUM(K116:K117),5)</f>
        <v>16500</v>
      </c>
      <c r="L118" s="2">
        <f>ROUND((J118-K118),5)</f>
        <v>-12786.85</v>
      </c>
      <c r="M118" s="15">
        <f>ROUND(IF(K118=0, IF(J118=0, 0, 1), J118/K118),5)</f>
        <v>0.22503999999999999</v>
      </c>
    </row>
    <row r="119" spans="1:13" x14ac:dyDescent="0.25">
      <c r="A119" s="1"/>
      <c r="B119" s="1"/>
      <c r="C119" s="1"/>
      <c r="D119" s="1"/>
      <c r="E119" s="1"/>
      <c r="F119" s="1"/>
      <c r="G119" s="1" t="s">
        <v>214</v>
      </c>
      <c r="H119" s="1"/>
      <c r="I119" s="1"/>
      <c r="J119" s="2"/>
      <c r="K119" s="2"/>
      <c r="L119" s="2"/>
      <c r="M119" s="15"/>
    </row>
    <row r="120" spans="1:13" x14ac:dyDescent="0.25">
      <c r="A120" s="1"/>
      <c r="B120" s="1"/>
      <c r="C120" s="1"/>
      <c r="D120" s="1"/>
      <c r="E120" s="1"/>
      <c r="F120" s="1"/>
      <c r="G120" s="1"/>
      <c r="H120" s="1" t="s">
        <v>215</v>
      </c>
      <c r="I120" s="1"/>
      <c r="J120" s="2">
        <v>159.94</v>
      </c>
      <c r="K120" s="2">
        <v>1800</v>
      </c>
      <c r="L120" s="2">
        <f>ROUND((J120-K120),5)</f>
        <v>-1640.06</v>
      </c>
      <c r="M120" s="15">
        <f>ROUND(IF(K120=0, IF(J120=0, 0, 1), J120/K120),5)</f>
        <v>8.8859999999999995E-2</v>
      </c>
    </row>
    <row r="121" spans="1:13" x14ac:dyDescent="0.25">
      <c r="A121" s="1"/>
      <c r="B121" s="1"/>
      <c r="C121" s="1"/>
      <c r="D121" s="1"/>
      <c r="E121" s="1"/>
      <c r="F121" s="1"/>
      <c r="G121" s="1"/>
      <c r="H121" s="1" t="s">
        <v>216</v>
      </c>
      <c r="I121" s="1"/>
      <c r="J121" s="2">
        <v>405.4</v>
      </c>
      <c r="K121" s="2">
        <v>1800</v>
      </c>
      <c r="L121" s="2">
        <f>ROUND((J121-K121),5)</f>
        <v>-1394.6</v>
      </c>
      <c r="M121" s="15">
        <f>ROUND(IF(K121=0, IF(J121=0, 0, 1), J121/K121),5)</f>
        <v>0.22522</v>
      </c>
    </row>
    <row r="122" spans="1:13" x14ac:dyDescent="0.25">
      <c r="A122" s="1"/>
      <c r="B122" s="1"/>
      <c r="C122" s="1"/>
      <c r="D122" s="1"/>
      <c r="E122" s="1"/>
      <c r="F122" s="1"/>
      <c r="G122" s="1"/>
      <c r="H122" s="1" t="s">
        <v>217</v>
      </c>
      <c r="I122" s="1"/>
      <c r="J122" s="2">
        <v>388.08</v>
      </c>
      <c r="K122" s="2">
        <v>4900</v>
      </c>
      <c r="L122" s="2">
        <f>ROUND((J122-K122),5)</f>
        <v>-4511.92</v>
      </c>
      <c r="M122" s="15">
        <f>ROUND(IF(K122=0, IF(J122=0, 0, 1), J122/K122),5)</f>
        <v>7.9200000000000007E-2</v>
      </c>
    </row>
    <row r="123" spans="1:13" x14ac:dyDescent="0.25">
      <c r="A123" s="1"/>
      <c r="B123" s="1"/>
      <c r="C123" s="1"/>
      <c r="D123" s="1"/>
      <c r="E123" s="1"/>
      <c r="F123" s="1"/>
      <c r="G123" s="1"/>
      <c r="H123" s="1" t="s">
        <v>218</v>
      </c>
      <c r="I123" s="1"/>
      <c r="J123" s="2">
        <v>314.63</v>
      </c>
      <c r="K123" s="2">
        <v>1250</v>
      </c>
      <c r="L123" s="2">
        <f>ROUND((J123-K123),5)</f>
        <v>-935.37</v>
      </c>
      <c r="M123" s="15">
        <f>ROUND(IF(K123=0, IF(J123=0, 0, 1), J123/K123),5)</f>
        <v>0.25169999999999998</v>
      </c>
    </row>
    <row r="124" spans="1:13" x14ac:dyDescent="0.25">
      <c r="A124" s="1"/>
      <c r="B124" s="1"/>
      <c r="C124" s="1"/>
      <c r="D124" s="1"/>
      <c r="E124" s="1"/>
      <c r="F124" s="1"/>
      <c r="G124" s="1"/>
      <c r="H124" s="1" t="s">
        <v>219</v>
      </c>
      <c r="I124" s="1"/>
      <c r="J124" s="2">
        <v>314.63</v>
      </c>
      <c r="K124" s="2">
        <v>1250</v>
      </c>
      <c r="L124" s="2">
        <f>ROUND((J124-K124),5)</f>
        <v>-935.37</v>
      </c>
      <c r="M124" s="15">
        <f>ROUND(IF(K124=0, IF(J124=0, 0, 1), J124/K124),5)</f>
        <v>0.25169999999999998</v>
      </c>
    </row>
    <row r="125" spans="1:13" ht="15.75" thickBot="1" x14ac:dyDescent="0.3">
      <c r="A125" s="1"/>
      <c r="B125" s="1"/>
      <c r="C125" s="1"/>
      <c r="D125" s="1"/>
      <c r="E125" s="1"/>
      <c r="F125" s="1"/>
      <c r="G125" s="1"/>
      <c r="H125" s="1" t="s">
        <v>220</v>
      </c>
      <c r="I125" s="1"/>
      <c r="J125" s="4">
        <v>0</v>
      </c>
      <c r="K125" s="4">
        <v>0</v>
      </c>
      <c r="L125" s="4">
        <f>ROUND((J125-K125),5)</f>
        <v>0</v>
      </c>
      <c r="M125" s="18">
        <f>ROUND(IF(K125=0, IF(J125=0, 0, 1), J125/K125),5)</f>
        <v>0</v>
      </c>
    </row>
    <row r="126" spans="1:13" x14ac:dyDescent="0.25">
      <c r="A126" s="1"/>
      <c r="B126" s="1"/>
      <c r="C126" s="1"/>
      <c r="D126" s="1"/>
      <c r="E126" s="1"/>
      <c r="F126" s="1"/>
      <c r="G126" s="1" t="s">
        <v>221</v>
      </c>
      <c r="H126" s="1"/>
      <c r="I126" s="1"/>
      <c r="J126" s="2">
        <f>ROUND(SUM(J119:J125),5)</f>
        <v>1582.68</v>
      </c>
      <c r="K126" s="2">
        <f>ROUND(SUM(K119:K125),5)</f>
        <v>11000</v>
      </c>
      <c r="L126" s="2">
        <f>ROUND((J126-K126),5)</f>
        <v>-9417.32</v>
      </c>
      <c r="M126" s="15">
        <f>ROUND(IF(K126=0, IF(J126=0, 0, 1), J126/K126),5)</f>
        <v>0.14388000000000001</v>
      </c>
    </row>
    <row r="127" spans="1:13" x14ac:dyDescent="0.25">
      <c r="A127" s="1"/>
      <c r="B127" s="1"/>
      <c r="C127" s="1"/>
      <c r="D127" s="1"/>
      <c r="E127" s="1"/>
      <c r="F127" s="1"/>
      <c r="G127" s="1" t="s">
        <v>222</v>
      </c>
      <c r="H127" s="1"/>
      <c r="I127" s="1"/>
      <c r="J127" s="2"/>
      <c r="K127" s="2"/>
      <c r="L127" s="2"/>
      <c r="M127" s="15"/>
    </row>
    <row r="128" spans="1:13" x14ac:dyDescent="0.25">
      <c r="A128" s="1"/>
      <c r="B128" s="1"/>
      <c r="C128" s="1"/>
      <c r="D128" s="1"/>
      <c r="E128" s="1"/>
      <c r="F128" s="1"/>
      <c r="G128" s="1"/>
      <c r="H128" s="1" t="s">
        <v>223</v>
      </c>
      <c r="I128" s="1"/>
      <c r="J128" s="2"/>
      <c r="K128" s="2"/>
      <c r="L128" s="2"/>
      <c r="M128" s="15"/>
    </row>
    <row r="129" spans="1:13" x14ac:dyDescent="0.25">
      <c r="A129" s="1"/>
      <c r="B129" s="1"/>
      <c r="C129" s="1"/>
      <c r="D129" s="1"/>
      <c r="E129" s="1"/>
      <c r="F129" s="1"/>
      <c r="G129" s="1"/>
      <c r="H129" s="1"/>
      <c r="I129" s="1" t="s">
        <v>224</v>
      </c>
      <c r="J129" s="2">
        <v>7413.06</v>
      </c>
      <c r="K129" s="2">
        <v>16850</v>
      </c>
      <c r="L129" s="2">
        <f>ROUND((J129-K129),5)</f>
        <v>-9436.94</v>
      </c>
      <c r="M129" s="15">
        <f>ROUND(IF(K129=0, IF(J129=0, 0, 1), J129/K129),5)</f>
        <v>0.43994</v>
      </c>
    </row>
    <row r="130" spans="1:13" x14ac:dyDescent="0.25">
      <c r="A130" s="1"/>
      <c r="B130" s="1"/>
      <c r="C130" s="1"/>
      <c r="D130" s="1"/>
      <c r="E130" s="1"/>
      <c r="F130" s="1"/>
      <c r="G130" s="1"/>
      <c r="H130" s="1"/>
      <c r="I130" s="1" t="s">
        <v>225</v>
      </c>
      <c r="J130" s="2">
        <v>2025.67</v>
      </c>
      <c r="K130" s="2">
        <v>2125</v>
      </c>
      <c r="L130" s="2">
        <f>ROUND((J130-K130),5)</f>
        <v>-99.33</v>
      </c>
      <c r="M130" s="15">
        <f>ROUND(IF(K130=0, IF(J130=0, 0, 1), J130/K130),5)</f>
        <v>0.95326</v>
      </c>
    </row>
    <row r="131" spans="1:13" ht="15.75" thickBot="1" x14ac:dyDescent="0.3">
      <c r="A131" s="1"/>
      <c r="B131" s="1"/>
      <c r="C131" s="1"/>
      <c r="D131" s="1"/>
      <c r="E131" s="1"/>
      <c r="F131" s="1"/>
      <c r="G131" s="1"/>
      <c r="H131" s="1"/>
      <c r="I131" s="1" t="s">
        <v>226</v>
      </c>
      <c r="J131" s="4">
        <v>340.7</v>
      </c>
      <c r="K131" s="4">
        <v>1475</v>
      </c>
      <c r="L131" s="4">
        <f>ROUND((J131-K131),5)</f>
        <v>-1134.3</v>
      </c>
      <c r="M131" s="18">
        <f>ROUND(IF(K131=0, IF(J131=0, 0, 1), J131/K131),5)</f>
        <v>0.23097999999999999</v>
      </c>
    </row>
    <row r="132" spans="1:13" x14ac:dyDescent="0.25">
      <c r="A132" s="1"/>
      <c r="B132" s="1"/>
      <c r="C132" s="1"/>
      <c r="D132" s="1"/>
      <c r="E132" s="1"/>
      <c r="F132" s="1"/>
      <c r="G132" s="1"/>
      <c r="H132" s="1" t="s">
        <v>227</v>
      </c>
      <c r="I132" s="1"/>
      <c r="J132" s="2">
        <f>ROUND(SUM(J128:J131),5)</f>
        <v>9779.43</v>
      </c>
      <c r="K132" s="2">
        <f>ROUND(SUM(K128:K131),5)</f>
        <v>20450</v>
      </c>
      <c r="L132" s="2">
        <f>ROUND((J132-K132),5)</f>
        <v>-10670.57</v>
      </c>
      <c r="M132" s="15">
        <f>ROUND(IF(K132=0, IF(J132=0, 0, 1), J132/K132),5)</f>
        <v>0.47821000000000002</v>
      </c>
    </row>
    <row r="133" spans="1:13" x14ac:dyDescent="0.25">
      <c r="A133" s="1"/>
      <c r="B133" s="1"/>
      <c r="C133" s="1"/>
      <c r="D133" s="1"/>
      <c r="E133" s="1"/>
      <c r="F133" s="1"/>
      <c r="G133" s="1"/>
      <c r="H133" s="1" t="s">
        <v>228</v>
      </c>
      <c r="I133" s="1"/>
      <c r="J133" s="2">
        <v>287.77999999999997</v>
      </c>
      <c r="K133" s="2">
        <v>2230</v>
      </c>
      <c r="L133" s="2">
        <f>ROUND((J133-K133),5)</f>
        <v>-1942.22</v>
      </c>
      <c r="M133" s="15">
        <f>ROUND(IF(K133=0, IF(J133=0, 0, 1), J133/K133),5)</f>
        <v>0.12905</v>
      </c>
    </row>
    <row r="134" spans="1:13" ht="15.75" thickBot="1" x14ac:dyDescent="0.3">
      <c r="A134" s="1"/>
      <c r="B134" s="1"/>
      <c r="C134" s="1"/>
      <c r="D134" s="1"/>
      <c r="E134" s="1"/>
      <c r="F134" s="1"/>
      <c r="G134" s="1"/>
      <c r="H134" s="1" t="s">
        <v>229</v>
      </c>
      <c r="I134" s="1"/>
      <c r="J134" s="4">
        <v>493.11</v>
      </c>
      <c r="K134" s="4">
        <v>0</v>
      </c>
      <c r="L134" s="4">
        <f>ROUND((J134-K134),5)</f>
        <v>493.11</v>
      </c>
      <c r="M134" s="18">
        <f>ROUND(IF(K134=0, IF(J134=0, 0, 1), J134/K134),5)</f>
        <v>1</v>
      </c>
    </row>
    <row r="135" spans="1:13" x14ac:dyDescent="0.25">
      <c r="A135" s="1"/>
      <c r="B135" s="1"/>
      <c r="C135" s="1"/>
      <c r="D135" s="1"/>
      <c r="E135" s="1"/>
      <c r="F135" s="1"/>
      <c r="G135" s="1" t="s">
        <v>230</v>
      </c>
      <c r="H135" s="1"/>
      <c r="I135" s="1"/>
      <c r="J135" s="2">
        <f>ROUND(J127+SUM(J132:J134),5)</f>
        <v>10560.32</v>
      </c>
      <c r="K135" s="2">
        <f>ROUND(K127+SUM(K132:K134),5)</f>
        <v>22680</v>
      </c>
      <c r="L135" s="2">
        <f>ROUND((J135-K135),5)</f>
        <v>-12119.68</v>
      </c>
      <c r="M135" s="15">
        <f>ROUND(IF(K135=0, IF(J135=0, 0, 1), J135/K135),5)</f>
        <v>0.46561999999999998</v>
      </c>
    </row>
    <row r="136" spans="1:13" ht="15.75" thickBot="1" x14ac:dyDescent="0.3">
      <c r="A136" s="1"/>
      <c r="B136" s="1"/>
      <c r="C136" s="1"/>
      <c r="D136" s="1"/>
      <c r="E136" s="1"/>
      <c r="F136" s="1"/>
      <c r="G136" s="1" t="s">
        <v>231</v>
      </c>
      <c r="H136" s="1"/>
      <c r="I136" s="1"/>
      <c r="J136" s="35">
        <v>775.2</v>
      </c>
      <c r="K136" s="35">
        <v>2470</v>
      </c>
      <c r="L136" s="35">
        <f>ROUND((J136-K136),5)</f>
        <v>-1694.8</v>
      </c>
      <c r="M136" s="36">
        <f>ROUND(IF(K136=0, IF(J136=0, 0, 1), J136/K136),5)</f>
        <v>0.31385000000000002</v>
      </c>
    </row>
    <row r="137" spans="1:13" ht="15.75" thickBot="1" x14ac:dyDescent="0.3">
      <c r="A137" s="1"/>
      <c r="B137" s="1"/>
      <c r="C137" s="1"/>
      <c r="D137" s="1"/>
      <c r="E137" s="1"/>
      <c r="F137" s="1" t="s">
        <v>232</v>
      </c>
      <c r="G137" s="1"/>
      <c r="H137" s="1"/>
      <c r="I137" s="1"/>
      <c r="J137" s="3">
        <f>ROUND(SUM(J106:J107)+J118+J126+SUM(J135:J136),5)</f>
        <v>16631.349999999999</v>
      </c>
      <c r="K137" s="3">
        <f>ROUND(SUM(K106:K107)+K118+K126+SUM(K135:K136),5)</f>
        <v>58650</v>
      </c>
      <c r="L137" s="3">
        <f>ROUND((J137-K137),5)</f>
        <v>-42018.65</v>
      </c>
      <c r="M137" s="17">
        <f>ROUND(IF(K137=0, IF(J137=0, 0, 1), J137/K137),5)</f>
        <v>0.28356999999999999</v>
      </c>
    </row>
    <row r="138" spans="1:13" x14ac:dyDescent="0.25">
      <c r="A138" s="1"/>
      <c r="B138" s="1"/>
      <c r="C138" s="1"/>
      <c r="D138" s="1"/>
      <c r="E138" s="1" t="s">
        <v>233</v>
      </c>
      <c r="F138" s="1"/>
      <c r="G138" s="1"/>
      <c r="H138" s="1"/>
      <c r="I138" s="1"/>
      <c r="J138" s="2">
        <f>ROUND(SUM(J43:J48)+J53+J60+J68+J99+J105+J137,5)</f>
        <v>304832.53000000003</v>
      </c>
      <c r="K138" s="2">
        <f>ROUND(SUM(K43:K48)+K53+K60+K68+K99+K105+K137,5)</f>
        <v>1393701.04</v>
      </c>
      <c r="L138" s="2">
        <f>ROUND((J138-K138),5)</f>
        <v>-1088868.51</v>
      </c>
      <c r="M138" s="15">
        <f>ROUND(IF(K138=0, IF(J138=0, 0, 1), J138/K138),5)</f>
        <v>0.21872</v>
      </c>
    </row>
    <row r="139" spans="1:13" x14ac:dyDescent="0.25">
      <c r="A139" s="1"/>
      <c r="B139" s="1"/>
      <c r="C139" s="1"/>
      <c r="D139" s="1"/>
      <c r="E139" s="1" t="s">
        <v>234</v>
      </c>
      <c r="F139" s="1"/>
      <c r="G139" s="1"/>
      <c r="H139" s="1"/>
      <c r="I139" s="1"/>
      <c r="J139" s="2"/>
      <c r="K139" s="2"/>
      <c r="L139" s="2"/>
      <c r="M139" s="15"/>
    </row>
    <row r="140" spans="1:13" x14ac:dyDescent="0.25">
      <c r="A140" s="1"/>
      <c r="B140" s="1"/>
      <c r="C140" s="1"/>
      <c r="D140" s="1"/>
      <c r="E140" s="1"/>
      <c r="F140" s="1" t="s">
        <v>235</v>
      </c>
      <c r="G140" s="1"/>
      <c r="H140" s="1"/>
      <c r="I140" s="1"/>
      <c r="J140" s="2">
        <v>335.92</v>
      </c>
      <c r="K140" s="2">
        <v>5000</v>
      </c>
      <c r="L140" s="2">
        <f>ROUND((J140-K140),5)</f>
        <v>-4664.08</v>
      </c>
      <c r="M140" s="15">
        <f>ROUND(IF(K140=0, IF(J140=0, 0, 1), J140/K140),5)</f>
        <v>6.7180000000000004E-2</v>
      </c>
    </row>
    <row r="141" spans="1:13" x14ac:dyDescent="0.25">
      <c r="A141" s="1"/>
      <c r="B141" s="1"/>
      <c r="C141" s="1"/>
      <c r="D141" s="1"/>
      <c r="E141" s="1"/>
      <c r="F141" s="1" t="s">
        <v>236</v>
      </c>
      <c r="G141" s="1"/>
      <c r="H141" s="1"/>
      <c r="I141" s="1"/>
      <c r="J141" s="2">
        <v>720</v>
      </c>
      <c r="K141" s="2"/>
      <c r="L141" s="2"/>
      <c r="M141" s="15"/>
    </row>
    <row r="142" spans="1:13" ht="15.75" thickBot="1" x14ac:dyDescent="0.3">
      <c r="A142" s="1"/>
      <c r="B142" s="1"/>
      <c r="C142" s="1"/>
      <c r="D142" s="1"/>
      <c r="E142" s="1"/>
      <c r="F142" s="1" t="s">
        <v>237</v>
      </c>
      <c r="G142" s="1"/>
      <c r="H142" s="1"/>
      <c r="I142" s="1"/>
      <c r="J142" s="4">
        <v>64</v>
      </c>
      <c r="K142" s="4">
        <v>1000</v>
      </c>
      <c r="L142" s="4">
        <f>ROUND((J142-K142),5)</f>
        <v>-936</v>
      </c>
      <c r="M142" s="18">
        <f>ROUND(IF(K142=0, IF(J142=0, 0, 1), J142/K142),5)</f>
        <v>6.4000000000000001E-2</v>
      </c>
    </row>
    <row r="143" spans="1:13" x14ac:dyDescent="0.25">
      <c r="A143" s="1"/>
      <c r="B143" s="1"/>
      <c r="C143" s="1"/>
      <c r="D143" s="1"/>
      <c r="E143" s="1" t="s">
        <v>238</v>
      </c>
      <c r="F143" s="1"/>
      <c r="G143" s="1"/>
      <c r="H143" s="1"/>
      <c r="I143" s="1"/>
      <c r="J143" s="2">
        <f>ROUND(SUM(J139:J142),5)</f>
        <v>1119.92</v>
      </c>
      <c r="K143" s="2">
        <f>ROUND(SUM(K139:K142),5)</f>
        <v>6000</v>
      </c>
      <c r="L143" s="2">
        <f>ROUND((J143-K143),5)</f>
        <v>-4880.08</v>
      </c>
      <c r="M143" s="15">
        <f>ROUND(IF(K143=0, IF(J143=0, 0, 1), J143/K143),5)</f>
        <v>0.18665000000000001</v>
      </c>
    </row>
    <row r="144" spans="1:13" x14ac:dyDescent="0.25">
      <c r="A144" s="1"/>
      <c r="B144" s="1"/>
      <c r="C144" s="1"/>
      <c r="D144" s="1"/>
      <c r="E144" s="1" t="s">
        <v>239</v>
      </c>
      <c r="F144" s="1"/>
      <c r="G144" s="1"/>
      <c r="H144" s="1"/>
      <c r="I144" s="1"/>
      <c r="J144" s="2"/>
      <c r="K144" s="2"/>
      <c r="L144" s="2"/>
      <c r="M144" s="15"/>
    </row>
    <row r="145" spans="1:13" x14ac:dyDescent="0.25">
      <c r="A145" s="1"/>
      <c r="B145" s="1"/>
      <c r="C145" s="1"/>
      <c r="D145" s="1"/>
      <c r="E145" s="1"/>
      <c r="F145" s="1" t="s">
        <v>240</v>
      </c>
      <c r="G145" s="1"/>
      <c r="H145" s="1"/>
      <c r="I145" s="1"/>
      <c r="J145" s="2">
        <v>0</v>
      </c>
      <c r="K145" s="2">
        <v>0</v>
      </c>
      <c r="L145" s="2">
        <f>ROUND((J145-K145),5)</f>
        <v>0</v>
      </c>
      <c r="M145" s="15">
        <f>ROUND(IF(K145=0, IF(J145=0, 0, 1), J145/K145),5)</f>
        <v>0</v>
      </c>
    </row>
    <row r="146" spans="1:13" x14ac:dyDescent="0.25">
      <c r="A146" s="1"/>
      <c r="B146" s="1"/>
      <c r="C146" s="1"/>
      <c r="D146" s="1"/>
      <c r="E146" s="1"/>
      <c r="F146" s="1" t="s">
        <v>241</v>
      </c>
      <c r="G146" s="1"/>
      <c r="H146" s="1"/>
      <c r="I146" s="1"/>
      <c r="J146" s="2">
        <v>78.69</v>
      </c>
      <c r="K146" s="2">
        <v>8000</v>
      </c>
      <c r="L146" s="2">
        <f>ROUND((J146-K146),5)</f>
        <v>-7921.31</v>
      </c>
      <c r="M146" s="15">
        <f>ROUND(IF(K146=0, IF(J146=0, 0, 1), J146/K146),5)</f>
        <v>9.8399999999999998E-3</v>
      </c>
    </row>
    <row r="147" spans="1:13" x14ac:dyDescent="0.25">
      <c r="A147" s="1"/>
      <c r="B147" s="1"/>
      <c r="C147" s="1"/>
      <c r="D147" s="1"/>
      <c r="E147" s="1"/>
      <c r="F147" s="1" t="s">
        <v>242</v>
      </c>
      <c r="G147" s="1"/>
      <c r="H147" s="1"/>
      <c r="I147" s="1"/>
      <c r="J147" s="2">
        <v>4143.46</v>
      </c>
      <c r="K147" s="2">
        <v>11000</v>
      </c>
      <c r="L147" s="2">
        <f>ROUND((J147-K147),5)</f>
        <v>-6856.54</v>
      </c>
      <c r="M147" s="15">
        <f>ROUND(IF(K147=0, IF(J147=0, 0, 1), J147/K147),5)</f>
        <v>0.37668000000000001</v>
      </c>
    </row>
    <row r="148" spans="1:13" x14ac:dyDescent="0.25">
      <c r="A148" s="1"/>
      <c r="B148" s="1"/>
      <c r="C148" s="1"/>
      <c r="D148" s="1"/>
      <c r="E148" s="1"/>
      <c r="F148" s="1" t="s">
        <v>243</v>
      </c>
      <c r="G148" s="1"/>
      <c r="H148" s="1"/>
      <c r="I148" s="1"/>
      <c r="J148" s="2">
        <v>558.74</v>
      </c>
      <c r="K148" s="2">
        <v>1500</v>
      </c>
      <c r="L148" s="2">
        <f>ROUND((J148-K148),5)</f>
        <v>-941.26</v>
      </c>
      <c r="M148" s="15">
        <f>ROUND(IF(K148=0, IF(J148=0, 0, 1), J148/K148),5)</f>
        <v>0.37248999999999999</v>
      </c>
    </row>
    <row r="149" spans="1:13" x14ac:dyDescent="0.25">
      <c r="A149" s="1"/>
      <c r="B149" s="1"/>
      <c r="C149" s="1"/>
      <c r="D149" s="1"/>
      <c r="E149" s="1"/>
      <c r="F149" s="1" t="s">
        <v>244</v>
      </c>
      <c r="G149" s="1"/>
      <c r="H149" s="1"/>
      <c r="I149" s="1"/>
      <c r="J149" s="2">
        <v>0</v>
      </c>
      <c r="K149" s="2">
        <v>5000</v>
      </c>
      <c r="L149" s="2">
        <f>ROUND((J149-K149),5)</f>
        <v>-5000</v>
      </c>
      <c r="M149" s="15">
        <f>ROUND(IF(K149=0, IF(J149=0, 0, 1), J149/K149),5)</f>
        <v>0</v>
      </c>
    </row>
    <row r="150" spans="1:13" ht="15.75" thickBot="1" x14ac:dyDescent="0.3">
      <c r="A150" s="1"/>
      <c r="B150" s="1"/>
      <c r="C150" s="1"/>
      <c r="D150" s="1"/>
      <c r="E150" s="1"/>
      <c r="F150" s="1" t="s">
        <v>350</v>
      </c>
      <c r="G150" s="1"/>
      <c r="H150" s="1"/>
      <c r="I150" s="1"/>
      <c r="J150" s="4">
        <v>0</v>
      </c>
      <c r="K150" s="4"/>
      <c r="L150" s="4"/>
      <c r="M150" s="18"/>
    </row>
    <row r="151" spans="1:13" x14ac:dyDescent="0.25">
      <c r="A151" s="1"/>
      <c r="B151" s="1"/>
      <c r="C151" s="1"/>
      <c r="D151" s="1"/>
      <c r="E151" s="1" t="s">
        <v>245</v>
      </c>
      <c r="F151" s="1"/>
      <c r="G151" s="1"/>
      <c r="H151" s="1"/>
      <c r="I151" s="1"/>
      <c r="J151" s="2">
        <f>ROUND(SUM(J144:J150),5)</f>
        <v>4780.8900000000003</v>
      </c>
      <c r="K151" s="2">
        <f>ROUND(SUM(K144:K150),5)</f>
        <v>25500</v>
      </c>
      <c r="L151" s="2">
        <f>ROUND((J151-K151),5)</f>
        <v>-20719.11</v>
      </c>
      <c r="M151" s="15">
        <f>ROUND(IF(K151=0, IF(J151=0, 0, 1), J151/K151),5)</f>
        <v>0.18748999999999999</v>
      </c>
    </row>
    <row r="152" spans="1:13" x14ac:dyDescent="0.25">
      <c r="A152" s="1"/>
      <c r="B152" s="1"/>
      <c r="C152" s="1"/>
      <c r="D152" s="1"/>
      <c r="E152" s="1" t="s">
        <v>246</v>
      </c>
      <c r="F152" s="1"/>
      <c r="G152" s="1"/>
      <c r="H152" s="1"/>
      <c r="I152" s="1"/>
      <c r="J152" s="2"/>
      <c r="K152" s="2"/>
      <c r="L152" s="2"/>
      <c r="M152" s="15"/>
    </row>
    <row r="153" spans="1:13" x14ac:dyDescent="0.25">
      <c r="A153" s="1"/>
      <c r="B153" s="1"/>
      <c r="C153" s="1"/>
      <c r="D153" s="1"/>
      <c r="E153" s="1"/>
      <c r="F153" s="1" t="s">
        <v>247</v>
      </c>
      <c r="G153" s="1"/>
      <c r="H153" s="1"/>
      <c r="I153" s="1"/>
      <c r="J153" s="2">
        <v>0</v>
      </c>
      <c r="K153" s="2">
        <v>0</v>
      </c>
      <c r="L153" s="2">
        <f>ROUND((J153-K153),5)</f>
        <v>0</v>
      </c>
      <c r="M153" s="15">
        <f>ROUND(IF(K153=0, IF(J153=0, 0, 1), J153/K153),5)</f>
        <v>0</v>
      </c>
    </row>
    <row r="154" spans="1:13" x14ac:dyDescent="0.25">
      <c r="A154" s="1"/>
      <c r="B154" s="1"/>
      <c r="C154" s="1"/>
      <c r="D154" s="1"/>
      <c r="E154" s="1"/>
      <c r="F154" s="1" t="s">
        <v>248</v>
      </c>
      <c r="G154" s="1"/>
      <c r="H154" s="1"/>
      <c r="I154" s="1"/>
      <c r="J154" s="2">
        <v>0</v>
      </c>
      <c r="K154" s="2">
        <v>1000</v>
      </c>
      <c r="L154" s="2">
        <f>ROUND((J154-K154),5)</f>
        <v>-1000</v>
      </c>
      <c r="M154" s="15">
        <f>ROUND(IF(K154=0, IF(J154=0, 0, 1), J154/K154),5)</f>
        <v>0</v>
      </c>
    </row>
    <row r="155" spans="1:13" x14ac:dyDescent="0.25">
      <c r="A155" s="1"/>
      <c r="B155" s="1"/>
      <c r="C155" s="1"/>
      <c r="D155" s="1"/>
      <c r="E155" s="1"/>
      <c r="F155" s="1" t="s">
        <v>249</v>
      </c>
      <c r="G155" s="1"/>
      <c r="H155" s="1"/>
      <c r="I155" s="1"/>
      <c r="J155" s="2">
        <v>2079.0500000000002</v>
      </c>
      <c r="K155" s="2">
        <v>9400</v>
      </c>
      <c r="L155" s="2">
        <f>ROUND((J155-K155),5)</f>
        <v>-7320.95</v>
      </c>
      <c r="M155" s="15">
        <f>ROUND(IF(K155=0, IF(J155=0, 0, 1), J155/K155),5)</f>
        <v>0.22117999999999999</v>
      </c>
    </row>
    <row r="156" spans="1:13" x14ac:dyDescent="0.25">
      <c r="A156" s="1"/>
      <c r="B156" s="1"/>
      <c r="C156" s="1"/>
      <c r="D156" s="1"/>
      <c r="E156" s="1"/>
      <c r="F156" s="1" t="s">
        <v>250</v>
      </c>
      <c r="G156" s="1"/>
      <c r="H156" s="1"/>
      <c r="I156" s="1"/>
      <c r="J156" s="2"/>
      <c r="K156" s="2"/>
      <c r="L156" s="2"/>
      <c r="M156" s="15"/>
    </row>
    <row r="157" spans="1:13" x14ac:dyDescent="0.25">
      <c r="A157" s="1"/>
      <c r="B157" s="1"/>
      <c r="C157" s="1"/>
      <c r="D157" s="1"/>
      <c r="E157" s="1"/>
      <c r="F157" s="1"/>
      <c r="G157" s="1" t="s">
        <v>251</v>
      </c>
      <c r="H157" s="1"/>
      <c r="I157" s="1"/>
      <c r="J157" s="2">
        <v>145</v>
      </c>
      <c r="K157" s="2">
        <v>6000</v>
      </c>
      <c r="L157" s="2">
        <f>ROUND((J157-K157),5)</f>
        <v>-5855</v>
      </c>
      <c r="M157" s="15">
        <f>ROUND(IF(K157=0, IF(J157=0, 0, 1), J157/K157),5)</f>
        <v>2.4170000000000001E-2</v>
      </c>
    </row>
    <row r="158" spans="1:13" x14ac:dyDescent="0.25">
      <c r="A158" s="1"/>
      <c r="B158" s="1"/>
      <c r="C158" s="1"/>
      <c r="D158" s="1"/>
      <c r="E158" s="1"/>
      <c r="F158" s="1"/>
      <c r="G158" s="1" t="s">
        <v>252</v>
      </c>
      <c r="H158" s="1"/>
      <c r="I158" s="1"/>
      <c r="J158" s="2">
        <v>0</v>
      </c>
      <c r="K158" s="2">
        <v>12450</v>
      </c>
      <c r="L158" s="2">
        <f>ROUND((J158-K158),5)</f>
        <v>-12450</v>
      </c>
      <c r="M158" s="15">
        <f>ROUND(IF(K158=0, IF(J158=0, 0, 1), J158/K158),5)</f>
        <v>0</v>
      </c>
    </row>
    <row r="159" spans="1:13" x14ac:dyDescent="0.25">
      <c r="A159" s="1"/>
      <c r="B159" s="1"/>
      <c r="C159" s="1"/>
      <c r="D159" s="1"/>
      <c r="E159" s="1"/>
      <c r="F159" s="1"/>
      <c r="G159" s="1" t="s">
        <v>253</v>
      </c>
      <c r="H159" s="1"/>
      <c r="I159" s="1"/>
      <c r="J159" s="2">
        <v>604.97</v>
      </c>
      <c r="K159" s="2">
        <v>7000</v>
      </c>
      <c r="L159" s="2">
        <f>ROUND((J159-K159),5)</f>
        <v>-6395.03</v>
      </c>
      <c r="M159" s="15">
        <f>ROUND(IF(K159=0, IF(J159=0, 0, 1), J159/K159),5)</f>
        <v>8.6419999999999997E-2</v>
      </c>
    </row>
    <row r="160" spans="1:13" x14ac:dyDescent="0.25">
      <c r="A160" s="1"/>
      <c r="B160" s="1"/>
      <c r="C160" s="1"/>
      <c r="D160" s="1"/>
      <c r="E160" s="1"/>
      <c r="F160" s="1"/>
      <c r="G160" s="1" t="s">
        <v>254</v>
      </c>
      <c r="H160" s="1"/>
      <c r="I160" s="1"/>
      <c r="J160" s="2">
        <v>147.9</v>
      </c>
      <c r="K160" s="2">
        <v>9200</v>
      </c>
      <c r="L160" s="2">
        <f>ROUND((J160-K160),5)</f>
        <v>-9052.1</v>
      </c>
      <c r="M160" s="15">
        <f>ROUND(IF(K160=0, IF(J160=0, 0, 1), J160/K160),5)</f>
        <v>1.6080000000000001E-2</v>
      </c>
    </row>
    <row r="161" spans="1:13" x14ac:dyDescent="0.25">
      <c r="A161" s="1"/>
      <c r="B161" s="1"/>
      <c r="C161" s="1"/>
      <c r="D161" s="1"/>
      <c r="E161" s="1"/>
      <c r="F161" s="1"/>
      <c r="G161" s="1" t="s">
        <v>255</v>
      </c>
      <c r="H161" s="1"/>
      <c r="I161" s="1"/>
      <c r="J161" s="2">
        <v>0</v>
      </c>
      <c r="K161" s="2">
        <v>1500</v>
      </c>
      <c r="L161" s="2">
        <f>ROUND((J161-K161),5)</f>
        <v>-1500</v>
      </c>
      <c r="M161" s="15">
        <f>ROUND(IF(K161=0, IF(J161=0, 0, 1), J161/K161),5)</f>
        <v>0</v>
      </c>
    </row>
    <row r="162" spans="1:13" x14ac:dyDescent="0.25">
      <c r="A162" s="1"/>
      <c r="B162" s="1"/>
      <c r="C162" s="1"/>
      <c r="D162" s="1"/>
      <c r="E162" s="1"/>
      <c r="F162" s="1"/>
      <c r="G162" s="1" t="s">
        <v>256</v>
      </c>
      <c r="H162" s="1"/>
      <c r="I162" s="1"/>
      <c r="J162" s="2">
        <v>0</v>
      </c>
      <c r="K162" s="2">
        <v>2000</v>
      </c>
      <c r="L162" s="2">
        <f>ROUND((J162-K162),5)</f>
        <v>-2000</v>
      </c>
      <c r="M162" s="15">
        <f>ROUND(IF(K162=0, IF(J162=0, 0, 1), J162/K162),5)</f>
        <v>0</v>
      </c>
    </row>
    <row r="163" spans="1:13" x14ac:dyDescent="0.25">
      <c r="A163" s="1"/>
      <c r="B163" s="1"/>
      <c r="C163" s="1"/>
      <c r="D163" s="1"/>
      <c r="E163" s="1"/>
      <c r="F163" s="1"/>
      <c r="G163" s="1" t="s">
        <v>257</v>
      </c>
      <c r="H163" s="1"/>
      <c r="I163" s="1"/>
      <c r="J163" s="2">
        <v>581.66</v>
      </c>
      <c r="K163" s="2">
        <v>3600</v>
      </c>
      <c r="L163" s="2">
        <f>ROUND((J163-K163),5)</f>
        <v>-3018.34</v>
      </c>
      <c r="M163" s="15">
        <f>ROUND(IF(K163=0, IF(J163=0, 0, 1), J163/K163),5)</f>
        <v>0.16156999999999999</v>
      </c>
    </row>
    <row r="164" spans="1:13" x14ac:dyDescent="0.25">
      <c r="A164" s="1"/>
      <c r="B164" s="1"/>
      <c r="C164" s="1"/>
      <c r="D164" s="1"/>
      <c r="E164" s="1"/>
      <c r="F164" s="1"/>
      <c r="G164" s="1" t="s">
        <v>258</v>
      </c>
      <c r="H164" s="1"/>
      <c r="I164" s="1"/>
      <c r="J164" s="2">
        <v>169.8</v>
      </c>
      <c r="K164" s="2">
        <v>3000</v>
      </c>
      <c r="L164" s="2">
        <f>ROUND((J164-K164),5)</f>
        <v>-2830.2</v>
      </c>
      <c r="M164" s="15">
        <f>ROUND(IF(K164=0, IF(J164=0, 0, 1), J164/K164),5)</f>
        <v>5.6599999999999998E-2</v>
      </c>
    </row>
    <row r="165" spans="1:13" x14ac:dyDescent="0.25">
      <c r="A165" s="1"/>
      <c r="B165" s="1"/>
      <c r="C165" s="1"/>
      <c r="D165" s="1"/>
      <c r="E165" s="1"/>
      <c r="F165" s="1"/>
      <c r="G165" s="1" t="s">
        <v>259</v>
      </c>
      <c r="H165" s="1"/>
      <c r="I165" s="1"/>
      <c r="J165" s="2">
        <v>0</v>
      </c>
      <c r="K165" s="2">
        <v>0</v>
      </c>
      <c r="L165" s="2">
        <f>ROUND((J165-K165),5)</f>
        <v>0</v>
      </c>
      <c r="M165" s="15">
        <f>ROUND(IF(K165=0, IF(J165=0, 0, 1), J165/K165),5)</f>
        <v>0</v>
      </c>
    </row>
    <row r="166" spans="1:13" x14ac:dyDescent="0.25">
      <c r="A166" s="1"/>
      <c r="B166" s="1"/>
      <c r="C166" s="1"/>
      <c r="D166" s="1"/>
      <c r="E166" s="1"/>
      <c r="F166" s="1"/>
      <c r="G166" s="1" t="s">
        <v>260</v>
      </c>
      <c r="H166" s="1"/>
      <c r="I166" s="1"/>
      <c r="J166" s="2">
        <v>0</v>
      </c>
      <c r="K166" s="2">
        <v>1000</v>
      </c>
      <c r="L166" s="2">
        <f>ROUND((J166-K166),5)</f>
        <v>-1000</v>
      </c>
      <c r="M166" s="15">
        <f>ROUND(IF(K166=0, IF(J166=0, 0, 1), J166/K166),5)</f>
        <v>0</v>
      </c>
    </row>
    <row r="167" spans="1:13" ht="15.75" thickBot="1" x14ac:dyDescent="0.3">
      <c r="A167" s="1"/>
      <c r="B167" s="1"/>
      <c r="C167" s="1"/>
      <c r="D167" s="1"/>
      <c r="E167" s="1"/>
      <c r="F167" s="1"/>
      <c r="G167" s="1" t="s">
        <v>261</v>
      </c>
      <c r="H167" s="1"/>
      <c r="I167" s="1"/>
      <c r="J167" s="4">
        <v>0</v>
      </c>
      <c r="K167" s="4">
        <v>0</v>
      </c>
      <c r="L167" s="4">
        <f>ROUND((J167-K167),5)</f>
        <v>0</v>
      </c>
      <c r="M167" s="18">
        <f>ROUND(IF(K167=0, IF(J167=0, 0, 1), J167/K167),5)</f>
        <v>0</v>
      </c>
    </row>
    <row r="168" spans="1:13" x14ac:dyDescent="0.25">
      <c r="A168" s="1"/>
      <c r="B168" s="1"/>
      <c r="C168" s="1"/>
      <c r="D168" s="1"/>
      <c r="E168" s="1"/>
      <c r="F168" s="1" t="s">
        <v>262</v>
      </c>
      <c r="G168" s="1"/>
      <c r="H168" s="1"/>
      <c r="I168" s="1"/>
      <c r="J168" s="2">
        <f>ROUND(SUM(J156:J167),5)</f>
        <v>1649.33</v>
      </c>
      <c r="K168" s="2">
        <f>ROUND(SUM(K156:K167),5)</f>
        <v>45750</v>
      </c>
      <c r="L168" s="2">
        <f>ROUND((J168-K168),5)</f>
        <v>-44100.67</v>
      </c>
      <c r="M168" s="15">
        <f>ROUND(IF(K168=0, IF(J168=0, 0, 1), J168/K168),5)</f>
        <v>3.6049999999999999E-2</v>
      </c>
    </row>
    <row r="169" spans="1:13" x14ac:dyDescent="0.25">
      <c r="A169" s="1"/>
      <c r="B169" s="1"/>
      <c r="C169" s="1"/>
      <c r="D169" s="1"/>
      <c r="E169" s="1"/>
      <c r="F169" s="1" t="s">
        <v>263</v>
      </c>
      <c r="G169" s="1"/>
      <c r="H169" s="1"/>
      <c r="I169" s="1"/>
      <c r="J169" s="2"/>
      <c r="K169" s="2"/>
      <c r="L169" s="2"/>
      <c r="M169" s="15"/>
    </row>
    <row r="170" spans="1:13" x14ac:dyDescent="0.25">
      <c r="A170" s="1"/>
      <c r="B170" s="1"/>
      <c r="C170" s="1"/>
      <c r="D170" s="1"/>
      <c r="E170" s="1"/>
      <c r="F170" s="1"/>
      <c r="G170" s="1" t="s">
        <v>264</v>
      </c>
      <c r="H170" s="1"/>
      <c r="I170" s="1"/>
      <c r="J170" s="2">
        <v>844.03</v>
      </c>
      <c r="K170" s="2">
        <v>0</v>
      </c>
      <c r="L170" s="2">
        <f>ROUND((J170-K170),5)</f>
        <v>844.03</v>
      </c>
      <c r="M170" s="15">
        <f>ROUND(IF(K170=0, IF(J170=0, 0, 1), J170/K170),5)</f>
        <v>1</v>
      </c>
    </row>
    <row r="171" spans="1:13" x14ac:dyDescent="0.25">
      <c r="A171" s="1"/>
      <c r="B171" s="1"/>
      <c r="C171" s="1"/>
      <c r="D171" s="1"/>
      <c r="E171" s="1"/>
      <c r="F171" s="1"/>
      <c r="G171" s="1" t="s">
        <v>265</v>
      </c>
      <c r="H171" s="1"/>
      <c r="I171" s="1"/>
      <c r="J171" s="2">
        <v>0</v>
      </c>
      <c r="K171" s="2">
        <v>0</v>
      </c>
      <c r="L171" s="2">
        <f>ROUND((J171-K171),5)</f>
        <v>0</v>
      </c>
      <c r="M171" s="15">
        <f>ROUND(IF(K171=0, IF(J171=0, 0, 1), J171/K171),5)</f>
        <v>0</v>
      </c>
    </row>
    <row r="172" spans="1:13" x14ac:dyDescent="0.25">
      <c r="A172" s="1"/>
      <c r="B172" s="1"/>
      <c r="C172" s="1"/>
      <c r="D172" s="1"/>
      <c r="E172" s="1"/>
      <c r="F172" s="1"/>
      <c r="G172" s="1" t="s">
        <v>266</v>
      </c>
      <c r="H172" s="1"/>
      <c r="I172" s="1"/>
      <c r="J172" s="2">
        <v>19.989999999999998</v>
      </c>
      <c r="K172" s="2">
        <v>0</v>
      </c>
      <c r="L172" s="2">
        <f>ROUND((J172-K172),5)</f>
        <v>19.989999999999998</v>
      </c>
      <c r="M172" s="15">
        <f>ROUND(IF(K172=0, IF(J172=0, 0, 1), J172/K172),5)</f>
        <v>1</v>
      </c>
    </row>
    <row r="173" spans="1:13" x14ac:dyDescent="0.25">
      <c r="A173" s="1"/>
      <c r="B173" s="1"/>
      <c r="C173" s="1"/>
      <c r="D173" s="1"/>
      <c r="E173" s="1"/>
      <c r="F173" s="1"/>
      <c r="G173" s="1" t="s">
        <v>267</v>
      </c>
      <c r="H173" s="1"/>
      <c r="I173" s="1"/>
      <c r="J173" s="2">
        <v>0</v>
      </c>
      <c r="K173" s="2">
        <v>0</v>
      </c>
      <c r="L173" s="2">
        <f>ROUND((J173-K173),5)</f>
        <v>0</v>
      </c>
      <c r="M173" s="15">
        <f>ROUND(IF(K173=0, IF(J173=0, 0, 1), J173/K173),5)</f>
        <v>0</v>
      </c>
    </row>
    <row r="174" spans="1:13" x14ac:dyDescent="0.25">
      <c r="A174" s="1"/>
      <c r="B174" s="1"/>
      <c r="C174" s="1"/>
      <c r="D174" s="1"/>
      <c r="E174" s="1"/>
      <c r="F174" s="1"/>
      <c r="G174" s="1" t="s">
        <v>268</v>
      </c>
      <c r="H174" s="1"/>
      <c r="I174" s="1"/>
      <c r="J174" s="2">
        <v>0</v>
      </c>
      <c r="K174" s="2">
        <v>0</v>
      </c>
      <c r="L174" s="2">
        <f>ROUND((J174-K174),5)</f>
        <v>0</v>
      </c>
      <c r="M174" s="15">
        <f>ROUND(IF(K174=0, IF(J174=0, 0, 1), J174/K174),5)</f>
        <v>0</v>
      </c>
    </row>
    <row r="175" spans="1:13" x14ac:dyDescent="0.25">
      <c r="A175" s="1"/>
      <c r="B175" s="1"/>
      <c r="C175" s="1"/>
      <c r="D175" s="1"/>
      <c r="E175" s="1"/>
      <c r="F175" s="1"/>
      <c r="G175" s="1" t="s">
        <v>269</v>
      </c>
      <c r="H175" s="1"/>
      <c r="I175" s="1"/>
      <c r="J175" s="2">
        <v>9.99</v>
      </c>
      <c r="K175" s="2">
        <v>0</v>
      </c>
      <c r="L175" s="2">
        <f>ROUND((J175-K175),5)</f>
        <v>9.99</v>
      </c>
      <c r="M175" s="15">
        <f>ROUND(IF(K175=0, IF(J175=0, 0, 1), J175/K175),5)</f>
        <v>1</v>
      </c>
    </row>
    <row r="176" spans="1:13" x14ac:dyDescent="0.25">
      <c r="A176" s="1"/>
      <c r="B176" s="1"/>
      <c r="C176" s="1"/>
      <c r="D176" s="1"/>
      <c r="E176" s="1"/>
      <c r="F176" s="1"/>
      <c r="G176" s="1" t="s">
        <v>270</v>
      </c>
      <c r="H176" s="1"/>
      <c r="I176" s="1"/>
      <c r="J176" s="2">
        <v>1115.95</v>
      </c>
      <c r="K176" s="2">
        <v>0</v>
      </c>
      <c r="L176" s="2">
        <f>ROUND((J176-K176),5)</f>
        <v>1115.95</v>
      </c>
      <c r="M176" s="15">
        <f>ROUND(IF(K176=0, IF(J176=0, 0, 1), J176/K176),5)</f>
        <v>1</v>
      </c>
    </row>
    <row r="177" spans="1:13" x14ac:dyDescent="0.25">
      <c r="A177" s="1"/>
      <c r="B177" s="1"/>
      <c r="C177" s="1"/>
      <c r="D177" s="1"/>
      <c r="E177" s="1"/>
      <c r="F177" s="1"/>
      <c r="G177" s="1" t="s">
        <v>271</v>
      </c>
      <c r="H177" s="1"/>
      <c r="I177" s="1"/>
      <c r="J177" s="2">
        <v>153.51</v>
      </c>
      <c r="K177" s="2">
        <v>0</v>
      </c>
      <c r="L177" s="2">
        <f>ROUND((J177-K177),5)</f>
        <v>153.51</v>
      </c>
      <c r="M177" s="15">
        <f>ROUND(IF(K177=0, IF(J177=0, 0, 1), J177/K177),5)</f>
        <v>1</v>
      </c>
    </row>
    <row r="178" spans="1:13" x14ac:dyDescent="0.25">
      <c r="A178" s="1"/>
      <c r="B178" s="1"/>
      <c r="C178" s="1"/>
      <c r="D178" s="1"/>
      <c r="E178" s="1"/>
      <c r="F178" s="1"/>
      <c r="G178" s="1" t="s">
        <v>272</v>
      </c>
      <c r="H178" s="1"/>
      <c r="I178" s="1"/>
      <c r="J178" s="2">
        <v>2571.6</v>
      </c>
      <c r="K178" s="2">
        <v>0</v>
      </c>
      <c r="L178" s="2">
        <f>ROUND((J178-K178),5)</f>
        <v>2571.6</v>
      </c>
      <c r="M178" s="15">
        <f>ROUND(IF(K178=0, IF(J178=0, 0, 1), J178/K178),5)</f>
        <v>1</v>
      </c>
    </row>
    <row r="179" spans="1:13" x14ac:dyDescent="0.25">
      <c r="A179" s="1"/>
      <c r="B179" s="1"/>
      <c r="C179" s="1"/>
      <c r="D179" s="1"/>
      <c r="E179" s="1"/>
      <c r="F179" s="1"/>
      <c r="G179" s="1" t="s">
        <v>273</v>
      </c>
      <c r="H179" s="1"/>
      <c r="I179" s="1"/>
      <c r="J179" s="2">
        <v>550.29</v>
      </c>
      <c r="K179" s="2">
        <v>0</v>
      </c>
      <c r="L179" s="2">
        <f>ROUND((J179-K179),5)</f>
        <v>550.29</v>
      </c>
      <c r="M179" s="15">
        <f>ROUND(IF(K179=0, IF(J179=0, 0, 1), J179/K179),5)</f>
        <v>1</v>
      </c>
    </row>
    <row r="180" spans="1:13" x14ac:dyDescent="0.25">
      <c r="A180" s="1"/>
      <c r="B180" s="1"/>
      <c r="C180" s="1"/>
      <c r="D180" s="1"/>
      <c r="E180" s="1"/>
      <c r="F180" s="1"/>
      <c r="G180" s="1" t="s">
        <v>274</v>
      </c>
      <c r="H180" s="1"/>
      <c r="I180" s="1"/>
      <c r="J180" s="2">
        <v>438</v>
      </c>
      <c r="K180" s="2">
        <v>0</v>
      </c>
      <c r="L180" s="2">
        <f>ROUND((J180-K180),5)</f>
        <v>438</v>
      </c>
      <c r="M180" s="15">
        <f>ROUND(IF(K180=0, IF(J180=0, 0, 1), J180/K180),5)</f>
        <v>1</v>
      </c>
    </row>
    <row r="181" spans="1:13" x14ac:dyDescent="0.25">
      <c r="A181" s="1"/>
      <c r="B181" s="1"/>
      <c r="C181" s="1"/>
      <c r="D181" s="1"/>
      <c r="E181" s="1"/>
      <c r="F181" s="1"/>
      <c r="G181" s="1" t="s">
        <v>275</v>
      </c>
      <c r="H181" s="1"/>
      <c r="I181" s="1"/>
      <c r="J181" s="2">
        <v>834.48</v>
      </c>
      <c r="K181" s="2">
        <v>0</v>
      </c>
      <c r="L181" s="2">
        <f>ROUND((J181-K181),5)</f>
        <v>834.48</v>
      </c>
      <c r="M181" s="15">
        <f>ROUND(IF(K181=0, IF(J181=0, 0, 1), J181/K181),5)</f>
        <v>1</v>
      </c>
    </row>
    <row r="182" spans="1:13" x14ac:dyDescent="0.25">
      <c r="A182" s="1"/>
      <c r="B182" s="1"/>
      <c r="C182" s="1"/>
      <c r="D182" s="1"/>
      <c r="E182" s="1"/>
      <c r="F182" s="1"/>
      <c r="G182" s="1" t="s">
        <v>276</v>
      </c>
      <c r="H182" s="1"/>
      <c r="I182" s="1"/>
      <c r="J182" s="2">
        <v>0</v>
      </c>
      <c r="K182" s="2">
        <v>0</v>
      </c>
      <c r="L182" s="2">
        <f>ROUND((J182-K182),5)</f>
        <v>0</v>
      </c>
      <c r="M182" s="15">
        <f>ROUND(IF(K182=0, IF(J182=0, 0, 1), J182/K182),5)</f>
        <v>0</v>
      </c>
    </row>
    <row r="183" spans="1:13" x14ac:dyDescent="0.25">
      <c r="A183" s="1"/>
      <c r="B183" s="1"/>
      <c r="C183" s="1"/>
      <c r="D183" s="1"/>
      <c r="E183" s="1"/>
      <c r="F183" s="1"/>
      <c r="G183" s="1" t="s">
        <v>277</v>
      </c>
      <c r="H183" s="1"/>
      <c r="I183" s="1"/>
      <c r="J183" s="2">
        <v>0</v>
      </c>
      <c r="K183" s="2">
        <v>0</v>
      </c>
      <c r="L183" s="2">
        <f>ROUND((J183-K183),5)</f>
        <v>0</v>
      </c>
      <c r="M183" s="15">
        <f>ROUND(IF(K183=0, IF(J183=0, 0, 1), J183/K183),5)</f>
        <v>0</v>
      </c>
    </row>
    <row r="184" spans="1:13" x14ac:dyDescent="0.25">
      <c r="A184" s="1"/>
      <c r="B184" s="1"/>
      <c r="C184" s="1"/>
      <c r="D184" s="1"/>
      <c r="E184" s="1"/>
      <c r="F184" s="1"/>
      <c r="G184" s="1" t="s">
        <v>278</v>
      </c>
      <c r="H184" s="1"/>
      <c r="I184" s="1"/>
      <c r="J184" s="2">
        <v>0</v>
      </c>
      <c r="K184" s="2">
        <v>0</v>
      </c>
      <c r="L184" s="2">
        <f>ROUND((J184-K184),5)</f>
        <v>0</v>
      </c>
      <c r="M184" s="15">
        <f>ROUND(IF(K184=0, IF(J184=0, 0, 1), J184/K184),5)</f>
        <v>0</v>
      </c>
    </row>
    <row r="185" spans="1:13" x14ac:dyDescent="0.25">
      <c r="A185" s="1"/>
      <c r="B185" s="1"/>
      <c r="C185" s="1"/>
      <c r="D185" s="1"/>
      <c r="E185" s="1"/>
      <c r="F185" s="1"/>
      <c r="G185" s="1" t="s">
        <v>279</v>
      </c>
      <c r="H185" s="1"/>
      <c r="I185" s="1"/>
      <c r="J185" s="2">
        <v>186.37</v>
      </c>
      <c r="K185" s="2">
        <v>0</v>
      </c>
      <c r="L185" s="2">
        <f>ROUND((J185-K185),5)</f>
        <v>186.37</v>
      </c>
      <c r="M185" s="15">
        <f>ROUND(IF(K185=0, IF(J185=0, 0, 1), J185/K185),5)</f>
        <v>1</v>
      </c>
    </row>
    <row r="186" spans="1:13" x14ac:dyDescent="0.25">
      <c r="A186" s="1"/>
      <c r="B186" s="1"/>
      <c r="C186" s="1"/>
      <c r="D186" s="1"/>
      <c r="E186" s="1"/>
      <c r="F186" s="1"/>
      <c r="G186" s="1" t="s">
        <v>280</v>
      </c>
      <c r="H186" s="1"/>
      <c r="I186" s="1"/>
      <c r="J186" s="2">
        <v>58.47</v>
      </c>
      <c r="K186" s="2">
        <v>0</v>
      </c>
      <c r="L186" s="2">
        <f>ROUND((J186-K186),5)</f>
        <v>58.47</v>
      </c>
      <c r="M186" s="15">
        <f>ROUND(IF(K186=0, IF(J186=0, 0, 1), J186/K186),5)</f>
        <v>1</v>
      </c>
    </row>
    <row r="187" spans="1:13" x14ac:dyDescent="0.25">
      <c r="A187" s="1"/>
      <c r="B187" s="1"/>
      <c r="C187" s="1"/>
      <c r="D187" s="1"/>
      <c r="E187" s="1"/>
      <c r="F187" s="1"/>
      <c r="G187" s="1" t="s">
        <v>281</v>
      </c>
      <c r="H187" s="1"/>
      <c r="I187" s="1"/>
      <c r="J187" s="2">
        <v>83.79</v>
      </c>
      <c r="K187" s="2">
        <v>0</v>
      </c>
      <c r="L187" s="2">
        <f>ROUND((J187-K187),5)</f>
        <v>83.79</v>
      </c>
      <c r="M187" s="15">
        <f>ROUND(IF(K187=0, IF(J187=0, 0, 1), J187/K187),5)</f>
        <v>1</v>
      </c>
    </row>
    <row r="188" spans="1:13" x14ac:dyDescent="0.25">
      <c r="A188" s="1"/>
      <c r="B188" s="1"/>
      <c r="C188" s="1"/>
      <c r="D188" s="1"/>
      <c r="E188" s="1"/>
      <c r="F188" s="1"/>
      <c r="G188" s="1" t="s">
        <v>282</v>
      </c>
      <c r="H188" s="1"/>
      <c r="I188" s="1"/>
      <c r="J188" s="2">
        <v>12124.61</v>
      </c>
      <c r="K188" s="2">
        <v>0</v>
      </c>
      <c r="L188" s="2">
        <f>ROUND((J188-K188),5)</f>
        <v>12124.61</v>
      </c>
      <c r="M188" s="15">
        <f>ROUND(IF(K188=0, IF(J188=0, 0, 1), J188/K188),5)</f>
        <v>1</v>
      </c>
    </row>
    <row r="189" spans="1:13" x14ac:dyDescent="0.25">
      <c r="A189" s="1"/>
      <c r="B189" s="1"/>
      <c r="C189" s="1"/>
      <c r="D189" s="1"/>
      <c r="E189" s="1"/>
      <c r="F189" s="1"/>
      <c r="G189" s="1" t="s">
        <v>283</v>
      </c>
      <c r="H189" s="1"/>
      <c r="I189" s="1"/>
      <c r="J189" s="2">
        <v>68.16</v>
      </c>
      <c r="K189" s="2">
        <v>0</v>
      </c>
      <c r="L189" s="2">
        <f>ROUND((J189-K189),5)</f>
        <v>68.16</v>
      </c>
      <c r="M189" s="15">
        <f>ROUND(IF(K189=0, IF(J189=0, 0, 1), J189/K189),5)</f>
        <v>1</v>
      </c>
    </row>
    <row r="190" spans="1:13" ht="15.75" thickBot="1" x14ac:dyDescent="0.3">
      <c r="A190" s="1"/>
      <c r="B190" s="1"/>
      <c r="C190" s="1"/>
      <c r="D190" s="1"/>
      <c r="E190" s="1"/>
      <c r="F190" s="1"/>
      <c r="G190" s="1" t="s">
        <v>284</v>
      </c>
      <c r="H190" s="1"/>
      <c r="I190" s="1"/>
      <c r="J190" s="35">
        <v>37.71</v>
      </c>
      <c r="K190" s="35">
        <v>25000</v>
      </c>
      <c r="L190" s="35">
        <f>ROUND((J190-K190),5)</f>
        <v>-24962.29</v>
      </c>
      <c r="M190" s="36">
        <f>ROUND(IF(K190=0, IF(J190=0, 0, 1), J190/K190),5)</f>
        <v>1.5100000000000001E-3</v>
      </c>
    </row>
    <row r="191" spans="1:13" ht="15.75" thickBot="1" x14ac:dyDescent="0.3">
      <c r="A191" s="1"/>
      <c r="B191" s="1"/>
      <c r="C191" s="1"/>
      <c r="D191" s="1"/>
      <c r="E191" s="1"/>
      <c r="F191" s="1" t="s">
        <v>285</v>
      </c>
      <c r="G191" s="1"/>
      <c r="H191" s="1"/>
      <c r="I191" s="1"/>
      <c r="J191" s="3">
        <f>ROUND(SUM(J169:J190),5)</f>
        <v>19096.95</v>
      </c>
      <c r="K191" s="3">
        <f>ROUND(SUM(K169:K190),5)</f>
        <v>25000</v>
      </c>
      <c r="L191" s="3">
        <f>ROUND((J191-K191),5)</f>
        <v>-5903.05</v>
      </c>
      <c r="M191" s="17">
        <f>ROUND(IF(K191=0, IF(J191=0, 0, 1), J191/K191),5)</f>
        <v>0.76388</v>
      </c>
    </row>
    <row r="192" spans="1:13" x14ac:dyDescent="0.25">
      <c r="A192" s="1"/>
      <c r="B192" s="1"/>
      <c r="C192" s="1"/>
      <c r="D192" s="1"/>
      <c r="E192" s="1" t="s">
        <v>286</v>
      </c>
      <c r="F192" s="1"/>
      <c r="G192" s="1"/>
      <c r="H192" s="1"/>
      <c r="I192" s="1"/>
      <c r="J192" s="2">
        <f>ROUND(SUM(J152:J155)+J168+J191,5)</f>
        <v>22825.33</v>
      </c>
      <c r="K192" s="2">
        <f>ROUND(SUM(K152:K155)+K168+K191,5)</f>
        <v>81150</v>
      </c>
      <c r="L192" s="2">
        <f>ROUND((J192-K192),5)</f>
        <v>-58324.67</v>
      </c>
      <c r="M192" s="15">
        <f>ROUND(IF(K192=0, IF(J192=0, 0, 1), J192/K192),5)</f>
        <v>0.28127000000000002</v>
      </c>
    </row>
    <row r="193" spans="1:13" x14ac:dyDescent="0.25">
      <c r="A193" s="1"/>
      <c r="B193" s="1"/>
      <c r="C193" s="1"/>
      <c r="D193" s="1"/>
      <c r="E193" s="1" t="s">
        <v>287</v>
      </c>
      <c r="F193" s="1"/>
      <c r="G193" s="1"/>
      <c r="H193" s="1"/>
      <c r="I193" s="1"/>
      <c r="J193" s="2"/>
      <c r="K193" s="2"/>
      <c r="L193" s="2"/>
      <c r="M193" s="15"/>
    </row>
    <row r="194" spans="1:13" x14ac:dyDescent="0.25">
      <c r="A194" s="1"/>
      <c r="B194" s="1"/>
      <c r="C194" s="1"/>
      <c r="D194" s="1"/>
      <c r="E194" s="1"/>
      <c r="F194" s="1" t="s">
        <v>288</v>
      </c>
      <c r="G194" s="1"/>
      <c r="H194" s="1"/>
      <c r="I194" s="1"/>
      <c r="J194" s="2">
        <v>3516.64</v>
      </c>
      <c r="K194" s="2">
        <v>1950</v>
      </c>
      <c r="L194" s="2">
        <f>ROUND((J194-K194),5)</f>
        <v>1566.64</v>
      </c>
      <c r="M194" s="15">
        <f>ROUND(IF(K194=0, IF(J194=0, 0, 1), J194/K194),5)</f>
        <v>1.80341</v>
      </c>
    </row>
    <row r="195" spans="1:13" x14ac:dyDescent="0.25">
      <c r="A195" s="1"/>
      <c r="B195" s="1"/>
      <c r="C195" s="1"/>
      <c r="D195" s="1"/>
      <c r="E195" s="1"/>
      <c r="F195" s="1" t="s">
        <v>289</v>
      </c>
      <c r="G195" s="1"/>
      <c r="H195" s="1"/>
      <c r="I195" s="1"/>
      <c r="J195" s="2">
        <v>87.98</v>
      </c>
      <c r="K195" s="2">
        <v>3750</v>
      </c>
      <c r="L195" s="2">
        <f>ROUND((J195-K195),5)</f>
        <v>-3662.02</v>
      </c>
      <c r="M195" s="15">
        <f>ROUND(IF(K195=0, IF(J195=0, 0, 1), J195/K195),5)</f>
        <v>2.3460000000000002E-2</v>
      </c>
    </row>
    <row r="196" spans="1:13" ht="15.75" thickBot="1" x14ac:dyDescent="0.3">
      <c r="A196" s="1"/>
      <c r="B196" s="1"/>
      <c r="C196" s="1"/>
      <c r="D196" s="1"/>
      <c r="E196" s="1"/>
      <c r="F196" s="1" t="s">
        <v>290</v>
      </c>
      <c r="G196" s="1"/>
      <c r="H196" s="1"/>
      <c r="I196" s="1"/>
      <c r="J196" s="4">
        <v>0</v>
      </c>
      <c r="K196" s="4">
        <v>0</v>
      </c>
      <c r="L196" s="4">
        <f>ROUND((J196-K196),5)</f>
        <v>0</v>
      </c>
      <c r="M196" s="18">
        <f>ROUND(IF(K196=0, IF(J196=0, 0, 1), J196/K196),5)</f>
        <v>0</v>
      </c>
    </row>
    <row r="197" spans="1:13" x14ac:dyDescent="0.25">
      <c r="A197" s="1"/>
      <c r="B197" s="1"/>
      <c r="C197" s="1"/>
      <c r="D197" s="1"/>
      <c r="E197" s="1" t="s">
        <v>291</v>
      </c>
      <c r="F197" s="1"/>
      <c r="G197" s="1"/>
      <c r="H197" s="1"/>
      <c r="I197" s="1"/>
      <c r="J197" s="2">
        <f>ROUND(SUM(J193:J196),5)</f>
        <v>3604.62</v>
      </c>
      <c r="K197" s="2">
        <f>ROUND(SUM(K193:K196),5)</f>
        <v>5700</v>
      </c>
      <c r="L197" s="2">
        <f>ROUND((J197-K197),5)</f>
        <v>-2095.38</v>
      </c>
      <c r="M197" s="15">
        <f>ROUND(IF(K197=0, IF(J197=0, 0, 1), J197/K197),5)</f>
        <v>0.63239000000000001</v>
      </c>
    </row>
    <row r="198" spans="1:13" x14ac:dyDescent="0.25">
      <c r="A198" s="1"/>
      <c r="B198" s="1"/>
      <c r="C198" s="1"/>
      <c r="D198" s="1"/>
      <c r="E198" s="1" t="s">
        <v>292</v>
      </c>
      <c r="F198" s="1"/>
      <c r="G198" s="1"/>
      <c r="H198" s="1"/>
      <c r="I198" s="1"/>
      <c r="J198" s="2"/>
      <c r="K198" s="2"/>
      <c r="L198" s="2"/>
      <c r="M198" s="15"/>
    </row>
    <row r="199" spans="1:13" x14ac:dyDescent="0.25">
      <c r="A199" s="1"/>
      <c r="B199" s="1"/>
      <c r="C199" s="1"/>
      <c r="D199" s="1"/>
      <c r="E199" s="1"/>
      <c r="F199" s="1" t="s">
        <v>293</v>
      </c>
      <c r="G199" s="1"/>
      <c r="H199" s="1"/>
      <c r="I199" s="1"/>
      <c r="J199" s="2">
        <v>355</v>
      </c>
      <c r="K199" s="2">
        <v>1500</v>
      </c>
      <c r="L199" s="2">
        <f>ROUND((J199-K199),5)</f>
        <v>-1145</v>
      </c>
      <c r="M199" s="15">
        <f>ROUND(IF(K199=0, IF(J199=0, 0, 1), J199/K199),5)</f>
        <v>0.23666999999999999</v>
      </c>
    </row>
    <row r="200" spans="1:13" x14ac:dyDescent="0.25">
      <c r="A200" s="1"/>
      <c r="B200" s="1"/>
      <c r="C200" s="1"/>
      <c r="D200" s="1"/>
      <c r="E200" s="1"/>
      <c r="F200" s="1" t="s">
        <v>294</v>
      </c>
      <c r="G200" s="1"/>
      <c r="H200" s="1"/>
      <c r="I200" s="1"/>
      <c r="J200" s="2"/>
      <c r="K200" s="2"/>
      <c r="L200" s="2"/>
      <c r="M200" s="15"/>
    </row>
    <row r="201" spans="1:13" x14ac:dyDescent="0.25">
      <c r="A201" s="1"/>
      <c r="B201" s="1"/>
      <c r="C201" s="1"/>
      <c r="D201" s="1"/>
      <c r="E201" s="1"/>
      <c r="F201" s="1"/>
      <c r="G201" s="1" t="s">
        <v>295</v>
      </c>
      <c r="H201" s="1"/>
      <c r="I201" s="1"/>
      <c r="J201" s="2">
        <v>427.5</v>
      </c>
      <c r="K201" s="2">
        <v>1000</v>
      </c>
      <c r="L201" s="2">
        <f>ROUND((J201-K201),5)</f>
        <v>-572.5</v>
      </c>
      <c r="M201" s="15">
        <f>ROUND(IF(K201=0, IF(J201=0, 0, 1), J201/K201),5)</f>
        <v>0.42749999999999999</v>
      </c>
    </row>
    <row r="202" spans="1:13" x14ac:dyDescent="0.25">
      <c r="A202" s="1"/>
      <c r="B202" s="1"/>
      <c r="C202" s="1"/>
      <c r="D202" s="1"/>
      <c r="E202" s="1"/>
      <c r="F202" s="1"/>
      <c r="G202" s="1" t="s">
        <v>296</v>
      </c>
      <c r="H202" s="1"/>
      <c r="I202" s="1"/>
      <c r="J202" s="2">
        <v>0</v>
      </c>
      <c r="K202" s="2">
        <v>5000</v>
      </c>
      <c r="L202" s="2">
        <f>ROUND((J202-K202),5)</f>
        <v>-5000</v>
      </c>
      <c r="M202" s="15">
        <f>ROUND(IF(K202=0, IF(J202=0, 0, 1), J202/K202),5)</f>
        <v>0</v>
      </c>
    </row>
    <row r="203" spans="1:13" x14ac:dyDescent="0.25">
      <c r="A203" s="1"/>
      <c r="B203" s="1"/>
      <c r="C203" s="1"/>
      <c r="D203" s="1"/>
      <c r="E203" s="1"/>
      <c r="F203" s="1"/>
      <c r="G203" s="1" t="s">
        <v>297</v>
      </c>
      <c r="H203" s="1"/>
      <c r="I203" s="1"/>
      <c r="J203" s="2">
        <v>0</v>
      </c>
      <c r="K203" s="2">
        <v>11000</v>
      </c>
      <c r="L203" s="2">
        <f>ROUND((J203-K203),5)</f>
        <v>-11000</v>
      </c>
      <c r="M203" s="15">
        <f>ROUND(IF(K203=0, IF(J203=0, 0, 1), J203/K203),5)</f>
        <v>0</v>
      </c>
    </row>
    <row r="204" spans="1:13" ht="15.75" thickBot="1" x14ac:dyDescent="0.3">
      <c r="A204" s="1"/>
      <c r="B204" s="1"/>
      <c r="C204" s="1"/>
      <c r="D204" s="1"/>
      <c r="E204" s="1"/>
      <c r="F204" s="1"/>
      <c r="G204" s="1" t="s">
        <v>298</v>
      </c>
      <c r="H204" s="1"/>
      <c r="I204" s="1"/>
      <c r="J204" s="4">
        <v>1435.78</v>
      </c>
      <c r="K204" s="4">
        <v>12000</v>
      </c>
      <c r="L204" s="4">
        <f>ROUND((J204-K204),5)</f>
        <v>-10564.22</v>
      </c>
      <c r="M204" s="18">
        <f>ROUND(IF(K204=0, IF(J204=0, 0, 1), J204/K204),5)</f>
        <v>0.11965000000000001</v>
      </c>
    </row>
    <row r="205" spans="1:13" x14ac:dyDescent="0.25">
      <c r="A205" s="1"/>
      <c r="B205" s="1"/>
      <c r="C205" s="1"/>
      <c r="D205" s="1"/>
      <c r="E205" s="1"/>
      <c r="F205" s="1" t="s">
        <v>299</v>
      </c>
      <c r="G205" s="1"/>
      <c r="H205" s="1"/>
      <c r="I205" s="1"/>
      <c r="J205" s="2">
        <f>ROUND(SUM(J200:J204),5)</f>
        <v>1863.28</v>
      </c>
      <c r="K205" s="2">
        <f>ROUND(SUM(K200:K204),5)</f>
        <v>29000</v>
      </c>
      <c r="L205" s="2">
        <f>ROUND((J205-K205),5)</f>
        <v>-27136.720000000001</v>
      </c>
      <c r="M205" s="15">
        <f>ROUND(IF(K205=0, IF(J205=0, 0, 1), J205/K205),5)</f>
        <v>6.4250000000000002E-2</v>
      </c>
    </row>
    <row r="206" spans="1:13" x14ac:dyDescent="0.25">
      <c r="A206" s="1"/>
      <c r="B206" s="1"/>
      <c r="C206" s="1"/>
      <c r="D206" s="1"/>
      <c r="E206" s="1"/>
      <c r="F206" s="1" t="s">
        <v>300</v>
      </c>
      <c r="G206" s="1"/>
      <c r="H206" s="1"/>
      <c r="I206" s="1"/>
      <c r="J206" s="2">
        <v>0</v>
      </c>
      <c r="K206" s="2">
        <v>12920</v>
      </c>
      <c r="L206" s="2">
        <f>ROUND((J206-K206),5)</f>
        <v>-12920</v>
      </c>
      <c r="M206" s="15">
        <f>ROUND(IF(K206=0, IF(J206=0, 0, 1), J206/K206),5)</f>
        <v>0</v>
      </c>
    </row>
    <row r="207" spans="1:13" x14ac:dyDescent="0.25">
      <c r="A207" s="1"/>
      <c r="B207" s="1"/>
      <c r="C207" s="1"/>
      <c r="D207" s="1"/>
      <c r="E207" s="1"/>
      <c r="F207" s="1" t="s">
        <v>301</v>
      </c>
      <c r="G207" s="1"/>
      <c r="H207" s="1"/>
      <c r="I207" s="1"/>
      <c r="J207" s="2"/>
      <c r="K207" s="2"/>
      <c r="L207" s="2"/>
      <c r="M207" s="15"/>
    </row>
    <row r="208" spans="1:13" x14ac:dyDescent="0.25">
      <c r="A208" s="1"/>
      <c r="B208" s="1"/>
      <c r="C208" s="1"/>
      <c r="D208" s="1"/>
      <c r="E208" s="1"/>
      <c r="F208" s="1"/>
      <c r="G208" s="1" t="s">
        <v>302</v>
      </c>
      <c r="H208" s="1"/>
      <c r="I208" s="1"/>
      <c r="J208" s="2">
        <v>0</v>
      </c>
      <c r="K208" s="2">
        <v>2500</v>
      </c>
      <c r="L208" s="2">
        <f>ROUND((J208-K208),5)</f>
        <v>-2500</v>
      </c>
      <c r="M208" s="15">
        <f>ROUND(IF(K208=0, IF(J208=0, 0, 1), J208/K208),5)</f>
        <v>0</v>
      </c>
    </row>
    <row r="209" spans="1:13" x14ac:dyDescent="0.25">
      <c r="A209" s="1"/>
      <c r="B209" s="1"/>
      <c r="C209" s="1"/>
      <c r="D209" s="1"/>
      <c r="E209" s="1"/>
      <c r="F209" s="1"/>
      <c r="G209" s="1" t="s">
        <v>303</v>
      </c>
      <c r="H209" s="1"/>
      <c r="I209" s="1"/>
      <c r="J209" s="2">
        <v>586.79</v>
      </c>
      <c r="K209" s="2">
        <v>1000</v>
      </c>
      <c r="L209" s="2">
        <f>ROUND((J209-K209),5)</f>
        <v>-413.21</v>
      </c>
      <c r="M209" s="15">
        <f>ROUND(IF(K209=0, IF(J209=0, 0, 1), J209/K209),5)</f>
        <v>0.58679000000000003</v>
      </c>
    </row>
    <row r="210" spans="1:13" ht="15.75" thickBot="1" x14ac:dyDescent="0.3">
      <c r="A210" s="1"/>
      <c r="B210" s="1"/>
      <c r="C210" s="1"/>
      <c r="D210" s="1"/>
      <c r="E210" s="1"/>
      <c r="F210" s="1"/>
      <c r="G210" s="1" t="s">
        <v>304</v>
      </c>
      <c r="H210" s="1"/>
      <c r="I210" s="1"/>
      <c r="J210" s="35">
        <v>0</v>
      </c>
      <c r="K210" s="35">
        <v>0</v>
      </c>
      <c r="L210" s="35">
        <f>ROUND((J210-K210),5)</f>
        <v>0</v>
      </c>
      <c r="M210" s="36">
        <f>ROUND(IF(K210=0, IF(J210=0, 0, 1), J210/K210),5)</f>
        <v>0</v>
      </c>
    </row>
    <row r="211" spans="1:13" ht="15.75" thickBot="1" x14ac:dyDescent="0.3">
      <c r="A211" s="1"/>
      <c r="B211" s="1"/>
      <c r="C211" s="1"/>
      <c r="D211" s="1"/>
      <c r="E211" s="1"/>
      <c r="F211" s="1" t="s">
        <v>305</v>
      </c>
      <c r="G211" s="1"/>
      <c r="H211" s="1"/>
      <c r="I211" s="1"/>
      <c r="J211" s="3">
        <f>ROUND(SUM(J207:J210),5)</f>
        <v>586.79</v>
      </c>
      <c r="K211" s="3">
        <f>ROUND(SUM(K207:K210),5)</f>
        <v>3500</v>
      </c>
      <c r="L211" s="3">
        <f>ROUND((J211-K211),5)</f>
        <v>-2913.21</v>
      </c>
      <c r="M211" s="17">
        <f>ROUND(IF(K211=0, IF(J211=0, 0, 1), J211/K211),5)</f>
        <v>0.16764999999999999</v>
      </c>
    </row>
    <row r="212" spans="1:13" x14ac:dyDescent="0.25">
      <c r="A212" s="1"/>
      <c r="B212" s="1"/>
      <c r="C212" s="1"/>
      <c r="D212" s="1"/>
      <c r="E212" s="1" t="s">
        <v>306</v>
      </c>
      <c r="F212" s="1"/>
      <c r="G212" s="1"/>
      <c r="H212" s="1"/>
      <c r="I212" s="1"/>
      <c r="J212" s="2">
        <f>ROUND(SUM(J198:J199)+SUM(J205:J206)+J211,5)</f>
        <v>2805.07</v>
      </c>
      <c r="K212" s="2">
        <f>ROUND(SUM(K198:K199)+SUM(K205:K206)+K211,5)</f>
        <v>46920</v>
      </c>
      <c r="L212" s="2">
        <f>ROUND((J212-K212),5)</f>
        <v>-44114.93</v>
      </c>
      <c r="M212" s="15">
        <f>ROUND(IF(K212=0, IF(J212=0, 0, 1), J212/K212),5)</f>
        <v>5.978E-2</v>
      </c>
    </row>
    <row r="213" spans="1:13" x14ac:dyDescent="0.25">
      <c r="A213" s="1"/>
      <c r="B213" s="1"/>
      <c r="C213" s="1"/>
      <c r="D213" s="1"/>
      <c r="E213" s="1" t="s">
        <v>307</v>
      </c>
      <c r="F213" s="1"/>
      <c r="G213" s="1"/>
      <c r="H213" s="1"/>
      <c r="I213" s="1"/>
      <c r="J213" s="2"/>
      <c r="K213" s="2"/>
      <c r="L213" s="2"/>
      <c r="M213" s="15"/>
    </row>
    <row r="214" spans="1:13" x14ac:dyDescent="0.25">
      <c r="A214" s="1"/>
      <c r="B214" s="1"/>
      <c r="C214" s="1"/>
      <c r="D214" s="1"/>
      <c r="E214" s="1"/>
      <c r="F214" s="1" t="s">
        <v>308</v>
      </c>
      <c r="G214" s="1"/>
      <c r="H214" s="1"/>
      <c r="I214" s="1"/>
      <c r="J214" s="2">
        <v>472.24</v>
      </c>
      <c r="K214" s="2">
        <v>5500</v>
      </c>
      <c r="L214" s="2">
        <f>ROUND((J214-K214),5)</f>
        <v>-5027.76</v>
      </c>
      <c r="M214" s="15">
        <f>ROUND(IF(K214=0, IF(J214=0, 0, 1), J214/K214),5)</f>
        <v>8.5860000000000006E-2</v>
      </c>
    </row>
    <row r="215" spans="1:13" x14ac:dyDescent="0.25">
      <c r="A215" s="1"/>
      <c r="B215" s="1"/>
      <c r="C215" s="1"/>
      <c r="D215" s="1"/>
      <c r="E215" s="1"/>
      <c r="F215" s="1" t="s">
        <v>309</v>
      </c>
      <c r="G215" s="1"/>
      <c r="H215" s="1"/>
      <c r="I215" s="1"/>
      <c r="J215" s="2">
        <v>667.96</v>
      </c>
      <c r="K215" s="2">
        <v>0</v>
      </c>
      <c r="L215" s="2">
        <f>ROUND((J215-K215),5)</f>
        <v>667.96</v>
      </c>
      <c r="M215" s="15">
        <f>ROUND(IF(K215=0, IF(J215=0, 0, 1), J215/K215),5)</f>
        <v>1</v>
      </c>
    </row>
    <row r="216" spans="1:13" x14ac:dyDescent="0.25">
      <c r="A216" s="1"/>
      <c r="B216" s="1"/>
      <c r="C216" s="1"/>
      <c r="D216" s="1"/>
      <c r="E216" s="1"/>
      <c r="F216" s="1" t="s">
        <v>310</v>
      </c>
      <c r="G216" s="1"/>
      <c r="H216" s="1"/>
      <c r="I216" s="1"/>
      <c r="J216" s="2">
        <v>0</v>
      </c>
      <c r="K216" s="2">
        <v>5000</v>
      </c>
      <c r="L216" s="2">
        <f>ROUND((J216-K216),5)</f>
        <v>-5000</v>
      </c>
      <c r="M216" s="15">
        <f>ROUND(IF(K216=0, IF(J216=0, 0, 1), J216/K216),5)</f>
        <v>0</v>
      </c>
    </row>
    <row r="217" spans="1:13" x14ac:dyDescent="0.25">
      <c r="A217" s="1"/>
      <c r="B217" s="1"/>
      <c r="C217" s="1"/>
      <c r="D217" s="1"/>
      <c r="E217" s="1"/>
      <c r="F217" s="1" t="s">
        <v>311</v>
      </c>
      <c r="G217" s="1"/>
      <c r="H217" s="1"/>
      <c r="I217" s="1"/>
      <c r="J217" s="2">
        <v>0</v>
      </c>
      <c r="K217" s="2">
        <v>5500</v>
      </c>
      <c r="L217" s="2">
        <f>ROUND((J217-K217),5)</f>
        <v>-5500</v>
      </c>
      <c r="M217" s="15">
        <f>ROUND(IF(K217=0, IF(J217=0, 0, 1), J217/K217),5)</f>
        <v>0</v>
      </c>
    </row>
    <row r="218" spans="1:13" x14ac:dyDescent="0.25">
      <c r="A218" s="1"/>
      <c r="B218" s="1"/>
      <c r="C218" s="1"/>
      <c r="D218" s="1"/>
      <c r="E218" s="1"/>
      <c r="F218" s="1" t="s">
        <v>312</v>
      </c>
      <c r="G218" s="1"/>
      <c r="H218" s="1"/>
      <c r="I218" s="1"/>
      <c r="J218" s="2">
        <v>115</v>
      </c>
      <c r="K218" s="2">
        <v>5000</v>
      </c>
      <c r="L218" s="2">
        <f>ROUND((J218-K218),5)</f>
        <v>-4885</v>
      </c>
      <c r="M218" s="15">
        <f>ROUND(IF(K218=0, IF(J218=0, 0, 1), J218/K218),5)</f>
        <v>2.3E-2</v>
      </c>
    </row>
    <row r="219" spans="1:13" x14ac:dyDescent="0.25">
      <c r="A219" s="1"/>
      <c r="B219" s="1"/>
      <c r="C219" s="1"/>
      <c r="D219" s="1"/>
      <c r="E219" s="1"/>
      <c r="F219" s="1" t="s">
        <v>313</v>
      </c>
      <c r="G219" s="1"/>
      <c r="H219" s="1"/>
      <c r="I219" s="1"/>
      <c r="J219" s="2">
        <v>1393.73</v>
      </c>
      <c r="K219" s="2">
        <v>10000</v>
      </c>
      <c r="L219" s="2">
        <f>ROUND((J219-K219),5)</f>
        <v>-8606.27</v>
      </c>
      <c r="M219" s="15">
        <f>ROUND(IF(K219=0, IF(J219=0, 0, 1), J219/K219),5)</f>
        <v>0.13936999999999999</v>
      </c>
    </row>
    <row r="220" spans="1:13" x14ac:dyDescent="0.25">
      <c r="A220" s="1"/>
      <c r="B220" s="1"/>
      <c r="C220" s="1"/>
      <c r="D220" s="1"/>
      <c r="E220" s="1"/>
      <c r="F220" s="1" t="s">
        <v>314</v>
      </c>
      <c r="G220" s="1"/>
      <c r="H220" s="1"/>
      <c r="I220" s="1"/>
      <c r="J220" s="2"/>
      <c r="K220" s="2"/>
      <c r="L220" s="2"/>
      <c r="M220" s="15"/>
    </row>
    <row r="221" spans="1:13" ht="15.75" thickBot="1" x14ac:dyDescent="0.3">
      <c r="A221" s="1"/>
      <c r="B221" s="1"/>
      <c r="C221" s="1"/>
      <c r="D221" s="1"/>
      <c r="E221" s="1"/>
      <c r="F221" s="1"/>
      <c r="G221" s="1" t="s">
        <v>315</v>
      </c>
      <c r="H221" s="1"/>
      <c r="I221" s="1"/>
      <c r="J221" s="35">
        <v>550</v>
      </c>
      <c r="K221" s="35">
        <v>550</v>
      </c>
      <c r="L221" s="35">
        <f>ROUND((J221-K221),5)</f>
        <v>0</v>
      </c>
      <c r="M221" s="36">
        <f>ROUND(IF(K221=0, IF(J221=0, 0, 1), J221/K221),5)</f>
        <v>1</v>
      </c>
    </row>
    <row r="222" spans="1:13" ht="15.75" thickBot="1" x14ac:dyDescent="0.3">
      <c r="A222" s="1"/>
      <c r="B222" s="1"/>
      <c r="C222" s="1"/>
      <c r="D222" s="1"/>
      <c r="E222" s="1"/>
      <c r="F222" s="1" t="s">
        <v>316</v>
      </c>
      <c r="G222" s="1"/>
      <c r="H222" s="1"/>
      <c r="I222" s="1"/>
      <c r="J222" s="3">
        <f>ROUND(SUM(J220:J221),5)</f>
        <v>550</v>
      </c>
      <c r="K222" s="3">
        <f>ROUND(SUM(K220:K221),5)</f>
        <v>550</v>
      </c>
      <c r="L222" s="3">
        <f>ROUND((J222-K222),5)</f>
        <v>0</v>
      </c>
      <c r="M222" s="17">
        <f>ROUND(IF(K222=0, IF(J222=0, 0, 1), J222/K222),5)</f>
        <v>1</v>
      </c>
    </row>
    <row r="223" spans="1:13" x14ac:dyDescent="0.25">
      <c r="A223" s="1"/>
      <c r="B223" s="1"/>
      <c r="C223" s="1"/>
      <c r="D223" s="1"/>
      <c r="E223" s="1" t="s">
        <v>317</v>
      </c>
      <c r="F223" s="1"/>
      <c r="G223" s="1"/>
      <c r="H223" s="1"/>
      <c r="I223" s="1"/>
      <c r="J223" s="2">
        <f>ROUND(SUM(J213:J219)+J222,5)</f>
        <v>3198.93</v>
      </c>
      <c r="K223" s="2">
        <f>ROUND(SUM(K213:K219)+K222,5)</f>
        <v>31550</v>
      </c>
      <c r="L223" s="2">
        <f>ROUND((J223-K223),5)</f>
        <v>-28351.07</v>
      </c>
      <c r="M223" s="15">
        <f>ROUND(IF(K223=0, IF(J223=0, 0, 1), J223/K223),5)</f>
        <v>0.10138999999999999</v>
      </c>
    </row>
    <row r="224" spans="1:13" ht="15.75" thickBot="1" x14ac:dyDescent="0.3">
      <c r="A224" s="1"/>
      <c r="B224" s="1"/>
      <c r="C224" s="1"/>
      <c r="D224" s="1"/>
      <c r="E224" s="1" t="s">
        <v>318</v>
      </c>
      <c r="F224" s="1"/>
      <c r="G224" s="1"/>
      <c r="H224" s="1"/>
      <c r="I224" s="1"/>
      <c r="J224" s="35">
        <v>1.08</v>
      </c>
      <c r="K224" s="35">
        <v>0</v>
      </c>
      <c r="L224" s="35">
        <f>ROUND((J224-K224),5)</f>
        <v>1.08</v>
      </c>
      <c r="M224" s="36">
        <f>ROUND(IF(K224=0, IF(J224=0, 0, 1), J224/K224),5)</f>
        <v>1</v>
      </c>
    </row>
    <row r="225" spans="1:13" ht="15.75" thickBot="1" x14ac:dyDescent="0.3">
      <c r="A225" s="1"/>
      <c r="B225" s="1"/>
      <c r="C225" s="1"/>
      <c r="D225" s="1" t="s">
        <v>319</v>
      </c>
      <c r="E225" s="1"/>
      <c r="F225" s="1"/>
      <c r="G225" s="1"/>
      <c r="H225" s="1"/>
      <c r="I225" s="1"/>
      <c r="J225" s="3">
        <f>ROUND(J34+J42+J138+J143+J151+J192+J197+J212+SUM(J223:J224),5)</f>
        <v>448251.24</v>
      </c>
      <c r="K225" s="3">
        <f>ROUND(K34+K42+K138+K143+K151+K192+K197+K212+SUM(K223:K224),5)</f>
        <v>1880863.1</v>
      </c>
      <c r="L225" s="3">
        <f>ROUND((J225-K225),5)</f>
        <v>-1432611.86</v>
      </c>
      <c r="M225" s="17">
        <f>ROUND(IF(K225=0, IF(J225=0, 0, 1), J225/K225),5)</f>
        <v>0.23832</v>
      </c>
    </row>
    <row r="226" spans="1:13" x14ac:dyDescent="0.25">
      <c r="A226" s="1"/>
      <c r="B226" s="1" t="s">
        <v>320</v>
      </c>
      <c r="C226" s="1"/>
      <c r="D226" s="1"/>
      <c r="E226" s="1"/>
      <c r="F226" s="1"/>
      <c r="G226" s="1"/>
      <c r="H226" s="1"/>
      <c r="I226" s="1"/>
      <c r="J226" s="2">
        <f>ROUND(J3+J33-J225,5)</f>
        <v>278868.21999999997</v>
      </c>
      <c r="K226" s="2">
        <f>ROUND(K3+K33-K225,5)</f>
        <v>0</v>
      </c>
      <c r="L226" s="2">
        <f>ROUND((J226-K226),5)</f>
        <v>278868.21999999997</v>
      </c>
      <c r="M226" s="15">
        <f>ROUND(IF(K226=0, IF(J226=0, 0, 1), J226/K226),5)</f>
        <v>1</v>
      </c>
    </row>
    <row r="227" spans="1:13" x14ac:dyDescent="0.25">
      <c r="A227" s="1"/>
      <c r="B227" s="1" t="s">
        <v>321</v>
      </c>
      <c r="C227" s="1"/>
      <c r="D227" s="1"/>
      <c r="E227" s="1"/>
      <c r="F227" s="1"/>
      <c r="G227" s="1"/>
      <c r="H227" s="1"/>
      <c r="I227" s="1"/>
      <c r="J227" s="2"/>
      <c r="K227" s="2"/>
      <c r="L227" s="2"/>
      <c r="M227" s="15"/>
    </row>
    <row r="228" spans="1:13" x14ac:dyDescent="0.25">
      <c r="A228" s="1"/>
      <c r="B228" s="1"/>
      <c r="C228" s="1" t="s">
        <v>322</v>
      </c>
      <c r="D228" s="1"/>
      <c r="E228" s="1"/>
      <c r="F228" s="1"/>
      <c r="G228" s="1"/>
      <c r="H228" s="1"/>
      <c r="I228" s="1"/>
      <c r="J228" s="2"/>
      <c r="K228" s="2"/>
      <c r="L228" s="2"/>
      <c r="M228" s="15"/>
    </row>
    <row r="229" spans="1:13" x14ac:dyDescent="0.25">
      <c r="A229" s="1"/>
      <c r="B229" s="1"/>
      <c r="C229" s="1"/>
      <c r="D229" s="1" t="s">
        <v>351</v>
      </c>
      <c r="E229" s="1"/>
      <c r="F229" s="1"/>
      <c r="G229" s="1"/>
      <c r="H229" s="1"/>
      <c r="I229" s="1"/>
      <c r="J229" s="2"/>
      <c r="K229" s="2"/>
      <c r="L229" s="2"/>
      <c r="M229" s="15"/>
    </row>
    <row r="230" spans="1:13" ht="15.75" thickBot="1" x14ac:dyDescent="0.3">
      <c r="A230" s="1"/>
      <c r="B230" s="1"/>
      <c r="C230" s="1"/>
      <c r="D230" s="1"/>
      <c r="E230" s="1" t="s">
        <v>352</v>
      </c>
      <c r="F230" s="1"/>
      <c r="G230" s="1"/>
      <c r="H230" s="1"/>
      <c r="I230" s="1"/>
      <c r="J230" s="4">
        <v>-18.989999999999998</v>
      </c>
      <c r="K230" s="2"/>
      <c r="L230" s="2"/>
      <c r="M230" s="15"/>
    </row>
    <row r="231" spans="1:13" x14ac:dyDescent="0.25">
      <c r="A231" s="1"/>
      <c r="B231" s="1"/>
      <c r="C231" s="1"/>
      <c r="D231" s="1" t="s">
        <v>353</v>
      </c>
      <c r="E231" s="1"/>
      <c r="F231" s="1"/>
      <c r="G231" s="1"/>
      <c r="H231" s="1"/>
      <c r="I231" s="1"/>
      <c r="J231" s="2">
        <f>ROUND(SUM(J229:J230),5)</f>
        <v>-18.989999999999998</v>
      </c>
      <c r="K231" s="2"/>
      <c r="L231" s="2"/>
      <c r="M231" s="15"/>
    </row>
    <row r="232" spans="1:13" x14ac:dyDescent="0.25">
      <c r="A232" s="1"/>
      <c r="B232" s="1"/>
      <c r="C232" s="1"/>
      <c r="D232" s="1" t="s">
        <v>323</v>
      </c>
      <c r="E232" s="1"/>
      <c r="F232" s="1"/>
      <c r="G232" s="1"/>
      <c r="H232" s="1"/>
      <c r="I232" s="1"/>
      <c r="J232" s="2"/>
      <c r="K232" s="2"/>
      <c r="L232" s="2"/>
      <c r="M232" s="15"/>
    </row>
    <row r="233" spans="1:13" ht="15.75" thickBot="1" x14ac:dyDescent="0.3">
      <c r="A233" s="1"/>
      <c r="B233" s="1"/>
      <c r="C233" s="1"/>
      <c r="D233" s="1"/>
      <c r="E233" s="1" t="s">
        <v>324</v>
      </c>
      <c r="F233" s="1"/>
      <c r="G233" s="1"/>
      <c r="H233" s="1"/>
      <c r="I233" s="1"/>
      <c r="J233" s="4">
        <v>75000</v>
      </c>
      <c r="K233" s="2"/>
      <c r="L233" s="2"/>
      <c r="M233" s="15"/>
    </row>
    <row r="234" spans="1:13" x14ac:dyDescent="0.25">
      <c r="A234" s="1"/>
      <c r="B234" s="1"/>
      <c r="C234" s="1"/>
      <c r="D234" s="1" t="s">
        <v>325</v>
      </c>
      <c r="E234" s="1"/>
      <c r="F234" s="1"/>
      <c r="G234" s="1"/>
      <c r="H234" s="1"/>
      <c r="I234" s="1"/>
      <c r="J234" s="2">
        <f>ROUND(SUM(J232:J233),5)</f>
        <v>75000</v>
      </c>
      <c r="K234" s="2"/>
      <c r="L234" s="2"/>
      <c r="M234" s="15"/>
    </row>
    <row r="235" spans="1:13" x14ac:dyDescent="0.25">
      <c r="A235" s="1"/>
      <c r="B235" s="1"/>
      <c r="C235" s="1"/>
      <c r="D235" s="1" t="s">
        <v>326</v>
      </c>
      <c r="E235" s="1"/>
      <c r="F235" s="1"/>
      <c r="G235" s="1"/>
      <c r="H235" s="1"/>
      <c r="I235" s="1"/>
      <c r="J235" s="2"/>
      <c r="K235" s="2"/>
      <c r="L235" s="2"/>
      <c r="M235" s="15"/>
    </row>
    <row r="236" spans="1:13" x14ac:dyDescent="0.25">
      <c r="A236" s="1"/>
      <c r="B236" s="1"/>
      <c r="C236" s="1"/>
      <c r="D236" s="1"/>
      <c r="E236" s="1" t="s">
        <v>327</v>
      </c>
      <c r="F236" s="1"/>
      <c r="G236" s="1"/>
      <c r="H236" s="1"/>
      <c r="I236" s="1"/>
      <c r="J236" s="2"/>
      <c r="K236" s="2"/>
      <c r="L236" s="2"/>
      <c r="M236" s="15"/>
    </row>
    <row r="237" spans="1:13" x14ac:dyDescent="0.25">
      <c r="A237" s="1"/>
      <c r="B237" s="1"/>
      <c r="C237" s="1"/>
      <c r="D237" s="1"/>
      <c r="E237" s="1"/>
      <c r="F237" s="1" t="s">
        <v>328</v>
      </c>
      <c r="G237" s="1"/>
      <c r="H237" s="1"/>
      <c r="I237" s="1"/>
      <c r="J237" s="2">
        <v>0</v>
      </c>
      <c r="K237" s="2">
        <v>5000</v>
      </c>
      <c r="L237" s="2">
        <f>ROUND((J237-K237),5)</f>
        <v>-5000</v>
      </c>
      <c r="M237" s="15">
        <f>ROUND(IF(K237=0, IF(J237=0, 0, 1), J237/K237),5)</f>
        <v>0</v>
      </c>
    </row>
    <row r="238" spans="1:13" x14ac:dyDescent="0.25">
      <c r="A238" s="1"/>
      <c r="B238" s="1"/>
      <c r="C238" s="1"/>
      <c r="D238" s="1"/>
      <c r="E238" s="1"/>
      <c r="F238" s="1" t="s">
        <v>329</v>
      </c>
      <c r="G238" s="1"/>
      <c r="H238" s="1"/>
      <c r="I238" s="1"/>
      <c r="J238" s="2">
        <v>30000</v>
      </c>
      <c r="K238" s="2">
        <v>42500</v>
      </c>
      <c r="L238" s="2">
        <f>ROUND((J238-K238),5)</f>
        <v>-12500</v>
      </c>
      <c r="M238" s="15">
        <f>ROUND(IF(K238=0, IF(J238=0, 0, 1), J238/K238),5)</f>
        <v>0.70587999999999995</v>
      </c>
    </row>
    <row r="239" spans="1:13" ht="15.75" thickBot="1" x14ac:dyDescent="0.3">
      <c r="A239" s="1"/>
      <c r="B239" s="1"/>
      <c r="C239" s="1"/>
      <c r="D239" s="1"/>
      <c r="E239" s="1"/>
      <c r="F239" s="1" t="s">
        <v>354</v>
      </c>
      <c r="G239" s="1"/>
      <c r="H239" s="1"/>
      <c r="I239" s="1"/>
      <c r="J239" s="4">
        <v>300</v>
      </c>
      <c r="K239" s="4"/>
      <c r="L239" s="4"/>
      <c r="M239" s="18"/>
    </row>
    <row r="240" spans="1:13" x14ac:dyDescent="0.25">
      <c r="A240" s="1"/>
      <c r="B240" s="1"/>
      <c r="C240" s="1"/>
      <c r="D240" s="1"/>
      <c r="E240" s="1" t="s">
        <v>330</v>
      </c>
      <c r="F240" s="1"/>
      <c r="G240" s="1"/>
      <c r="H240" s="1"/>
      <c r="I240" s="1"/>
      <c r="J240" s="2">
        <f>ROUND(SUM(J236:J239),5)</f>
        <v>30300</v>
      </c>
      <c r="K240" s="2">
        <f>ROUND(SUM(K236:K239),5)</f>
        <v>47500</v>
      </c>
      <c r="L240" s="2">
        <f>ROUND((J240-K240),5)</f>
        <v>-17200</v>
      </c>
      <c r="M240" s="15">
        <f>ROUND(IF(K240=0, IF(J240=0, 0, 1), J240/K240),5)</f>
        <v>0.63788999999999996</v>
      </c>
    </row>
    <row r="241" spans="1:13" x14ac:dyDescent="0.25">
      <c r="A241" s="1"/>
      <c r="B241" s="1"/>
      <c r="C241" s="1"/>
      <c r="D241" s="1"/>
      <c r="E241" s="1" t="s">
        <v>355</v>
      </c>
      <c r="F241" s="1"/>
      <c r="G241" s="1"/>
      <c r="H241" s="1"/>
      <c r="I241" s="1"/>
      <c r="J241" s="2"/>
      <c r="K241" s="2"/>
      <c r="L241" s="2"/>
      <c r="M241" s="15"/>
    </row>
    <row r="242" spans="1:13" ht="15.75" thickBot="1" x14ac:dyDescent="0.3">
      <c r="A242" s="1"/>
      <c r="B242" s="1"/>
      <c r="C242" s="1"/>
      <c r="D242" s="1"/>
      <c r="E242" s="1"/>
      <c r="F242" s="1" t="s">
        <v>356</v>
      </c>
      <c r="G242" s="1"/>
      <c r="H242" s="1"/>
      <c r="I242" s="1"/>
      <c r="J242" s="4">
        <v>17500</v>
      </c>
      <c r="K242" s="2"/>
      <c r="L242" s="2"/>
      <c r="M242" s="15"/>
    </row>
    <row r="243" spans="1:13" x14ac:dyDescent="0.25">
      <c r="A243" s="1"/>
      <c r="B243" s="1"/>
      <c r="C243" s="1"/>
      <c r="D243" s="1"/>
      <c r="E243" s="1" t="s">
        <v>357</v>
      </c>
      <c r="F243" s="1"/>
      <c r="G243" s="1"/>
      <c r="H243" s="1"/>
      <c r="I243" s="1"/>
      <c r="J243" s="2">
        <f>ROUND(SUM(J241:J242),5)</f>
        <v>17500</v>
      </c>
      <c r="K243" s="2"/>
      <c r="L243" s="2"/>
      <c r="M243" s="15"/>
    </row>
    <row r="244" spans="1:13" x14ac:dyDescent="0.25">
      <c r="A244" s="1"/>
      <c r="B244" s="1"/>
      <c r="C244" s="1"/>
      <c r="D244" s="1"/>
      <c r="E244" s="1" t="s">
        <v>358</v>
      </c>
      <c r="F244" s="1"/>
      <c r="G244" s="1"/>
      <c r="H244" s="1"/>
      <c r="I244" s="1"/>
      <c r="J244" s="2">
        <v>200</v>
      </c>
      <c r="K244" s="2"/>
      <c r="L244" s="2"/>
      <c r="M244" s="15"/>
    </row>
    <row r="245" spans="1:13" x14ac:dyDescent="0.25">
      <c r="A245" s="1"/>
      <c r="B245" s="1"/>
      <c r="C245" s="1"/>
      <c r="D245" s="1"/>
      <c r="E245" s="1" t="s">
        <v>359</v>
      </c>
      <c r="F245" s="1"/>
      <c r="G245" s="1"/>
      <c r="H245" s="1"/>
      <c r="I245" s="1"/>
      <c r="J245" s="2"/>
      <c r="K245" s="2"/>
      <c r="L245" s="2"/>
      <c r="M245" s="15"/>
    </row>
    <row r="246" spans="1:13" x14ac:dyDescent="0.25">
      <c r="A246" s="1"/>
      <c r="B246" s="1"/>
      <c r="C246" s="1"/>
      <c r="D246" s="1"/>
      <c r="E246" s="1"/>
      <c r="F246" s="1" t="s">
        <v>360</v>
      </c>
      <c r="G246" s="1"/>
      <c r="H246" s="1"/>
      <c r="I246" s="1"/>
      <c r="J246" s="2">
        <v>26580.73</v>
      </c>
      <c r="K246" s="2"/>
      <c r="L246" s="2"/>
      <c r="M246" s="15"/>
    </row>
    <row r="247" spans="1:13" x14ac:dyDescent="0.25">
      <c r="A247" s="1"/>
      <c r="B247" s="1"/>
      <c r="C247" s="1"/>
      <c r="D247" s="1"/>
      <c r="E247" s="1"/>
      <c r="F247" s="1" t="s">
        <v>361</v>
      </c>
      <c r="G247" s="1"/>
      <c r="H247" s="1"/>
      <c r="I247" s="1"/>
      <c r="J247" s="2">
        <v>6863.24</v>
      </c>
      <c r="K247" s="2"/>
      <c r="L247" s="2"/>
      <c r="M247" s="15"/>
    </row>
    <row r="248" spans="1:13" x14ac:dyDescent="0.25">
      <c r="A248" s="1"/>
      <c r="B248" s="1"/>
      <c r="C248" s="1"/>
      <c r="D248" s="1"/>
      <c r="E248" s="1"/>
      <c r="F248" s="1" t="s">
        <v>362</v>
      </c>
      <c r="G248" s="1"/>
      <c r="H248" s="1"/>
      <c r="I248" s="1"/>
      <c r="J248" s="2">
        <v>3968.24</v>
      </c>
      <c r="K248" s="2"/>
      <c r="L248" s="2"/>
      <c r="M248" s="15"/>
    </row>
    <row r="249" spans="1:13" ht="15.75" thickBot="1" x14ac:dyDescent="0.3">
      <c r="A249" s="1"/>
      <c r="B249" s="1"/>
      <c r="C249" s="1"/>
      <c r="D249" s="1"/>
      <c r="E249" s="1"/>
      <c r="F249" s="1" t="s">
        <v>363</v>
      </c>
      <c r="G249" s="1"/>
      <c r="H249" s="1"/>
      <c r="I249" s="1"/>
      <c r="J249" s="35">
        <v>374.16</v>
      </c>
      <c r="K249" s="2"/>
      <c r="L249" s="2"/>
      <c r="M249" s="15"/>
    </row>
    <row r="250" spans="1:13" ht="15.75" thickBot="1" x14ac:dyDescent="0.3">
      <c r="A250" s="1"/>
      <c r="B250" s="1"/>
      <c r="C250" s="1"/>
      <c r="D250" s="1"/>
      <c r="E250" s="1" t="s">
        <v>364</v>
      </c>
      <c r="F250" s="1"/>
      <c r="G250" s="1"/>
      <c r="H250" s="1"/>
      <c r="I250" s="1"/>
      <c r="J250" s="5">
        <f>ROUND(SUM(J245:J249),5)</f>
        <v>37786.370000000003</v>
      </c>
      <c r="K250" s="35"/>
      <c r="L250" s="35"/>
      <c r="M250" s="36"/>
    </row>
    <row r="251" spans="1:13" ht="15.75" thickBot="1" x14ac:dyDescent="0.3">
      <c r="A251" s="1"/>
      <c r="B251" s="1"/>
      <c r="C251" s="1"/>
      <c r="D251" s="1" t="s">
        <v>331</v>
      </c>
      <c r="E251" s="1"/>
      <c r="F251" s="1"/>
      <c r="G251" s="1"/>
      <c r="H251" s="1"/>
      <c r="I251" s="1"/>
      <c r="J251" s="3">
        <f>ROUND(J235+J240+SUM(J243:J244)+J250,5)</f>
        <v>85786.37</v>
      </c>
      <c r="K251" s="3">
        <f>ROUND(K235+K240+SUM(K243:K244)+K250,5)</f>
        <v>47500</v>
      </c>
      <c r="L251" s="3">
        <f>ROUND((J251-K251),5)</f>
        <v>38286.370000000003</v>
      </c>
      <c r="M251" s="17">
        <f>ROUND(IF(K251=0, IF(J251=0, 0, 1), J251/K251),5)</f>
        <v>1.80603</v>
      </c>
    </row>
    <row r="252" spans="1:13" x14ac:dyDescent="0.25">
      <c r="A252" s="1"/>
      <c r="B252" s="1"/>
      <c r="C252" s="1" t="s">
        <v>332</v>
      </c>
      <c r="D252" s="1"/>
      <c r="E252" s="1"/>
      <c r="F252" s="1"/>
      <c r="G252" s="1"/>
      <c r="H252" s="1"/>
      <c r="I252" s="1"/>
      <c r="J252" s="2">
        <f>ROUND(J228+J231+J234+J251,5)</f>
        <v>160767.38</v>
      </c>
      <c r="K252" s="2">
        <f>ROUND(K228+K231+K234+K251,5)</f>
        <v>47500</v>
      </c>
      <c r="L252" s="2">
        <f>ROUND((J252-K252),5)</f>
        <v>113267.38</v>
      </c>
      <c r="M252" s="15">
        <f>ROUND(IF(K252=0, IF(J252=0, 0, 1), J252/K252),5)</f>
        <v>3.3845800000000001</v>
      </c>
    </row>
    <row r="253" spans="1:13" x14ac:dyDescent="0.25">
      <c r="A253" s="1"/>
      <c r="B253" s="1"/>
      <c r="C253" s="1" t="s">
        <v>333</v>
      </c>
      <c r="D253" s="1"/>
      <c r="E253" s="1"/>
      <c r="F253" s="1"/>
      <c r="G253" s="1"/>
      <c r="H253" s="1"/>
      <c r="I253" s="1"/>
      <c r="J253" s="2"/>
      <c r="K253" s="2"/>
      <c r="L253" s="2"/>
      <c r="M253" s="15"/>
    </row>
    <row r="254" spans="1:13" x14ac:dyDescent="0.25">
      <c r="A254" s="1"/>
      <c r="B254" s="1"/>
      <c r="C254" s="1"/>
      <c r="D254" s="1" t="s">
        <v>334</v>
      </c>
      <c r="E254" s="1"/>
      <c r="F254" s="1"/>
      <c r="G254" s="1"/>
      <c r="H254" s="1"/>
      <c r="I254" s="1"/>
      <c r="J254" s="2"/>
      <c r="K254" s="2"/>
      <c r="L254" s="2"/>
      <c r="M254" s="15"/>
    </row>
    <row r="255" spans="1:13" x14ac:dyDescent="0.25">
      <c r="A255" s="1"/>
      <c r="B255" s="1"/>
      <c r="C255" s="1"/>
      <c r="D255" s="1"/>
      <c r="E255" s="1" t="s">
        <v>335</v>
      </c>
      <c r="F255" s="1"/>
      <c r="G255" s="1"/>
      <c r="H255" s="1"/>
      <c r="I255" s="1"/>
      <c r="J255" s="2">
        <v>131.41</v>
      </c>
      <c r="K255" s="2"/>
      <c r="L255" s="2"/>
      <c r="M255" s="15"/>
    </row>
    <row r="256" spans="1:13" x14ac:dyDescent="0.25">
      <c r="A256" s="1"/>
      <c r="B256" s="1"/>
      <c r="C256" s="1"/>
      <c r="D256" s="1"/>
      <c r="E256" s="1" t="s">
        <v>336</v>
      </c>
      <c r="F256" s="1"/>
      <c r="G256" s="1"/>
      <c r="H256" s="1"/>
      <c r="I256" s="1"/>
      <c r="J256" s="2">
        <v>11194.1</v>
      </c>
      <c r="K256" s="2"/>
      <c r="L256" s="2"/>
      <c r="M256" s="15"/>
    </row>
    <row r="257" spans="1:13" x14ac:dyDescent="0.25">
      <c r="A257" s="1"/>
      <c r="B257" s="1"/>
      <c r="C257" s="1"/>
      <c r="D257" s="1"/>
      <c r="E257" s="1" t="s">
        <v>365</v>
      </c>
      <c r="F257" s="1"/>
      <c r="G257" s="1"/>
      <c r="H257" s="1"/>
      <c r="I257" s="1"/>
      <c r="J257" s="2">
        <v>377.81</v>
      </c>
      <c r="K257" s="2"/>
      <c r="L257" s="2"/>
      <c r="M257" s="15"/>
    </row>
    <row r="258" spans="1:13" x14ac:dyDescent="0.25">
      <c r="A258" s="1"/>
      <c r="B258" s="1"/>
      <c r="C258" s="1"/>
      <c r="D258" s="1"/>
      <c r="E258" s="1" t="s">
        <v>366</v>
      </c>
      <c r="F258" s="1"/>
      <c r="G258" s="1"/>
      <c r="H258" s="1"/>
      <c r="I258" s="1"/>
      <c r="J258" s="2">
        <v>3.44</v>
      </c>
      <c r="K258" s="2"/>
      <c r="L258" s="2"/>
      <c r="M258" s="15"/>
    </row>
    <row r="259" spans="1:13" x14ac:dyDescent="0.25">
      <c r="A259" s="1"/>
      <c r="B259" s="1"/>
      <c r="C259" s="1"/>
      <c r="D259" s="1"/>
      <c r="E259" s="1" t="s">
        <v>337</v>
      </c>
      <c r="F259" s="1"/>
      <c r="G259" s="1"/>
      <c r="H259" s="1"/>
      <c r="I259" s="1"/>
      <c r="J259" s="2">
        <v>3480</v>
      </c>
      <c r="K259" s="2"/>
      <c r="L259" s="2"/>
      <c r="M259" s="15"/>
    </row>
    <row r="260" spans="1:13" x14ac:dyDescent="0.25">
      <c r="A260" s="1"/>
      <c r="B260" s="1"/>
      <c r="C260" s="1"/>
      <c r="D260" s="1"/>
      <c r="E260" s="1" t="s">
        <v>338</v>
      </c>
      <c r="F260" s="1"/>
      <c r="G260" s="1"/>
      <c r="H260" s="1"/>
      <c r="I260" s="1"/>
      <c r="J260" s="2"/>
      <c r="K260" s="2"/>
      <c r="L260" s="2"/>
      <c r="M260" s="15"/>
    </row>
    <row r="261" spans="1:13" ht="15.75" thickBot="1" x14ac:dyDescent="0.3">
      <c r="A261" s="1"/>
      <c r="B261" s="1"/>
      <c r="C261" s="1"/>
      <c r="D261" s="1"/>
      <c r="E261" s="1"/>
      <c r="F261" s="1" t="s">
        <v>339</v>
      </c>
      <c r="G261" s="1"/>
      <c r="H261" s="1"/>
      <c r="I261" s="1"/>
      <c r="J261" s="35">
        <v>16935.14</v>
      </c>
      <c r="K261" s="35">
        <v>35000</v>
      </c>
      <c r="L261" s="35">
        <f>ROUND((J261-K261),5)</f>
        <v>-18064.86</v>
      </c>
      <c r="M261" s="36">
        <f>ROUND(IF(K261=0, IF(J261=0, 0, 1), J261/K261),5)</f>
        <v>0.48386000000000001</v>
      </c>
    </row>
    <row r="262" spans="1:13" ht="15.75" thickBot="1" x14ac:dyDescent="0.3">
      <c r="A262" s="1"/>
      <c r="B262" s="1"/>
      <c r="C262" s="1"/>
      <c r="D262" s="1"/>
      <c r="E262" s="1" t="s">
        <v>340</v>
      </c>
      <c r="F262" s="1"/>
      <c r="G262" s="1"/>
      <c r="H262" s="1"/>
      <c r="I262" s="1"/>
      <c r="J262" s="3">
        <f>ROUND(SUM(J260:J261),5)</f>
        <v>16935.14</v>
      </c>
      <c r="K262" s="3">
        <f>ROUND(SUM(K260:K261),5)</f>
        <v>35000</v>
      </c>
      <c r="L262" s="3">
        <f>ROUND((J262-K262),5)</f>
        <v>-18064.86</v>
      </c>
      <c r="M262" s="17">
        <f>ROUND(IF(K262=0, IF(J262=0, 0, 1), J262/K262),5)</f>
        <v>0.48386000000000001</v>
      </c>
    </row>
    <row r="263" spans="1:13" x14ac:dyDescent="0.25">
      <c r="A263" s="1"/>
      <c r="B263" s="1"/>
      <c r="C263" s="1"/>
      <c r="D263" s="1" t="s">
        <v>341</v>
      </c>
      <c r="E263" s="1"/>
      <c r="F263" s="1"/>
      <c r="G263" s="1"/>
      <c r="H263" s="1"/>
      <c r="I263" s="1"/>
      <c r="J263" s="2">
        <f>ROUND(SUM(J254:J259)+J262,5)</f>
        <v>32121.9</v>
      </c>
      <c r="K263" s="2">
        <f>ROUND(SUM(K254:K259)+K262,5)</f>
        <v>35000</v>
      </c>
      <c r="L263" s="2">
        <f>ROUND((J263-K263),5)</f>
        <v>-2878.1</v>
      </c>
      <c r="M263" s="15">
        <f>ROUND(IF(K263=0, IF(J263=0, 0, 1), J263/K263),5)</f>
        <v>0.91776999999999997</v>
      </c>
    </row>
    <row r="264" spans="1:13" x14ac:dyDescent="0.25">
      <c r="A264" s="1"/>
      <c r="B264" s="1"/>
      <c r="C264" s="1"/>
      <c r="D264" s="1" t="s">
        <v>342</v>
      </c>
      <c r="E264" s="1"/>
      <c r="F264" s="1"/>
      <c r="G264" s="1"/>
      <c r="H264" s="1"/>
      <c r="I264" s="1"/>
      <c r="J264" s="2"/>
      <c r="K264" s="2"/>
      <c r="L264" s="2"/>
      <c r="M264" s="15"/>
    </row>
    <row r="265" spans="1:13" x14ac:dyDescent="0.25">
      <c r="A265" s="1"/>
      <c r="B265" s="1"/>
      <c r="C265" s="1"/>
      <c r="D265" s="1"/>
      <c r="E265" s="1" t="s">
        <v>343</v>
      </c>
      <c r="F265" s="1"/>
      <c r="G265" s="1"/>
      <c r="H265" s="1"/>
      <c r="I265" s="1"/>
      <c r="J265" s="2">
        <v>0</v>
      </c>
      <c r="K265" s="2">
        <v>2500</v>
      </c>
      <c r="L265" s="2">
        <f>ROUND((J265-K265),5)</f>
        <v>-2500</v>
      </c>
      <c r="M265" s="15">
        <f>ROUND(IF(K265=0, IF(J265=0, 0, 1), J265/K265),5)</f>
        <v>0</v>
      </c>
    </row>
    <row r="266" spans="1:13" ht="15.75" thickBot="1" x14ac:dyDescent="0.3">
      <c r="A266" s="1"/>
      <c r="B266" s="1"/>
      <c r="C266" s="1"/>
      <c r="D266" s="1"/>
      <c r="E266" s="1" t="s">
        <v>344</v>
      </c>
      <c r="F266" s="1"/>
      <c r="G266" s="1"/>
      <c r="H266" s="1"/>
      <c r="I266" s="1"/>
      <c r="J266" s="35">
        <v>0</v>
      </c>
      <c r="K266" s="35">
        <v>10000</v>
      </c>
      <c r="L266" s="35">
        <f>ROUND((J266-K266),5)</f>
        <v>-10000</v>
      </c>
      <c r="M266" s="36">
        <f>ROUND(IF(K266=0, IF(J266=0, 0, 1), J266/K266),5)</f>
        <v>0</v>
      </c>
    </row>
    <row r="267" spans="1:13" ht="15.75" thickBot="1" x14ac:dyDescent="0.3">
      <c r="A267" s="1"/>
      <c r="B267" s="1"/>
      <c r="C267" s="1"/>
      <c r="D267" s="1" t="s">
        <v>345</v>
      </c>
      <c r="E267" s="1"/>
      <c r="F267" s="1"/>
      <c r="G267" s="1"/>
      <c r="H267" s="1"/>
      <c r="I267" s="1"/>
      <c r="J267" s="5">
        <f>ROUND(SUM(J264:J266),5)</f>
        <v>0</v>
      </c>
      <c r="K267" s="5">
        <f>ROUND(SUM(K264:K266),5)</f>
        <v>12500</v>
      </c>
      <c r="L267" s="5">
        <f>ROUND((J267-K267),5)</f>
        <v>-12500</v>
      </c>
      <c r="M267" s="16">
        <f>ROUND(IF(K267=0, IF(J267=0, 0, 1), J267/K267),5)</f>
        <v>0</v>
      </c>
    </row>
    <row r="268" spans="1:13" ht="15.75" thickBot="1" x14ac:dyDescent="0.3">
      <c r="A268" s="1"/>
      <c r="B268" s="1"/>
      <c r="C268" s="1" t="s">
        <v>346</v>
      </c>
      <c r="D268" s="1"/>
      <c r="E268" s="1"/>
      <c r="F268" s="1"/>
      <c r="G268" s="1"/>
      <c r="H268" s="1"/>
      <c r="I268" s="1"/>
      <c r="J268" s="5">
        <f>ROUND(J253+J263+J267,5)</f>
        <v>32121.9</v>
      </c>
      <c r="K268" s="5">
        <f>ROUND(K253+K263+K267,5)</f>
        <v>47500</v>
      </c>
      <c r="L268" s="5">
        <f>ROUND((J268-K268),5)</f>
        <v>-15378.1</v>
      </c>
      <c r="M268" s="16">
        <f>ROUND(IF(K268=0, IF(J268=0, 0, 1), J268/K268),5)</f>
        <v>0.67625000000000002</v>
      </c>
    </row>
    <row r="269" spans="1:13" ht="15.75" thickBot="1" x14ac:dyDescent="0.3">
      <c r="A269" s="1"/>
      <c r="B269" s="1" t="s">
        <v>347</v>
      </c>
      <c r="C269" s="1"/>
      <c r="D269" s="1"/>
      <c r="E269" s="1"/>
      <c r="F269" s="1"/>
      <c r="G269" s="1"/>
      <c r="H269" s="1"/>
      <c r="I269" s="1"/>
      <c r="J269" s="5">
        <f>ROUND(J227+J252-J268,5)</f>
        <v>128645.48</v>
      </c>
      <c r="K269" s="5">
        <f>ROUND(K227+K252-K268,5)</f>
        <v>0</v>
      </c>
      <c r="L269" s="5">
        <f>ROUND((J269-K269),5)</f>
        <v>128645.48</v>
      </c>
      <c r="M269" s="16">
        <f>ROUND(IF(K269=0, IF(J269=0, 0, 1), J269/K269),5)</f>
        <v>1</v>
      </c>
    </row>
    <row r="270" spans="1:13" s="8" customFormat="1" ht="12" thickBot="1" x14ac:dyDescent="0.25">
      <c r="A270" s="6" t="s">
        <v>92</v>
      </c>
      <c r="B270" s="6"/>
      <c r="C270" s="6"/>
      <c r="D270" s="6"/>
      <c r="E270" s="6"/>
      <c r="F270" s="6"/>
      <c r="G270" s="6"/>
      <c r="H270" s="6"/>
      <c r="I270" s="6"/>
      <c r="J270" s="7">
        <f>ROUND(J226+J269,5)</f>
        <v>407513.7</v>
      </c>
      <c r="K270" s="7">
        <f>ROUND(K226+K269,5)</f>
        <v>0</v>
      </c>
      <c r="L270" s="7">
        <f>ROUND((J270-K270),5)</f>
        <v>407513.7</v>
      </c>
      <c r="M270" s="19">
        <f>ROUND(IF(K270=0, IF(J270=0, 0, 1), J270/K270),5)</f>
        <v>1</v>
      </c>
    </row>
    <row r="271" spans="1:13" ht="15.75" thickTop="1" x14ac:dyDescent="0.25"/>
  </sheetData>
  <pageMargins left="0.7" right="0.7" top="0.75" bottom="0.75" header="0.1" footer="0.3"/>
  <pageSetup orientation="portrait" r:id="rId1"/>
  <headerFooter>
    <oddHeader>&amp;L&amp;"Arial,Bold"&amp;8 9:40 AM
&amp;"Arial,Bold"&amp;8 04/07/26
&amp;"Arial,Bold"&amp;8 Accrual Basis&amp;C&amp;"Arial,Bold"&amp;12 Nederland Fire Protection District
&amp;"Arial,Bold"&amp;14 Income &amp;&amp; Expense Budget vs. Actual
&amp;"Arial,Bold"&amp;10 January through December 2026</oddHeader>
    <oddFooter>&amp;R&amp;"Arial,Bold"&amp;8 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5BABA26B305243A60A31FCA787FEA4" ma:contentTypeVersion="17" ma:contentTypeDescription="Create a new document." ma:contentTypeScope="" ma:versionID="27ba7cc1ef9d3a3f4aab96415576af28">
  <xsd:schema xmlns:xsd="http://www.w3.org/2001/XMLSchema" xmlns:xs="http://www.w3.org/2001/XMLSchema" xmlns:p="http://schemas.microsoft.com/office/2006/metadata/properties" xmlns:ns2="0b42ca36-c917-426e-b10f-a601cd052900" xmlns:ns3="66d75f40-7d24-403a-a859-e7f12c41f900" targetNamespace="http://schemas.microsoft.com/office/2006/metadata/properties" ma:root="true" ma:fieldsID="65b843af6830832b09775476ad081ff1" ns2:_="" ns3:_="">
    <xsd:import namespace="0b42ca36-c917-426e-b10f-a601cd052900"/>
    <xsd:import namespace="66d75f40-7d24-403a-a859-e7f12c41f9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42ca36-c917-426e-b10f-a601cd0529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bc163435-b481-4f32-b3c0-29a0a12426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d75f40-7d24-403a-a859-e7f12c41f90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877865d3-a4a9-4a08-8cda-27d5374147dc}" ma:internalName="TaxCatchAll" ma:showField="CatchAllData" ma:web="66d75f40-7d24-403a-a859-e7f12c41f9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6d75f40-7d24-403a-a859-e7f12c41f900" xsi:nil="true"/>
    <lcf76f155ced4ddcb4097134ff3c332f xmlns="0b42ca36-c917-426e-b10f-a601cd05290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334B168-A0FA-4C33-9908-D0D22000CA89}"/>
</file>

<file path=customXml/itemProps2.xml><?xml version="1.0" encoding="utf-8"?>
<ds:datastoreItem xmlns:ds="http://schemas.openxmlformats.org/officeDocument/2006/customXml" ds:itemID="{02A6CE47-5935-425B-8A01-5117A189D9EA}"/>
</file>

<file path=customXml/itemProps3.xml><?xml version="1.0" encoding="utf-8"?>
<ds:datastoreItem xmlns:ds="http://schemas.openxmlformats.org/officeDocument/2006/customXml" ds:itemID="{773C2428-28AD-4F9F-A654-8AADFC3480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MAR 2026 Balance Sheet</vt:lpstr>
      <vt:lpstr>MAR 2026 MTD I&amp;E</vt:lpstr>
      <vt:lpstr>MAR 2026 YTD I&amp;E</vt:lpstr>
      <vt:lpstr>MAR 2026 General Ledger</vt:lpstr>
      <vt:lpstr>Alert</vt:lpstr>
      <vt:lpstr>MAR 2026 BVA</vt:lpstr>
      <vt:lpstr>'MAR 2026 Balance Sheet'!Print_Titles</vt:lpstr>
      <vt:lpstr>'MAR 2026 BVA'!Print_Titles</vt:lpstr>
      <vt:lpstr>'MAR 2026 General Ledger'!Print_Titles</vt:lpstr>
      <vt:lpstr>'MAR 2026 MTD I&amp;E'!Print_Titles</vt:lpstr>
      <vt:lpstr>'MAR 2026 YTD I&amp;E'!Print_Titles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 Snyder</dc:creator>
  <cp:lastModifiedBy>Sherry Snyder</cp:lastModifiedBy>
  <dcterms:created xsi:type="dcterms:W3CDTF">2026-04-07T15:36:59Z</dcterms:created>
  <dcterms:modified xsi:type="dcterms:W3CDTF">2026-04-07T15:41:26Z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0x010100AA5BABA26B305243A60A31FCA787FEA4</vt:lpwstr>
  </property>
</Properties>
</file>