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nedcofire.sharepoint.com/sites/board/Shared Documents/Documents/01 - Meeting Packets/01- Meeting Packets/12-December/10/"/>
    </mc:Choice>
  </mc:AlternateContent>
  <xr:revisionPtr revIDLastSave="0" documentId="8_{AF42ACA3-065C-47EF-9BED-FD4CAEA80432}" xr6:coauthVersionLast="47" xr6:coauthVersionMax="47" xr10:uidLastSave="{00000000-0000-0000-0000-000000000000}"/>
  <bookViews>
    <workbookView xWindow="-120" yWindow="-120" windowWidth="29040" windowHeight="15720" firstSheet="1" activeTab="5" xr2:uid="{DE941122-7F10-4646-B2E8-48DA59035BD0}"/>
  </bookViews>
  <sheets>
    <sheet name="NOV 2025 Balance Sheet" sheetId="1" r:id="rId1"/>
    <sheet name="NOV 2025 MTD I&amp;E" sheetId="2" r:id="rId2"/>
    <sheet name="NOV 2025 YTD I&amp;E" sheetId="3" r:id="rId3"/>
    <sheet name="NOV 2025 General Ledger" sheetId="4" r:id="rId4"/>
    <sheet name="Alert" sheetId="9" state="hidden" r:id="rId5"/>
    <sheet name="NOV 2025 BVA" sheetId="5" r:id="rId6"/>
  </sheets>
  <definedNames>
    <definedName name="LOCAL_MYSQL_DATE_FORMAT" localSheetId="4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_xlnm.Print_Titles" localSheetId="0">'NOV 2025 Balance Sheet'!$A:$G,'NOV 2025 Balance Sheet'!$1:$1</definedName>
    <definedName name="_xlnm.Print_Titles" localSheetId="5">'NOV 2025 BVA'!$A:$I,'NOV 2025 BVA'!$1:$2</definedName>
    <definedName name="_xlnm.Print_Titles" localSheetId="3">'NOV 2025 General Ledger'!$A:$F,'NOV 2025 General Ledger'!$1:$1</definedName>
    <definedName name="_xlnm.Print_Titles" localSheetId="1">'NOV 2025 MTD I&amp;E'!$A:$I,'NOV 2025 MTD I&amp;E'!$1:$2</definedName>
    <definedName name="_xlnm.Print_Titles" localSheetId="2">'NOV 2025 YTD I&amp;E'!$A:$I,'NOV 2025 YTD I&amp;E'!$1:$2</definedName>
    <definedName name="QB_COLUMN_1" localSheetId="3" hidden="1">'NOV 2025 General Ledger'!$G$1</definedName>
    <definedName name="QB_COLUMN_17" localSheetId="3" hidden="1">'NOV 2025 General Ledger'!$M$1</definedName>
    <definedName name="QB_COLUMN_19" localSheetId="3" hidden="1">'NOV 2025 General Ledger'!$N$1</definedName>
    <definedName name="QB_COLUMN_20" localSheetId="3" hidden="1">'NOV 2025 General Ledger'!$O$1</definedName>
    <definedName name="QB_COLUMN_29" localSheetId="0" hidden="1">'NOV 2025 Balance Sheet'!$H$1</definedName>
    <definedName name="QB_COLUMN_3" localSheetId="3" hidden="1">'NOV 2025 General Ledger'!$H$1</definedName>
    <definedName name="QB_COLUMN_30" localSheetId="3" hidden="1">'NOV 2025 General Ledger'!$P$1</definedName>
    <definedName name="QB_COLUMN_31" localSheetId="3" hidden="1">'NOV 2025 General Ledger'!$Q$1</definedName>
    <definedName name="QB_COLUMN_4" localSheetId="3" hidden="1">'NOV 2025 General Ledger'!$I$1</definedName>
    <definedName name="QB_COLUMN_5" localSheetId="3" hidden="1">'NOV 2025 General Ledger'!$J$1</definedName>
    <definedName name="QB_COLUMN_59200" localSheetId="5" hidden="1">'NOV 2025 BVA'!$J$2</definedName>
    <definedName name="QB_COLUMN_59200" localSheetId="1" hidden="1">'NOV 2025 MTD I&amp;E'!$J$2</definedName>
    <definedName name="QB_COLUMN_59200" localSheetId="2" hidden="1">'NOV 2025 YTD I&amp;E'!$J$2</definedName>
    <definedName name="QB_COLUMN_63620" localSheetId="5" hidden="1">'NOV 2025 BVA'!$L$2</definedName>
    <definedName name="QB_COLUMN_63620" localSheetId="1" hidden="1">'NOV 2025 MTD I&amp;E'!$L$2</definedName>
    <definedName name="QB_COLUMN_63620" localSheetId="2" hidden="1">'NOV 2025 YTD I&amp;E'!$L$2</definedName>
    <definedName name="QB_COLUMN_64430" localSheetId="5" hidden="1">'NOV 2025 BVA'!$M$2</definedName>
    <definedName name="QB_COLUMN_64430" localSheetId="1" hidden="1">'NOV 2025 MTD I&amp;E'!$M$2</definedName>
    <definedName name="QB_COLUMN_64430" localSheetId="2" hidden="1">'NOV 2025 YTD I&amp;E'!$M$2</definedName>
    <definedName name="QB_COLUMN_7" localSheetId="3" hidden="1">'NOV 2025 General Ledger'!$K$1</definedName>
    <definedName name="QB_COLUMN_76210" localSheetId="5" hidden="1">'NOV 2025 BVA'!$K$2</definedName>
    <definedName name="QB_COLUMN_76210" localSheetId="1" hidden="1">'NOV 2025 MTD I&amp;E'!$K$2</definedName>
    <definedName name="QB_COLUMN_76210" localSheetId="2" hidden="1">'NOV 2025 YTD I&amp;E'!$K$2</definedName>
    <definedName name="QB_COLUMN_8" localSheetId="3" hidden="1">'NOV 2025 General Ledger'!$L$1</definedName>
    <definedName name="QB_DATA_0" localSheetId="0" hidden="1">'NOV 2025 Balance Sheet'!$6:$6,'NOV 2025 Balance Sheet'!$7:$7,'NOV 2025 Balance Sheet'!$8:$8,'NOV 2025 Balance Sheet'!$9:$9,'NOV 2025 Balance Sheet'!$10:$10,'NOV 2025 Balance Sheet'!$11:$11,'NOV 2025 Balance Sheet'!$12:$12,'NOV 2025 Balance Sheet'!$13:$13,'NOV 2025 Balance Sheet'!$17:$17,'NOV 2025 Balance Sheet'!$18:$18,'NOV 2025 Balance Sheet'!$21:$21,'NOV 2025 Balance Sheet'!$25:$25,'NOV 2025 Balance Sheet'!$26:$26,'NOV 2025 Balance Sheet'!$27:$27,'NOV 2025 Balance Sheet'!$28:$28,'NOV 2025 Balance Sheet'!$29:$29</definedName>
    <definedName name="QB_DATA_0" localSheetId="5" hidden="1">'NOV 2025 BVA'!$5:$5,'NOV 2025 BVA'!$6:$6,'NOV 2025 BVA'!$7:$7,'NOV 2025 BVA'!$8:$8,'NOV 2025 BVA'!$9:$9,'NOV 2025 BVA'!$11:$11,'NOV 2025 BVA'!$12:$12,'NOV 2025 BVA'!$13:$13,'NOV 2025 BVA'!$14:$14,'NOV 2025 BVA'!$15:$15,'NOV 2025 BVA'!$16:$16,'NOV 2025 BVA'!$17:$17,'NOV 2025 BVA'!$18:$18,'NOV 2025 BVA'!$19:$19,'NOV 2025 BVA'!$20:$20,'NOV 2025 BVA'!$21:$21</definedName>
    <definedName name="QB_DATA_0" localSheetId="3" hidden="1">'NOV 2025 General Ledger'!$3:$3,'NOV 2025 General Ledger'!$6:$6,'NOV 2025 General Ledger'!$7:$7,'NOV 2025 General Ledger'!$8:$8,'NOV 2025 General Ledger'!$9:$9,'NOV 2025 General Ledger'!$10:$10,'NOV 2025 General Ledger'!$11:$11,'NOV 2025 General Ledger'!$12:$12,'NOV 2025 General Ledger'!$13:$13,'NOV 2025 General Ledger'!$17:$17,'NOV 2025 General Ledger'!$20:$20,'NOV 2025 General Ledger'!$23:$23,'NOV 2025 General Ledger'!$26:$26,'NOV 2025 General Ledger'!$29:$29,'NOV 2025 General Ledger'!$32:$32,'NOV 2025 General Ledger'!$35:$35</definedName>
    <definedName name="QB_DATA_0" localSheetId="1" hidden="1">'NOV 2025 MTD I&amp;E'!$5:$5,'NOV 2025 MTD I&amp;E'!$6:$6,'NOV 2025 MTD I&amp;E'!$7:$7,'NOV 2025 MTD I&amp;E'!$8:$8,'NOV 2025 MTD I&amp;E'!$10:$10,'NOV 2025 MTD I&amp;E'!$11:$11,'NOV 2025 MTD I&amp;E'!$12:$12,'NOV 2025 MTD I&amp;E'!$13:$13,'NOV 2025 MTD I&amp;E'!$14:$14,'NOV 2025 MTD I&amp;E'!$15:$15,'NOV 2025 MTD I&amp;E'!$16:$16,'NOV 2025 MTD I&amp;E'!$17:$17,'NOV 2025 MTD I&amp;E'!$18:$18,'NOV 2025 MTD I&amp;E'!$19:$19,'NOV 2025 MTD I&amp;E'!$20:$20,'NOV 2025 MTD I&amp;E'!$21:$21</definedName>
    <definedName name="QB_DATA_0" localSheetId="2" hidden="1">'NOV 2025 YTD I&amp;E'!$5:$5,'NOV 2025 YTD I&amp;E'!$6:$6,'NOV 2025 YTD I&amp;E'!$7:$7,'NOV 2025 YTD I&amp;E'!$8:$8,'NOV 2025 YTD I&amp;E'!$9:$9,'NOV 2025 YTD I&amp;E'!$11:$11,'NOV 2025 YTD I&amp;E'!$12:$12,'NOV 2025 YTD I&amp;E'!$13:$13,'NOV 2025 YTD I&amp;E'!$14:$14,'NOV 2025 YTD I&amp;E'!$15:$15,'NOV 2025 YTD I&amp;E'!$16:$16,'NOV 2025 YTD I&amp;E'!$17:$17,'NOV 2025 YTD I&amp;E'!$18:$18,'NOV 2025 YTD I&amp;E'!$19:$19,'NOV 2025 YTD I&amp;E'!$20:$20,'NOV 2025 YTD I&amp;E'!$21:$21</definedName>
    <definedName name="QB_DATA_1" localSheetId="0" hidden="1">'NOV 2025 Balance Sheet'!$30:$30,'NOV 2025 Balance Sheet'!$31:$31,'NOV 2025 Balance Sheet'!$32:$32,'NOV 2025 Balance Sheet'!$33:$33,'NOV 2025 Balance Sheet'!$40:$40,'NOV 2025 Balance Sheet'!$43:$43,'NOV 2025 Balance Sheet'!$46:$46,'NOV 2025 Balance Sheet'!$47:$47,'NOV 2025 Balance Sheet'!$48:$48,'NOV 2025 Balance Sheet'!$50:$50,'NOV 2025 Balance Sheet'!$53:$53,'NOV 2025 Balance Sheet'!$54:$54,'NOV 2025 Balance Sheet'!$55:$55,'NOV 2025 Balance Sheet'!$57:$57,'NOV 2025 Balance Sheet'!$58:$58,'NOV 2025 Balance Sheet'!$61:$61</definedName>
    <definedName name="QB_DATA_1" localSheetId="5" hidden="1">'NOV 2025 BVA'!$22:$22,'NOV 2025 BVA'!$23:$23,'NOV 2025 BVA'!$24:$24,'NOV 2025 BVA'!$25:$25,'NOV 2025 BVA'!$26:$26,'NOV 2025 BVA'!$27:$27,'NOV 2025 BVA'!$28:$28,'NOV 2025 BVA'!$29:$29,'NOV 2025 BVA'!$35:$35,'NOV 2025 BVA'!$36:$36,'NOV 2025 BVA'!$37:$37,'NOV 2025 BVA'!$38:$38,'NOV 2025 BVA'!$39:$39,'NOV 2025 BVA'!$40:$40,'NOV 2025 BVA'!$41:$41,'NOV 2025 BVA'!$42:$42</definedName>
    <definedName name="QB_DATA_1" localSheetId="3" hidden="1">'NOV 2025 General Ledger'!$36:$36,'NOV 2025 General Ledger'!$39:$39,'NOV 2025 General Ledger'!$42:$42,'NOV 2025 General Ledger'!$45:$45,'NOV 2025 General Ledger'!$48:$48,'NOV 2025 General Ledger'!$53:$53,'NOV 2025 General Ledger'!$58:$58,'NOV 2025 General Ledger'!$59:$59,'NOV 2025 General Ledger'!$60:$60,'NOV 2025 General Ledger'!$61:$61,'NOV 2025 General Ledger'!$64:$64,'NOV 2025 General Ledger'!$65:$65,'NOV 2025 General Ledger'!$66:$66,'NOV 2025 General Ledger'!$67:$67,'NOV 2025 General Ledger'!$68:$68,'NOV 2025 General Ledger'!$69:$69</definedName>
    <definedName name="QB_DATA_1" localSheetId="1" hidden="1">'NOV 2025 MTD I&amp;E'!$22:$22,'NOV 2025 MTD I&amp;E'!$23:$23,'NOV 2025 MTD I&amp;E'!$24:$24,'NOV 2025 MTD I&amp;E'!$25:$25,'NOV 2025 MTD I&amp;E'!$26:$26,'NOV 2025 MTD I&amp;E'!$27:$27,'NOV 2025 MTD I&amp;E'!$28:$28,'NOV 2025 MTD I&amp;E'!$34:$34,'NOV 2025 MTD I&amp;E'!$35:$35,'NOV 2025 MTD I&amp;E'!$36:$36,'NOV 2025 MTD I&amp;E'!$37:$37,'NOV 2025 MTD I&amp;E'!$38:$38,'NOV 2025 MTD I&amp;E'!$39:$39,'NOV 2025 MTD I&amp;E'!$40:$40,'NOV 2025 MTD I&amp;E'!$43:$43,'NOV 2025 MTD I&amp;E'!$44:$44</definedName>
    <definedName name="QB_DATA_1" localSheetId="2" hidden="1">'NOV 2025 YTD I&amp;E'!$22:$22,'NOV 2025 YTD I&amp;E'!$23:$23,'NOV 2025 YTD I&amp;E'!$24:$24,'NOV 2025 YTD I&amp;E'!$25:$25,'NOV 2025 YTD I&amp;E'!$26:$26,'NOV 2025 YTD I&amp;E'!$27:$27,'NOV 2025 YTD I&amp;E'!$28:$28,'NOV 2025 YTD I&amp;E'!$29:$29,'NOV 2025 YTD I&amp;E'!$35:$35,'NOV 2025 YTD I&amp;E'!$36:$36,'NOV 2025 YTD I&amp;E'!$37:$37,'NOV 2025 YTD I&amp;E'!$38:$38,'NOV 2025 YTD I&amp;E'!$39:$39,'NOV 2025 YTD I&amp;E'!$40:$40,'NOV 2025 YTD I&amp;E'!$41:$41,'NOV 2025 YTD I&amp;E'!$42:$42</definedName>
    <definedName name="QB_DATA_10" localSheetId="5" hidden="1">'NOV 2025 BVA'!$216:$216,'NOV 2025 BVA'!$217:$217,'NOV 2025 BVA'!$218:$218,'NOV 2025 BVA'!$219:$219,'NOV 2025 BVA'!$221:$221,'NOV 2025 BVA'!$224:$224,'NOV 2025 BVA'!$225:$225,'NOV 2025 BVA'!$226:$226,'NOV 2025 BVA'!$229:$229,'NOV 2025 BVA'!$231:$231,'NOV 2025 BVA'!$232:$232,'NOV 2025 BVA'!$233:$233,'NOV 2025 BVA'!$234:$234,'NOV 2025 BVA'!$236:$236,'NOV 2025 BVA'!$238:$238,'NOV 2025 BVA'!$239:$239</definedName>
    <definedName name="QB_DATA_10" localSheetId="3" hidden="1">'NOV 2025 General Ledger'!$333:$333,'NOV 2025 General Ledger'!$334:$334,'NOV 2025 General Ledger'!$337:$337,'NOV 2025 General Ledger'!$338:$338,'NOV 2025 General Ledger'!$339:$339,'NOV 2025 General Ledger'!$340:$340,'NOV 2025 General Ledger'!$341:$341,'NOV 2025 General Ledger'!$342:$342,'NOV 2025 General Ledger'!$343:$343,'NOV 2025 General Ledger'!$344:$344,'NOV 2025 General Ledger'!$345:$345,'NOV 2025 General Ledger'!$346:$346,'NOV 2025 General Ledger'!$347:$347,'NOV 2025 General Ledger'!$348:$348,'NOV 2025 General Ledger'!$351:$351,'NOV 2025 General Ledger'!$352:$352</definedName>
    <definedName name="QB_DATA_10" localSheetId="1" hidden="1">'NOV 2025 MTD I&amp;E'!$216:$216,'NOV 2025 MTD I&amp;E'!$218:$218,'NOV 2025 MTD I&amp;E'!$221:$221,'NOV 2025 MTD I&amp;E'!$222:$222,'NOV 2025 MTD I&amp;E'!$223:$223,'NOV 2025 MTD I&amp;E'!$226:$226,'NOV 2025 MTD I&amp;E'!$228:$228,'NOV 2025 MTD I&amp;E'!$229:$229,'NOV 2025 MTD I&amp;E'!$230:$230,'NOV 2025 MTD I&amp;E'!$231:$231,'NOV 2025 MTD I&amp;E'!$233:$233,'NOV 2025 MTD I&amp;E'!$235:$235,'NOV 2025 MTD I&amp;E'!$236:$236,'NOV 2025 MTD I&amp;E'!$237:$237,'NOV 2025 MTD I&amp;E'!$239:$239,'NOV 2025 MTD I&amp;E'!$242:$242</definedName>
    <definedName name="QB_DATA_10" localSheetId="2" hidden="1">'NOV 2025 YTD I&amp;E'!$216:$216,'NOV 2025 YTD I&amp;E'!$217:$217,'NOV 2025 YTD I&amp;E'!$218:$218,'NOV 2025 YTD I&amp;E'!$219:$219,'NOV 2025 YTD I&amp;E'!$221:$221,'NOV 2025 YTD I&amp;E'!$224:$224,'NOV 2025 YTD I&amp;E'!$225:$225,'NOV 2025 YTD I&amp;E'!$226:$226,'NOV 2025 YTD I&amp;E'!$229:$229,'NOV 2025 YTD I&amp;E'!$231:$231,'NOV 2025 YTD I&amp;E'!$232:$232,'NOV 2025 YTD I&amp;E'!$233:$233,'NOV 2025 YTD I&amp;E'!$234:$234,'NOV 2025 YTD I&amp;E'!$236:$236,'NOV 2025 YTD I&amp;E'!$238:$238,'NOV 2025 YTD I&amp;E'!$239:$239</definedName>
    <definedName name="QB_DATA_11" localSheetId="5" hidden="1">'NOV 2025 BVA'!$240:$240,'NOV 2025 BVA'!$242:$242,'NOV 2025 BVA'!$245:$245,'NOV 2025 BVA'!$246:$246,'NOV 2025 BVA'!$247:$247,'NOV 2025 BVA'!$248:$248,'NOV 2025 BVA'!$249:$249,'NOV 2025 BVA'!$250:$250,'NOV 2025 BVA'!$252:$252,'NOV 2025 BVA'!$253:$253,'NOV 2025 BVA'!$255:$255,'NOV 2025 BVA'!$257:$257,'NOV 2025 BVA'!$263:$263,'NOV 2025 BVA'!$264:$264,'NOV 2025 BVA'!$267:$267,'NOV 2025 BVA'!$268:$268</definedName>
    <definedName name="QB_DATA_11" localSheetId="3" hidden="1">'NOV 2025 General Ledger'!$353:$353,'NOV 2025 General Ledger'!$354:$354,'NOV 2025 General Ledger'!$355:$355,'NOV 2025 General Ledger'!$361:$361,'NOV 2025 General Ledger'!$362:$362,'NOV 2025 General Ledger'!$363:$363,'NOV 2025 General Ledger'!$364:$364,'NOV 2025 General Ledger'!$365:$365,'NOV 2025 General Ledger'!$366:$366,'NOV 2025 General Ledger'!$367:$367,'NOV 2025 General Ledger'!$368:$368,'NOV 2025 General Ledger'!$369:$369,'NOV 2025 General Ledger'!$370:$370,'NOV 2025 General Ledger'!$371:$371,'NOV 2025 General Ledger'!$372:$372,'NOV 2025 General Ledger'!$373:$373</definedName>
    <definedName name="QB_DATA_11" localSheetId="1" hidden="1">'NOV 2025 MTD I&amp;E'!$243:$243,'NOV 2025 MTD I&amp;E'!$244:$244,'NOV 2025 MTD I&amp;E'!$245:$245,'NOV 2025 MTD I&amp;E'!$246:$246,'NOV 2025 MTD I&amp;E'!$247:$247,'NOV 2025 MTD I&amp;E'!$249:$249,'NOV 2025 MTD I&amp;E'!$250:$250,'NOV 2025 MTD I&amp;E'!$252:$252,'NOV 2025 MTD I&amp;E'!$254:$254,'NOV 2025 MTD I&amp;E'!$260:$260,'NOV 2025 MTD I&amp;E'!$263:$263,'NOV 2025 MTD I&amp;E'!$267:$267,'NOV 2025 MTD I&amp;E'!$268:$268,'NOV 2025 MTD I&amp;E'!$269:$269,'NOV 2025 MTD I&amp;E'!$270:$270,'NOV 2025 MTD I&amp;E'!$271:$271</definedName>
    <definedName name="QB_DATA_11" localSheetId="2" hidden="1">'NOV 2025 YTD I&amp;E'!$240:$240,'NOV 2025 YTD I&amp;E'!$242:$242,'NOV 2025 YTD I&amp;E'!$245:$245,'NOV 2025 YTD I&amp;E'!$246:$246,'NOV 2025 YTD I&amp;E'!$247:$247,'NOV 2025 YTD I&amp;E'!$248:$248,'NOV 2025 YTD I&amp;E'!$249:$249,'NOV 2025 YTD I&amp;E'!$250:$250,'NOV 2025 YTD I&amp;E'!$252:$252,'NOV 2025 YTD I&amp;E'!$253:$253,'NOV 2025 YTD I&amp;E'!$255:$255,'NOV 2025 YTD I&amp;E'!$257:$257,'NOV 2025 YTD I&amp;E'!$263:$263,'NOV 2025 YTD I&amp;E'!$264:$264,'NOV 2025 YTD I&amp;E'!$267:$267,'NOV 2025 YTD I&amp;E'!$268:$268</definedName>
    <definedName name="QB_DATA_12" localSheetId="5" hidden="1">'NOV 2025 BVA'!$269:$269,'NOV 2025 BVA'!$272:$272,'NOV 2025 BVA'!$274:$274,'NOV 2025 BVA'!$275:$275,'NOV 2025 BVA'!$276:$276,'NOV 2025 BVA'!$277:$277,'NOV 2025 BVA'!$278:$278,'NOV 2025 BVA'!$279:$279,'NOV 2025 BVA'!$282:$282,'NOV 2025 BVA'!$283:$283,'NOV 2025 BVA'!$284:$284,'NOV 2025 BVA'!$286:$286,'NOV 2025 BVA'!$287:$287,'NOV 2025 BVA'!$289:$289,'NOV 2025 BVA'!$290:$290,'NOV 2025 BVA'!$291:$291</definedName>
    <definedName name="QB_DATA_12" localSheetId="3" hidden="1">'NOV 2025 General Ledger'!$376:$376,'NOV 2025 General Ledger'!$377:$377,'NOV 2025 General Ledger'!$381:$381,'NOV 2025 General Ledger'!$382:$382,'NOV 2025 General Ledger'!$386:$386,'NOV 2025 General Ledger'!$391:$391,'NOV 2025 General Ledger'!$397:$397,'NOV 2025 General Ledger'!$401:$401,'NOV 2025 General Ledger'!$402:$402,'NOV 2025 General Ledger'!$403:$403,'NOV 2025 General Ledger'!$404:$404,'NOV 2025 General Ledger'!$405:$405,'NOV 2025 General Ledger'!$406:$406,'NOV 2025 General Ledger'!$407:$407,'NOV 2025 General Ledger'!$408:$408,'NOV 2025 General Ledger'!$409:$409</definedName>
    <definedName name="QB_DATA_12" localSheetId="1" hidden="1">'NOV 2025 MTD I&amp;E'!$272:$272,'NOV 2025 MTD I&amp;E'!$275:$275,'NOV 2025 MTD I&amp;E'!$276:$276,'NOV 2025 MTD I&amp;E'!$277:$277,'NOV 2025 MTD I&amp;E'!$279:$279,'NOV 2025 MTD I&amp;E'!$280:$280,'NOV 2025 MTD I&amp;E'!$282:$282,'NOV 2025 MTD I&amp;E'!$283:$283,'NOV 2025 MTD I&amp;E'!$284:$284,'NOV 2025 MTD I&amp;E'!$285:$285,'NOV 2025 MTD I&amp;E'!$286:$286,'NOV 2025 MTD I&amp;E'!$287:$287,'NOV 2025 MTD I&amp;E'!$293:$293,'NOV 2025 MTD I&amp;E'!$294:$294,'NOV 2025 MTD I&amp;E'!$295:$295,'NOV 2025 MTD I&amp;E'!$298:$298</definedName>
    <definedName name="QB_DATA_12" localSheetId="2" hidden="1">'NOV 2025 YTD I&amp;E'!$269:$269,'NOV 2025 YTD I&amp;E'!$272:$272,'NOV 2025 YTD I&amp;E'!$274:$274,'NOV 2025 YTD I&amp;E'!$275:$275,'NOV 2025 YTD I&amp;E'!$276:$276,'NOV 2025 YTD I&amp;E'!$277:$277,'NOV 2025 YTD I&amp;E'!$278:$278,'NOV 2025 YTD I&amp;E'!$279:$279,'NOV 2025 YTD I&amp;E'!$282:$282,'NOV 2025 YTD I&amp;E'!$283:$283,'NOV 2025 YTD I&amp;E'!$284:$284,'NOV 2025 YTD I&amp;E'!$286:$286,'NOV 2025 YTD I&amp;E'!$287:$287,'NOV 2025 YTD I&amp;E'!$289:$289,'NOV 2025 YTD I&amp;E'!$290:$290,'NOV 2025 YTD I&amp;E'!$291:$291</definedName>
    <definedName name="QB_DATA_13" localSheetId="5" hidden="1">'NOV 2025 BVA'!$292:$292,'NOV 2025 BVA'!$293:$293,'NOV 2025 BVA'!$294:$294,'NOV 2025 BVA'!$296:$296,'NOV 2025 BVA'!$301:$301,'NOV 2025 BVA'!$302:$302,'NOV 2025 BVA'!$303:$303,'NOV 2025 BVA'!$304:$304,'NOV 2025 BVA'!$307:$307,'NOV 2025 BVA'!$308:$308,'NOV 2025 BVA'!$309:$309,'NOV 2025 BVA'!$310:$310,'NOV 2025 BVA'!$311:$311,'NOV 2025 BVA'!$312:$312,'NOV 2025 BVA'!$313:$313,'NOV 2025 BVA'!$315:$315</definedName>
    <definedName name="QB_DATA_13" localSheetId="3" hidden="1">'NOV 2025 General Ledger'!$414:$414,'NOV 2025 General Ledger'!$415:$415,'NOV 2025 General Ledger'!$416:$416,'NOV 2025 General Ledger'!$417:$417,'NOV 2025 General Ledger'!$418:$418,'NOV 2025 General Ledger'!$419:$419,'NOV 2025 General Ledger'!$420:$420</definedName>
    <definedName name="QB_DATA_13" localSheetId="1" hidden="1">'NOV 2025 MTD I&amp;E'!$299:$299,'NOV 2025 MTD I&amp;E'!$300:$300,'NOV 2025 MTD I&amp;E'!$301:$301,'NOV 2025 MTD I&amp;E'!$302:$302,'NOV 2025 MTD I&amp;E'!$304:$304,'NOV 2025 MTD I&amp;E'!$305:$305,'NOV 2025 MTD I&amp;E'!$306:$306,'NOV 2025 MTD I&amp;E'!$307:$307,'NOV 2025 MTD I&amp;E'!$309:$309,'NOV 2025 MTD I&amp;E'!$312:$312,'NOV 2025 MTD I&amp;E'!$313:$313</definedName>
    <definedName name="QB_DATA_13" localSheetId="2" hidden="1">'NOV 2025 YTD I&amp;E'!$292:$292,'NOV 2025 YTD I&amp;E'!$293:$293,'NOV 2025 YTD I&amp;E'!$294:$294,'NOV 2025 YTD I&amp;E'!$296:$296,'NOV 2025 YTD I&amp;E'!$301:$301,'NOV 2025 YTD I&amp;E'!$302:$302,'NOV 2025 YTD I&amp;E'!$303:$303,'NOV 2025 YTD I&amp;E'!$304:$304,'NOV 2025 YTD I&amp;E'!$307:$307,'NOV 2025 YTD I&amp;E'!$308:$308,'NOV 2025 YTD I&amp;E'!$309:$309,'NOV 2025 YTD I&amp;E'!$310:$310,'NOV 2025 YTD I&amp;E'!$311:$311,'NOV 2025 YTD I&amp;E'!$312:$312,'NOV 2025 YTD I&amp;E'!$313:$313,'NOV 2025 YTD I&amp;E'!$315:$315</definedName>
    <definedName name="QB_DATA_14" localSheetId="5" hidden="1">'NOV 2025 BVA'!$316:$316,'NOV 2025 BVA'!$317:$317,'NOV 2025 BVA'!$318:$318,'NOV 2025 BVA'!$319:$319,'NOV 2025 BVA'!$320:$320,'NOV 2025 BVA'!$322:$322,'NOV 2025 BVA'!$325:$325,'NOV 2025 BVA'!$326:$326</definedName>
    <definedName name="QB_DATA_14" localSheetId="2" hidden="1">'NOV 2025 YTD I&amp;E'!$316:$316,'NOV 2025 YTD I&amp;E'!$317:$317,'NOV 2025 YTD I&amp;E'!$318:$318,'NOV 2025 YTD I&amp;E'!$319:$319,'NOV 2025 YTD I&amp;E'!$320:$320,'NOV 2025 YTD I&amp;E'!$322:$322,'NOV 2025 YTD I&amp;E'!$325:$325,'NOV 2025 YTD I&amp;E'!$326:$326</definedName>
    <definedName name="QB_DATA_2" localSheetId="0" hidden="1">'NOV 2025 Balance Sheet'!$62:$62,'NOV 2025 Balance Sheet'!$64:$64,'NOV 2025 Balance Sheet'!$65:$65,'NOV 2025 Balance Sheet'!$66:$66,'NOV 2025 Balance Sheet'!$69:$69,'NOV 2025 Balance Sheet'!$70:$70,'NOV 2025 Balance Sheet'!$76:$76,'NOV 2025 Balance Sheet'!$78:$78,'NOV 2025 Balance Sheet'!$79:$79,'NOV 2025 Balance Sheet'!$80:$80,'NOV 2025 Balance Sheet'!$81:$81,'NOV 2025 Balance Sheet'!$82:$82,'NOV 2025 Balance Sheet'!$83:$83,'NOV 2025 Balance Sheet'!$85:$85,'NOV 2025 Balance Sheet'!$86:$86,'NOV 2025 Balance Sheet'!$87:$87</definedName>
    <definedName name="QB_DATA_2" localSheetId="5" hidden="1">'NOV 2025 BVA'!$45:$45,'NOV 2025 BVA'!$46:$46,'NOV 2025 BVA'!$47:$47,'NOV 2025 BVA'!$48:$48,'NOV 2025 BVA'!$49:$49,'NOV 2025 BVA'!$50:$50,'NOV 2025 BVA'!$52:$52,'NOV 2025 BVA'!$53:$53,'NOV 2025 BVA'!$54:$54,'NOV 2025 BVA'!$57:$57,'NOV 2025 BVA'!$58:$58,'NOV 2025 BVA'!$59:$59,'NOV 2025 BVA'!$60:$60,'NOV 2025 BVA'!$61:$61,'NOV 2025 BVA'!$62:$62,'NOV 2025 BVA'!$65:$65</definedName>
    <definedName name="QB_DATA_2" localSheetId="3" hidden="1">'NOV 2025 General Ledger'!$72:$72,'NOV 2025 General Ledger'!$73:$73,'NOV 2025 General Ledger'!$74:$74,'NOV 2025 General Ledger'!$75:$75,'NOV 2025 General Ledger'!$78:$78,'NOV 2025 General Ledger'!$79:$79,'NOV 2025 General Ledger'!$80:$80,'NOV 2025 General Ledger'!$85:$85,'NOV 2025 General Ledger'!$86:$86,'NOV 2025 General Ledger'!$91:$91,'NOV 2025 General Ledger'!$94:$94,'NOV 2025 General Ledger'!$97:$97,'NOV 2025 General Ledger'!$98:$98,'NOV 2025 General Ledger'!$99:$99,'NOV 2025 General Ledger'!$100:$100,'NOV 2025 General Ledger'!$101:$101</definedName>
    <definedName name="QB_DATA_2" localSheetId="1" hidden="1">'NOV 2025 MTD I&amp;E'!$45:$45,'NOV 2025 MTD I&amp;E'!$46:$46,'NOV 2025 MTD I&amp;E'!$47:$47,'NOV 2025 MTD I&amp;E'!$48:$48,'NOV 2025 MTD I&amp;E'!$50:$50,'NOV 2025 MTD I&amp;E'!$51:$51,'NOV 2025 MTD I&amp;E'!$52:$52,'NOV 2025 MTD I&amp;E'!$55:$55,'NOV 2025 MTD I&amp;E'!$56:$56,'NOV 2025 MTD I&amp;E'!$57:$57,'NOV 2025 MTD I&amp;E'!$58:$58,'NOV 2025 MTD I&amp;E'!$59:$59,'NOV 2025 MTD I&amp;E'!$60:$60,'NOV 2025 MTD I&amp;E'!$63:$63,'NOV 2025 MTD I&amp;E'!$64:$64,'NOV 2025 MTD I&amp;E'!$65:$65</definedName>
    <definedName name="QB_DATA_2" localSheetId="2" hidden="1">'NOV 2025 YTD I&amp;E'!$45:$45,'NOV 2025 YTD I&amp;E'!$46:$46,'NOV 2025 YTD I&amp;E'!$47:$47,'NOV 2025 YTD I&amp;E'!$48:$48,'NOV 2025 YTD I&amp;E'!$49:$49,'NOV 2025 YTD I&amp;E'!$50:$50,'NOV 2025 YTD I&amp;E'!$52:$52,'NOV 2025 YTD I&amp;E'!$53:$53,'NOV 2025 YTD I&amp;E'!$54:$54,'NOV 2025 YTD I&amp;E'!$57:$57,'NOV 2025 YTD I&amp;E'!$58:$58,'NOV 2025 YTD I&amp;E'!$59:$59,'NOV 2025 YTD I&amp;E'!$60:$60,'NOV 2025 YTD I&amp;E'!$61:$61,'NOV 2025 YTD I&amp;E'!$62:$62,'NOV 2025 YTD I&amp;E'!$65:$65</definedName>
    <definedName name="QB_DATA_3" localSheetId="5" hidden="1">'NOV 2025 BVA'!$66:$66,'NOV 2025 BVA'!$67:$67,'NOV 2025 BVA'!$68:$68,'NOV 2025 BVA'!$69:$69,'NOV 2025 BVA'!$70:$70,'NOV 2025 BVA'!$71:$71,'NOV 2025 BVA'!$75:$75,'NOV 2025 BVA'!$76:$76,'NOV 2025 BVA'!$77:$77,'NOV 2025 BVA'!$79:$79,'NOV 2025 BVA'!$80:$80,'NOV 2025 BVA'!$81:$81,'NOV 2025 BVA'!$82:$82,'NOV 2025 BVA'!$83:$83,'NOV 2025 BVA'!$84:$84,'NOV 2025 BVA'!$85:$85</definedName>
    <definedName name="QB_DATA_3" localSheetId="3" hidden="1">'NOV 2025 General Ledger'!$107:$107,'NOV 2025 General Ledger'!$111:$111,'NOV 2025 General Ledger'!$112:$112,'NOV 2025 General Ledger'!$113:$113,'NOV 2025 General Ledger'!$116:$116,'NOV 2025 General Ledger'!$119:$119,'NOV 2025 General Ledger'!$122:$122,'NOV 2025 General Ledger'!$126:$126,'NOV 2025 General Ledger'!$127:$127,'NOV 2025 General Ledger'!$128:$128,'NOV 2025 General Ledger'!$129:$129,'NOV 2025 General Ledger'!$130:$130,'NOV 2025 General Ledger'!$131:$131,'NOV 2025 General Ledger'!$132:$132,'NOV 2025 General Ledger'!$133:$133,'NOV 2025 General Ledger'!$134:$134</definedName>
    <definedName name="QB_DATA_3" localSheetId="1" hidden="1">'NOV 2025 MTD I&amp;E'!$66:$66,'NOV 2025 MTD I&amp;E'!$67:$67,'NOV 2025 MTD I&amp;E'!$68:$68,'NOV 2025 MTD I&amp;E'!$69:$69,'NOV 2025 MTD I&amp;E'!$73:$73,'NOV 2025 MTD I&amp;E'!$74:$74,'NOV 2025 MTD I&amp;E'!$75:$75,'NOV 2025 MTD I&amp;E'!$77:$77,'NOV 2025 MTD I&amp;E'!$78:$78,'NOV 2025 MTD I&amp;E'!$79:$79,'NOV 2025 MTD I&amp;E'!$80:$80,'NOV 2025 MTD I&amp;E'!$81:$81,'NOV 2025 MTD I&amp;E'!$82:$82,'NOV 2025 MTD I&amp;E'!$83:$83,'NOV 2025 MTD I&amp;E'!$84:$84,'NOV 2025 MTD I&amp;E'!$85:$85</definedName>
    <definedName name="QB_DATA_3" localSheetId="2" hidden="1">'NOV 2025 YTD I&amp;E'!$66:$66,'NOV 2025 YTD I&amp;E'!$67:$67,'NOV 2025 YTD I&amp;E'!$68:$68,'NOV 2025 YTD I&amp;E'!$69:$69,'NOV 2025 YTD I&amp;E'!$70:$70,'NOV 2025 YTD I&amp;E'!$71:$71,'NOV 2025 YTD I&amp;E'!$75:$75,'NOV 2025 YTD I&amp;E'!$76:$76,'NOV 2025 YTD I&amp;E'!$77:$77,'NOV 2025 YTD I&amp;E'!$79:$79,'NOV 2025 YTD I&amp;E'!$80:$80,'NOV 2025 YTD I&amp;E'!$81:$81,'NOV 2025 YTD I&amp;E'!$82:$82,'NOV 2025 YTD I&amp;E'!$83:$83,'NOV 2025 YTD I&amp;E'!$84:$84,'NOV 2025 YTD I&amp;E'!$85:$85</definedName>
    <definedName name="QB_DATA_4" localSheetId="5" hidden="1">'NOV 2025 BVA'!$86:$86,'NOV 2025 BVA'!$87:$87,'NOV 2025 BVA'!$89:$89,'NOV 2025 BVA'!$90:$90,'NOV 2025 BVA'!$91:$91,'NOV 2025 BVA'!$92:$92,'NOV 2025 BVA'!$93:$93,'NOV 2025 BVA'!$94:$94,'NOV 2025 BVA'!$95:$95,'NOV 2025 BVA'!$97:$97,'NOV 2025 BVA'!$99:$99,'NOV 2025 BVA'!$100:$100,'NOV 2025 BVA'!$101:$101,'NOV 2025 BVA'!$102:$102,'NOV 2025 BVA'!$103:$103,'NOV 2025 BVA'!$104:$104</definedName>
    <definedName name="QB_DATA_4" localSheetId="3" hidden="1">'NOV 2025 General Ledger'!$135:$135,'NOV 2025 General Ledger'!$136:$136,'NOV 2025 General Ledger'!$139:$139,'NOV 2025 General Ledger'!$140:$140,'NOV 2025 General Ledger'!$143:$143,'NOV 2025 General Ledger'!$144:$144,'NOV 2025 General Ledger'!$145:$145,'NOV 2025 General Ledger'!$146:$146,'NOV 2025 General Ledger'!$149:$149,'NOV 2025 General Ledger'!$150:$150,'NOV 2025 General Ledger'!$155:$155,'NOV 2025 General Ledger'!$156:$156,'NOV 2025 General Ledger'!$157:$157,'NOV 2025 General Ledger'!$158:$158,'NOV 2025 General Ledger'!$159:$159,'NOV 2025 General Ledger'!$160:$160</definedName>
    <definedName name="QB_DATA_4" localSheetId="1" hidden="1">'NOV 2025 MTD I&amp;E'!$87:$87,'NOV 2025 MTD I&amp;E'!$88:$88,'NOV 2025 MTD I&amp;E'!$89:$89,'NOV 2025 MTD I&amp;E'!$90:$90,'NOV 2025 MTD I&amp;E'!$91:$91,'NOV 2025 MTD I&amp;E'!$92:$92,'NOV 2025 MTD I&amp;E'!$93:$93,'NOV 2025 MTD I&amp;E'!$96:$96,'NOV 2025 MTD I&amp;E'!$97:$97,'NOV 2025 MTD I&amp;E'!$98:$98,'NOV 2025 MTD I&amp;E'!$99:$99,'NOV 2025 MTD I&amp;E'!$100:$100,'NOV 2025 MTD I&amp;E'!$101:$101,'NOV 2025 MTD I&amp;E'!$102:$102,'NOV 2025 MTD I&amp;E'!$105:$105,'NOV 2025 MTD I&amp;E'!$106:$106</definedName>
    <definedName name="QB_DATA_4" localSheetId="2" hidden="1">'NOV 2025 YTD I&amp;E'!$86:$86,'NOV 2025 YTD I&amp;E'!$87:$87,'NOV 2025 YTD I&amp;E'!$89:$89,'NOV 2025 YTD I&amp;E'!$90:$90,'NOV 2025 YTD I&amp;E'!$91:$91,'NOV 2025 YTD I&amp;E'!$92:$92,'NOV 2025 YTD I&amp;E'!$93:$93,'NOV 2025 YTD I&amp;E'!$94:$94,'NOV 2025 YTD I&amp;E'!$95:$95,'NOV 2025 YTD I&amp;E'!$97:$97,'NOV 2025 YTD I&amp;E'!$99:$99,'NOV 2025 YTD I&amp;E'!$100:$100,'NOV 2025 YTD I&amp;E'!$101:$101,'NOV 2025 YTD I&amp;E'!$102:$102,'NOV 2025 YTD I&amp;E'!$103:$103,'NOV 2025 YTD I&amp;E'!$104:$104</definedName>
    <definedName name="QB_DATA_5" localSheetId="5" hidden="1">'NOV 2025 BVA'!$105:$105,'NOV 2025 BVA'!$108:$108,'NOV 2025 BVA'!$109:$109,'NOV 2025 BVA'!$110:$110,'NOV 2025 BVA'!$111:$111,'NOV 2025 BVA'!$113:$113,'NOV 2025 BVA'!$116:$116,'NOV 2025 BVA'!$117:$117,'NOV 2025 BVA'!$118:$118,'NOV 2025 BVA'!$119:$119,'NOV 2025 BVA'!$120:$120,'NOV 2025 BVA'!$123:$123,'NOV 2025 BVA'!$126:$126,'NOV 2025 BVA'!$127:$127,'NOV 2025 BVA'!$130:$130,'NOV 2025 BVA'!$131:$131</definedName>
    <definedName name="QB_DATA_5" localSheetId="3" hidden="1">'NOV 2025 General Ledger'!$163:$163,'NOV 2025 General Ledger'!$164:$164,'NOV 2025 General Ledger'!$165:$165,'NOV 2025 General Ledger'!$166:$166,'NOV 2025 General Ledger'!$167:$167,'NOV 2025 General Ledger'!$170:$170,'NOV 2025 General Ledger'!$171:$171,'NOV 2025 General Ledger'!$172:$172,'NOV 2025 General Ledger'!$173:$173,'NOV 2025 General Ledger'!$176:$176,'NOV 2025 General Ledger'!$177:$177,'NOV 2025 General Ledger'!$178:$178,'NOV 2025 General Ledger'!$179:$179,'NOV 2025 General Ledger'!$180:$180,'NOV 2025 General Ledger'!$183:$183,'NOV 2025 General Ledger'!$188:$188</definedName>
    <definedName name="QB_DATA_5" localSheetId="1" hidden="1">'NOV 2025 MTD I&amp;E'!$107:$107,'NOV 2025 MTD I&amp;E'!$108:$108,'NOV 2025 MTD I&amp;E'!$110:$110,'NOV 2025 MTD I&amp;E'!$113:$113,'NOV 2025 MTD I&amp;E'!$114:$114,'NOV 2025 MTD I&amp;E'!$115:$115,'NOV 2025 MTD I&amp;E'!$116:$116,'NOV 2025 MTD I&amp;E'!$117:$117,'NOV 2025 MTD I&amp;E'!$120:$120,'NOV 2025 MTD I&amp;E'!$123:$123,'NOV 2025 MTD I&amp;E'!$124:$124,'NOV 2025 MTD I&amp;E'!$127:$127,'NOV 2025 MTD I&amp;E'!$128:$128,'NOV 2025 MTD I&amp;E'!$131:$131,'NOV 2025 MTD I&amp;E'!$132:$132,'NOV 2025 MTD I&amp;E'!$134:$134</definedName>
    <definedName name="QB_DATA_5" localSheetId="2" hidden="1">'NOV 2025 YTD I&amp;E'!$105:$105,'NOV 2025 YTD I&amp;E'!$108:$108,'NOV 2025 YTD I&amp;E'!$109:$109,'NOV 2025 YTD I&amp;E'!$110:$110,'NOV 2025 YTD I&amp;E'!$111:$111,'NOV 2025 YTD I&amp;E'!$113:$113,'NOV 2025 YTD I&amp;E'!$116:$116,'NOV 2025 YTD I&amp;E'!$117:$117,'NOV 2025 YTD I&amp;E'!$118:$118,'NOV 2025 YTD I&amp;E'!$119:$119,'NOV 2025 YTD I&amp;E'!$120:$120,'NOV 2025 YTD I&amp;E'!$123:$123,'NOV 2025 YTD I&amp;E'!$126:$126,'NOV 2025 YTD I&amp;E'!$127:$127,'NOV 2025 YTD I&amp;E'!$130:$130,'NOV 2025 YTD I&amp;E'!$131:$131</definedName>
    <definedName name="QB_DATA_6" localSheetId="5" hidden="1">'NOV 2025 BVA'!$134:$134,'NOV 2025 BVA'!$135:$135,'NOV 2025 BVA'!$137:$137,'NOV 2025 BVA'!$139:$139,'NOV 2025 BVA'!$141:$141,'NOV 2025 BVA'!$142:$142,'NOV 2025 BVA'!$143:$143,'NOV 2025 BVA'!$144:$144,'NOV 2025 BVA'!$145:$145,'NOV 2025 BVA'!$146:$146,'NOV 2025 BVA'!$150:$150,'NOV 2025 BVA'!$151:$151,'NOV 2025 BVA'!$152:$152,'NOV 2025 BVA'!$153:$153,'NOV 2025 BVA'!$155:$155,'NOV 2025 BVA'!$156:$156</definedName>
    <definedName name="QB_DATA_6" localSheetId="3" hidden="1">'NOV 2025 General Ledger'!$191:$191,'NOV 2025 General Ledger'!$192:$192,'NOV 2025 General Ledger'!$193:$193,'NOV 2025 General Ledger'!$194:$194,'NOV 2025 General Ledger'!$195:$195,'NOV 2025 General Ledger'!$196:$196,'NOV 2025 General Ledger'!$197:$197,'NOV 2025 General Ledger'!$200:$200,'NOV 2025 General Ledger'!$201:$201,'NOV 2025 General Ledger'!$202:$202,'NOV 2025 General Ledger'!$203:$203,'NOV 2025 General Ledger'!$204:$204,'NOV 2025 General Ledger'!$205:$205,'NOV 2025 General Ledger'!$206:$206,'NOV 2025 General Ledger'!$212:$212,'NOV 2025 General Ledger'!$215:$215</definedName>
    <definedName name="QB_DATA_6" localSheetId="1" hidden="1">'NOV 2025 MTD I&amp;E'!$136:$136,'NOV 2025 MTD I&amp;E'!$138:$138,'NOV 2025 MTD I&amp;E'!$139:$139,'NOV 2025 MTD I&amp;E'!$140:$140,'NOV 2025 MTD I&amp;E'!$141:$141,'NOV 2025 MTD I&amp;E'!$142:$142,'NOV 2025 MTD I&amp;E'!$143:$143,'NOV 2025 MTD I&amp;E'!$147:$147,'NOV 2025 MTD I&amp;E'!$148:$148,'NOV 2025 MTD I&amp;E'!$149:$149,'NOV 2025 MTD I&amp;E'!$150:$150,'NOV 2025 MTD I&amp;E'!$152:$152,'NOV 2025 MTD I&amp;E'!$153:$153,'NOV 2025 MTD I&amp;E'!$154:$154,'NOV 2025 MTD I&amp;E'!$156:$156,'NOV 2025 MTD I&amp;E'!$157:$157</definedName>
    <definedName name="QB_DATA_6" localSheetId="2" hidden="1">'NOV 2025 YTD I&amp;E'!$134:$134,'NOV 2025 YTD I&amp;E'!$135:$135,'NOV 2025 YTD I&amp;E'!$137:$137,'NOV 2025 YTD I&amp;E'!$139:$139,'NOV 2025 YTD I&amp;E'!$141:$141,'NOV 2025 YTD I&amp;E'!$142:$142,'NOV 2025 YTD I&amp;E'!$143:$143,'NOV 2025 YTD I&amp;E'!$144:$144,'NOV 2025 YTD I&amp;E'!$145:$145,'NOV 2025 YTD I&amp;E'!$146:$146,'NOV 2025 YTD I&amp;E'!$150:$150,'NOV 2025 YTD I&amp;E'!$151:$151,'NOV 2025 YTD I&amp;E'!$152:$152,'NOV 2025 YTD I&amp;E'!$153:$153,'NOV 2025 YTD I&amp;E'!$155:$155,'NOV 2025 YTD I&amp;E'!$156:$156</definedName>
    <definedName name="QB_DATA_7" localSheetId="5" hidden="1">'NOV 2025 BVA'!$157:$157,'NOV 2025 BVA'!$159:$159,'NOV 2025 BVA'!$160:$160,'NOV 2025 BVA'!$162:$162,'NOV 2025 BVA'!$165:$165,'NOV 2025 BVA'!$166:$166,'NOV 2025 BVA'!$167:$167,'NOV 2025 BVA'!$170:$170,'NOV 2025 BVA'!$171:$171,'NOV 2025 BVA'!$172:$172,'NOV 2025 BVA'!$173:$173,'NOV 2025 BVA'!$174:$174,'NOV 2025 BVA'!$175:$175,'NOV 2025 BVA'!$178:$178,'NOV 2025 BVA'!$179:$179,'NOV 2025 BVA'!$180:$180</definedName>
    <definedName name="QB_DATA_7" localSheetId="3" hidden="1">'NOV 2025 General Ledger'!$222:$222,'NOV 2025 General Ledger'!$225:$225,'NOV 2025 General Ledger'!$226:$226,'NOV 2025 General Ledger'!$230:$230,'NOV 2025 General Ledger'!$231:$231,'NOV 2025 General Ledger'!$232:$232,'NOV 2025 General Ledger'!$233:$233,'NOV 2025 General Ledger'!$234:$234,'NOV 2025 General Ledger'!$238:$238,'NOV 2025 General Ledger'!$239:$239,'NOV 2025 General Ledger'!$240:$240,'NOV 2025 General Ledger'!$241:$241,'NOV 2025 General Ledger'!$242:$242,'NOV 2025 General Ledger'!$243:$243,'NOV 2025 General Ledger'!$244:$244,'NOV 2025 General Ledger'!$247:$247</definedName>
    <definedName name="QB_DATA_7" localSheetId="1" hidden="1">'NOV 2025 MTD I&amp;E'!$159:$159,'NOV 2025 MTD I&amp;E'!$162:$162,'NOV 2025 MTD I&amp;E'!$163:$163,'NOV 2025 MTD I&amp;E'!$164:$164,'NOV 2025 MTD I&amp;E'!$167:$167,'NOV 2025 MTD I&amp;E'!$168:$168,'NOV 2025 MTD I&amp;E'!$169:$169,'NOV 2025 MTD I&amp;E'!$170:$170,'NOV 2025 MTD I&amp;E'!$171:$171,'NOV 2025 MTD I&amp;E'!$172:$172,'NOV 2025 MTD I&amp;E'!$175:$175,'NOV 2025 MTD I&amp;E'!$176:$176,'NOV 2025 MTD I&amp;E'!$177:$177,'NOV 2025 MTD I&amp;E'!$179:$179,'NOV 2025 MTD I&amp;E'!$180:$180,'NOV 2025 MTD I&amp;E'!$181:$181</definedName>
    <definedName name="QB_DATA_7" localSheetId="2" hidden="1">'NOV 2025 YTD I&amp;E'!$157:$157,'NOV 2025 YTD I&amp;E'!$159:$159,'NOV 2025 YTD I&amp;E'!$160:$160,'NOV 2025 YTD I&amp;E'!$162:$162,'NOV 2025 YTD I&amp;E'!$165:$165,'NOV 2025 YTD I&amp;E'!$166:$166,'NOV 2025 YTD I&amp;E'!$167:$167,'NOV 2025 YTD I&amp;E'!$170:$170,'NOV 2025 YTD I&amp;E'!$171:$171,'NOV 2025 YTD I&amp;E'!$172:$172,'NOV 2025 YTD I&amp;E'!$173:$173,'NOV 2025 YTD I&amp;E'!$174:$174,'NOV 2025 YTD I&amp;E'!$175:$175,'NOV 2025 YTD I&amp;E'!$178:$178,'NOV 2025 YTD I&amp;E'!$179:$179,'NOV 2025 YTD I&amp;E'!$180:$180</definedName>
    <definedName name="QB_DATA_8" localSheetId="5" hidden="1">'NOV 2025 BVA'!$182:$182,'NOV 2025 BVA'!$183:$183,'NOV 2025 BVA'!$184:$184,'NOV 2025 BVA'!$185:$185,'NOV 2025 BVA'!$186:$186,'NOV 2025 BVA'!$187:$187,'NOV 2025 BVA'!$188:$188,'NOV 2025 BVA'!$189:$189,'NOV 2025 BVA'!$190:$190,'NOV 2025 BVA'!$191:$191,'NOV 2025 BVA'!$194:$194,'NOV 2025 BVA'!$195:$195,'NOV 2025 BVA'!$196:$196,'NOV 2025 BVA'!$197:$197,'NOV 2025 BVA'!$198:$198,'NOV 2025 BVA'!$199:$199</definedName>
    <definedName name="QB_DATA_8" localSheetId="3" hidden="1">'NOV 2025 General Ledger'!$248:$248,'NOV 2025 General Ledger'!$249:$249,'NOV 2025 General Ledger'!$250:$250,'NOV 2025 General Ledger'!$251:$251,'NOV 2025 General Ledger'!$254:$254,'NOV 2025 General Ledger'!$255:$255,'NOV 2025 General Ledger'!$258:$258,'NOV 2025 General Ledger'!$261:$261,'NOV 2025 General Ledger'!$267:$267,'NOV 2025 General Ledger'!$268:$268,'NOV 2025 General Ledger'!$271:$271,'NOV 2025 General Ledger'!$275:$275,'NOV 2025 General Ledger'!$276:$276,'NOV 2025 General Ledger'!$283:$283,'NOV 2025 General Ledger'!$284:$284,'NOV 2025 General Ledger'!$289:$289</definedName>
    <definedName name="QB_DATA_8" localSheetId="1" hidden="1">'NOV 2025 MTD I&amp;E'!$182:$182,'NOV 2025 MTD I&amp;E'!$183:$183,'NOV 2025 MTD I&amp;E'!$184:$184,'NOV 2025 MTD I&amp;E'!$185:$185,'NOV 2025 MTD I&amp;E'!$186:$186,'NOV 2025 MTD I&amp;E'!$187:$187,'NOV 2025 MTD I&amp;E'!$188:$188,'NOV 2025 MTD I&amp;E'!$191:$191,'NOV 2025 MTD I&amp;E'!$192:$192,'NOV 2025 MTD I&amp;E'!$193:$193,'NOV 2025 MTD I&amp;E'!$194:$194,'NOV 2025 MTD I&amp;E'!$195:$195,'NOV 2025 MTD I&amp;E'!$196:$196,'NOV 2025 MTD I&amp;E'!$197:$197,'NOV 2025 MTD I&amp;E'!$198:$198,'NOV 2025 MTD I&amp;E'!$199:$199</definedName>
    <definedName name="QB_DATA_8" localSheetId="2" hidden="1">'NOV 2025 YTD I&amp;E'!$182:$182,'NOV 2025 YTD I&amp;E'!$183:$183,'NOV 2025 YTD I&amp;E'!$184:$184,'NOV 2025 YTD I&amp;E'!$185:$185,'NOV 2025 YTD I&amp;E'!$186:$186,'NOV 2025 YTD I&amp;E'!$187:$187,'NOV 2025 YTD I&amp;E'!$188:$188,'NOV 2025 YTD I&amp;E'!$189:$189,'NOV 2025 YTD I&amp;E'!$190:$190,'NOV 2025 YTD I&amp;E'!$191:$191,'NOV 2025 YTD I&amp;E'!$194:$194,'NOV 2025 YTD I&amp;E'!$195:$195,'NOV 2025 YTD I&amp;E'!$196:$196,'NOV 2025 YTD I&amp;E'!$197:$197,'NOV 2025 YTD I&amp;E'!$198:$198,'NOV 2025 YTD I&amp;E'!$199:$199</definedName>
    <definedName name="QB_DATA_9" localSheetId="5" hidden="1">'NOV 2025 BVA'!$200:$200,'NOV 2025 BVA'!$201:$201,'NOV 2025 BVA'!$202:$202,'NOV 2025 BVA'!$203:$203,'NOV 2025 BVA'!$204:$204,'NOV 2025 BVA'!$205:$205,'NOV 2025 BVA'!$206:$206,'NOV 2025 BVA'!$207:$207,'NOV 2025 BVA'!$208:$208,'NOV 2025 BVA'!$209:$209,'NOV 2025 BVA'!$210:$210,'NOV 2025 BVA'!$211:$211,'NOV 2025 BVA'!$212:$212,'NOV 2025 BVA'!$213:$213,'NOV 2025 BVA'!$214:$214,'NOV 2025 BVA'!$215:$215</definedName>
    <definedName name="QB_DATA_9" localSheetId="3" hidden="1">'NOV 2025 General Ledger'!$290:$290,'NOV 2025 General Ledger'!$291:$291,'NOV 2025 General Ledger'!$294:$294,'NOV 2025 General Ledger'!$299:$299,'NOV 2025 General Ledger'!$300:$300,'NOV 2025 General Ledger'!$304:$304,'NOV 2025 General Ledger'!$307:$307,'NOV 2025 General Ledger'!$310:$310,'NOV 2025 General Ledger'!$311:$311,'NOV 2025 General Ledger'!$316:$316,'NOV 2025 General Ledger'!$317:$317,'NOV 2025 General Ledger'!$320:$320,'NOV 2025 General Ledger'!$321:$321,'NOV 2025 General Ledger'!$327:$327,'NOV 2025 General Ledger'!$328:$328,'NOV 2025 General Ledger'!$329:$329</definedName>
    <definedName name="QB_DATA_9" localSheetId="1" hidden="1">'NOV 2025 MTD I&amp;E'!$200:$200,'NOV 2025 MTD I&amp;E'!$201:$201,'NOV 2025 MTD I&amp;E'!$202:$202,'NOV 2025 MTD I&amp;E'!$203:$203,'NOV 2025 MTD I&amp;E'!$204:$204,'NOV 2025 MTD I&amp;E'!$205:$205,'NOV 2025 MTD I&amp;E'!$206:$206,'NOV 2025 MTD I&amp;E'!$207:$207,'NOV 2025 MTD I&amp;E'!$208:$208,'NOV 2025 MTD I&amp;E'!$209:$209,'NOV 2025 MTD I&amp;E'!$210:$210,'NOV 2025 MTD I&amp;E'!$211:$211,'NOV 2025 MTD I&amp;E'!$212:$212,'NOV 2025 MTD I&amp;E'!$213:$213,'NOV 2025 MTD I&amp;E'!$214:$214,'NOV 2025 MTD I&amp;E'!$215:$215</definedName>
    <definedName name="QB_DATA_9" localSheetId="2" hidden="1">'NOV 2025 YTD I&amp;E'!$200:$200,'NOV 2025 YTD I&amp;E'!$201:$201,'NOV 2025 YTD I&amp;E'!$202:$202,'NOV 2025 YTD I&amp;E'!$203:$203,'NOV 2025 YTD I&amp;E'!$204:$204,'NOV 2025 YTD I&amp;E'!$205:$205,'NOV 2025 YTD I&amp;E'!$206:$206,'NOV 2025 YTD I&amp;E'!$207:$207,'NOV 2025 YTD I&amp;E'!$208:$208,'NOV 2025 YTD I&amp;E'!$209:$209,'NOV 2025 YTD I&amp;E'!$210:$210,'NOV 2025 YTD I&amp;E'!$211:$211,'NOV 2025 YTD I&amp;E'!$212:$212,'NOV 2025 YTD I&amp;E'!$213:$213,'NOV 2025 YTD I&amp;E'!$214:$214,'NOV 2025 YTD I&amp;E'!$215:$215</definedName>
    <definedName name="QB_FORMULA_0" localSheetId="0" hidden="1">'NOV 2025 Balance Sheet'!$H$14,'NOV 2025 Balance Sheet'!$H$15,'NOV 2025 Balance Sheet'!$H$19,'NOV 2025 Balance Sheet'!$H$22,'NOV 2025 Balance Sheet'!$H$23,'NOV 2025 Balance Sheet'!$H$34,'NOV 2025 Balance Sheet'!$H$35,'NOV 2025 Balance Sheet'!$H$41,'NOV 2025 Balance Sheet'!$H$44,'NOV 2025 Balance Sheet'!$H$51,'NOV 2025 Balance Sheet'!$H$59,'NOV 2025 Balance Sheet'!$H$63,'NOV 2025 Balance Sheet'!$H$67,'NOV 2025 Balance Sheet'!$H$71,'NOV 2025 Balance Sheet'!$H$72,'NOV 2025 Balance Sheet'!$H$73</definedName>
    <definedName name="QB_FORMULA_0" localSheetId="5" hidden="1">'NOV 2025 BVA'!$L$6,'NOV 2025 BVA'!$M$6,'NOV 2025 BVA'!$L$7,'NOV 2025 BVA'!$M$7,'NOV 2025 BVA'!$L$8,'NOV 2025 BVA'!$M$8,'NOV 2025 BVA'!$L$9,'NOV 2025 BVA'!$M$9,'NOV 2025 BVA'!$L$11,'NOV 2025 BVA'!$M$11,'NOV 2025 BVA'!$L$12,'NOV 2025 BVA'!$M$12,'NOV 2025 BVA'!$L$13,'NOV 2025 BVA'!$M$13,'NOV 2025 BVA'!$L$15,'NOV 2025 BVA'!$M$15</definedName>
    <definedName name="QB_FORMULA_0" localSheetId="3" hidden="1">'NOV 2025 General Ledger'!$Q$3,'NOV 2025 General Ledger'!$P$4,'NOV 2025 General Ledger'!$Q$4,'NOV 2025 General Ledger'!$Q$6,'NOV 2025 General Ledger'!$Q$7,'NOV 2025 General Ledger'!$Q$8,'NOV 2025 General Ledger'!$Q$9,'NOV 2025 General Ledger'!$Q$10,'NOV 2025 General Ledger'!$Q$11,'NOV 2025 General Ledger'!$Q$12,'NOV 2025 General Ledger'!$Q$13,'NOV 2025 General Ledger'!$P$14,'NOV 2025 General Ledger'!$Q$14,'NOV 2025 General Ledger'!$Q$17,'NOV 2025 General Ledger'!$P$18,'NOV 2025 General Ledger'!$Q$18</definedName>
    <definedName name="QB_FORMULA_0" localSheetId="1" hidden="1">'NOV 2025 MTD I&amp;E'!$L$5,'NOV 2025 MTD I&amp;E'!$M$5,'NOV 2025 MTD I&amp;E'!$L$6,'NOV 2025 MTD I&amp;E'!$M$6,'NOV 2025 MTD I&amp;E'!$L$7,'NOV 2025 MTD I&amp;E'!$M$7,'NOV 2025 MTD I&amp;E'!$L$8,'NOV 2025 MTD I&amp;E'!$M$8,'NOV 2025 MTD I&amp;E'!$L$10,'NOV 2025 MTD I&amp;E'!$M$10,'NOV 2025 MTD I&amp;E'!$L$11,'NOV 2025 MTD I&amp;E'!$M$11,'NOV 2025 MTD I&amp;E'!$L$12,'NOV 2025 MTD I&amp;E'!$M$12,'NOV 2025 MTD I&amp;E'!$L$14,'NOV 2025 MTD I&amp;E'!$M$14</definedName>
    <definedName name="QB_FORMULA_0" localSheetId="2" hidden="1">'NOV 2025 YTD I&amp;E'!$L$6,'NOV 2025 YTD I&amp;E'!$M$6,'NOV 2025 YTD I&amp;E'!$L$7,'NOV 2025 YTD I&amp;E'!$M$7,'NOV 2025 YTD I&amp;E'!$L$8,'NOV 2025 YTD I&amp;E'!$M$8,'NOV 2025 YTD I&amp;E'!$L$9,'NOV 2025 YTD I&amp;E'!$M$9,'NOV 2025 YTD I&amp;E'!$L$11,'NOV 2025 YTD I&amp;E'!$M$11,'NOV 2025 YTD I&amp;E'!$L$12,'NOV 2025 YTD I&amp;E'!$M$12,'NOV 2025 YTD I&amp;E'!$L$13,'NOV 2025 YTD I&amp;E'!$M$13,'NOV 2025 YTD I&amp;E'!$L$15,'NOV 2025 YTD I&amp;E'!$M$15</definedName>
    <definedName name="QB_FORMULA_1" localSheetId="0" hidden="1">'NOV 2025 Balance Sheet'!$H$74,'NOV 2025 Balance Sheet'!$H$84,'NOV 2025 Balance Sheet'!$H$88,'NOV 2025 Balance Sheet'!$H$89</definedName>
    <definedName name="QB_FORMULA_1" localSheetId="5" hidden="1">'NOV 2025 BVA'!$L$16,'NOV 2025 BVA'!$M$16,'NOV 2025 BVA'!$L$17,'NOV 2025 BVA'!$M$17,'NOV 2025 BVA'!$L$18,'NOV 2025 BVA'!$M$18,'NOV 2025 BVA'!$L$19,'NOV 2025 BVA'!$M$19,'NOV 2025 BVA'!$L$20,'NOV 2025 BVA'!$M$20,'NOV 2025 BVA'!$L$21,'NOV 2025 BVA'!$M$21,'NOV 2025 BVA'!$L$22,'NOV 2025 BVA'!$M$22,'NOV 2025 BVA'!$L$23,'NOV 2025 BVA'!$M$23</definedName>
    <definedName name="QB_FORMULA_1" localSheetId="3" hidden="1">'NOV 2025 General Ledger'!$Q$20,'NOV 2025 General Ledger'!$P$21,'NOV 2025 General Ledger'!$Q$21,'NOV 2025 General Ledger'!$Q$23,'NOV 2025 General Ledger'!$P$24,'NOV 2025 General Ledger'!$Q$24,'NOV 2025 General Ledger'!$Q$26,'NOV 2025 General Ledger'!$P$27,'NOV 2025 General Ledger'!$Q$27,'NOV 2025 General Ledger'!$Q$29,'NOV 2025 General Ledger'!$P$30,'NOV 2025 General Ledger'!$Q$30,'NOV 2025 General Ledger'!$Q$32,'NOV 2025 General Ledger'!$P$33,'NOV 2025 General Ledger'!$Q$33,'NOV 2025 General Ledger'!$Q$35</definedName>
    <definedName name="QB_FORMULA_1" localSheetId="1" hidden="1">'NOV 2025 MTD I&amp;E'!$L$15,'NOV 2025 MTD I&amp;E'!$M$15,'NOV 2025 MTD I&amp;E'!$L$16,'NOV 2025 MTD I&amp;E'!$M$16,'NOV 2025 MTD I&amp;E'!$L$17,'NOV 2025 MTD I&amp;E'!$M$17,'NOV 2025 MTD I&amp;E'!$L$18,'NOV 2025 MTD I&amp;E'!$M$18,'NOV 2025 MTD I&amp;E'!$L$19,'NOV 2025 MTD I&amp;E'!$M$19,'NOV 2025 MTD I&amp;E'!$L$20,'NOV 2025 MTD I&amp;E'!$M$20,'NOV 2025 MTD I&amp;E'!$L$21,'NOV 2025 MTD I&amp;E'!$M$21,'NOV 2025 MTD I&amp;E'!$L$22,'NOV 2025 MTD I&amp;E'!$M$22</definedName>
    <definedName name="QB_FORMULA_1" localSheetId="2" hidden="1">'NOV 2025 YTD I&amp;E'!$L$16,'NOV 2025 YTD I&amp;E'!$M$16,'NOV 2025 YTD I&amp;E'!$L$17,'NOV 2025 YTD I&amp;E'!$M$17,'NOV 2025 YTD I&amp;E'!$L$18,'NOV 2025 YTD I&amp;E'!$M$18,'NOV 2025 YTD I&amp;E'!$L$19,'NOV 2025 YTD I&amp;E'!$M$19,'NOV 2025 YTD I&amp;E'!$L$20,'NOV 2025 YTD I&amp;E'!$M$20,'NOV 2025 YTD I&amp;E'!$L$21,'NOV 2025 YTD I&amp;E'!$M$21,'NOV 2025 YTD I&amp;E'!$L$22,'NOV 2025 YTD I&amp;E'!$M$22,'NOV 2025 YTD I&amp;E'!$L$23,'NOV 2025 YTD I&amp;E'!$M$23</definedName>
    <definedName name="QB_FORMULA_10" localSheetId="5" hidden="1">'NOV 2025 BVA'!$L$90,'NOV 2025 BVA'!$M$90,'NOV 2025 BVA'!$L$91,'NOV 2025 BVA'!$M$91,'NOV 2025 BVA'!$L$92,'NOV 2025 BVA'!$M$92,'NOV 2025 BVA'!$L$93,'NOV 2025 BVA'!$M$93,'NOV 2025 BVA'!$L$94,'NOV 2025 BVA'!$M$94,'NOV 2025 BVA'!$L$95,'NOV 2025 BVA'!$M$95,'NOV 2025 BVA'!$J$96,'NOV 2025 BVA'!$K$96,'NOV 2025 BVA'!$L$96,'NOV 2025 BVA'!$M$96</definedName>
    <definedName name="QB_FORMULA_10" localSheetId="3" hidden="1">'NOV 2025 General Ledger'!$P$168,'NOV 2025 General Ledger'!$Q$168,'NOV 2025 General Ledger'!$Q$170,'NOV 2025 General Ledger'!$Q$171,'NOV 2025 General Ledger'!$Q$172,'NOV 2025 General Ledger'!$Q$173,'NOV 2025 General Ledger'!$P$174,'NOV 2025 General Ledger'!$Q$174,'NOV 2025 General Ledger'!$Q$176,'NOV 2025 General Ledger'!$Q$177,'NOV 2025 General Ledger'!$Q$178,'NOV 2025 General Ledger'!$Q$179,'NOV 2025 General Ledger'!$Q$180,'NOV 2025 General Ledger'!$P$181,'NOV 2025 General Ledger'!$Q$181,'NOV 2025 General Ledger'!$Q$183</definedName>
    <definedName name="QB_FORMULA_10" localSheetId="1" hidden="1">'NOV 2025 MTD I&amp;E'!$L$88,'NOV 2025 MTD I&amp;E'!$M$88,'NOV 2025 MTD I&amp;E'!$L$89,'NOV 2025 MTD I&amp;E'!$M$89,'NOV 2025 MTD I&amp;E'!$L$90,'NOV 2025 MTD I&amp;E'!$M$90,'NOV 2025 MTD I&amp;E'!$L$91,'NOV 2025 MTD I&amp;E'!$M$91,'NOV 2025 MTD I&amp;E'!$L$92,'NOV 2025 MTD I&amp;E'!$M$92,'NOV 2025 MTD I&amp;E'!$L$93,'NOV 2025 MTD I&amp;E'!$M$93,'NOV 2025 MTD I&amp;E'!$J$94,'NOV 2025 MTD I&amp;E'!$K$94,'NOV 2025 MTD I&amp;E'!$L$94,'NOV 2025 MTD I&amp;E'!$M$94</definedName>
    <definedName name="QB_FORMULA_10" localSheetId="2" hidden="1">'NOV 2025 YTD I&amp;E'!$L$90,'NOV 2025 YTD I&amp;E'!$M$90,'NOV 2025 YTD I&amp;E'!$L$91,'NOV 2025 YTD I&amp;E'!$M$91,'NOV 2025 YTD I&amp;E'!$L$92,'NOV 2025 YTD I&amp;E'!$M$92,'NOV 2025 YTD I&amp;E'!$L$93,'NOV 2025 YTD I&amp;E'!$M$93,'NOV 2025 YTD I&amp;E'!$L$94,'NOV 2025 YTD I&amp;E'!$M$94,'NOV 2025 YTD I&amp;E'!$L$95,'NOV 2025 YTD I&amp;E'!$M$95,'NOV 2025 YTD I&amp;E'!$J$96,'NOV 2025 YTD I&amp;E'!$K$96,'NOV 2025 YTD I&amp;E'!$L$96,'NOV 2025 YTD I&amp;E'!$M$96</definedName>
    <definedName name="QB_FORMULA_11" localSheetId="5" hidden="1">'NOV 2025 BVA'!$L$99,'NOV 2025 BVA'!$M$99,'NOV 2025 BVA'!$L$100,'NOV 2025 BVA'!$M$100,'NOV 2025 BVA'!$L$101,'NOV 2025 BVA'!$M$101,'NOV 2025 BVA'!$L$102,'NOV 2025 BVA'!$M$102,'NOV 2025 BVA'!$L$103,'NOV 2025 BVA'!$M$103,'NOV 2025 BVA'!$L$104,'NOV 2025 BVA'!$M$104,'NOV 2025 BVA'!$L$105,'NOV 2025 BVA'!$M$105,'NOV 2025 BVA'!$J$106,'NOV 2025 BVA'!$K$106</definedName>
    <definedName name="QB_FORMULA_11" localSheetId="3" hidden="1">'NOV 2025 General Ledger'!$P$184,'NOV 2025 General Ledger'!$Q$184,'NOV 2025 General Ledger'!$P$185,'NOV 2025 General Ledger'!$Q$185,'NOV 2025 General Ledger'!$Q$188,'NOV 2025 General Ledger'!$P$189,'NOV 2025 General Ledger'!$Q$189,'NOV 2025 General Ledger'!$Q$191,'NOV 2025 General Ledger'!$Q$192,'NOV 2025 General Ledger'!$Q$193,'NOV 2025 General Ledger'!$Q$194,'NOV 2025 General Ledger'!$Q$195,'NOV 2025 General Ledger'!$Q$196,'NOV 2025 General Ledger'!$Q$197,'NOV 2025 General Ledger'!$P$198,'NOV 2025 General Ledger'!$Q$198</definedName>
    <definedName name="QB_FORMULA_11" localSheetId="1" hidden="1">'NOV 2025 MTD I&amp;E'!$L$96,'NOV 2025 MTD I&amp;E'!$M$96,'NOV 2025 MTD I&amp;E'!$L$97,'NOV 2025 MTD I&amp;E'!$M$97,'NOV 2025 MTD I&amp;E'!$L$98,'NOV 2025 MTD I&amp;E'!$M$98,'NOV 2025 MTD I&amp;E'!$L$99,'NOV 2025 MTD I&amp;E'!$M$99,'NOV 2025 MTD I&amp;E'!$L$100,'NOV 2025 MTD I&amp;E'!$M$100,'NOV 2025 MTD I&amp;E'!$L$101,'NOV 2025 MTD I&amp;E'!$M$101,'NOV 2025 MTD I&amp;E'!$L$102,'NOV 2025 MTD I&amp;E'!$M$102,'NOV 2025 MTD I&amp;E'!$J$103,'NOV 2025 MTD I&amp;E'!$K$103</definedName>
    <definedName name="QB_FORMULA_11" localSheetId="2" hidden="1">'NOV 2025 YTD I&amp;E'!$L$99,'NOV 2025 YTD I&amp;E'!$M$99,'NOV 2025 YTD I&amp;E'!$L$100,'NOV 2025 YTD I&amp;E'!$M$100,'NOV 2025 YTD I&amp;E'!$L$101,'NOV 2025 YTD I&amp;E'!$M$101,'NOV 2025 YTD I&amp;E'!$L$102,'NOV 2025 YTD I&amp;E'!$M$102,'NOV 2025 YTD I&amp;E'!$L$103,'NOV 2025 YTD I&amp;E'!$M$103,'NOV 2025 YTD I&amp;E'!$L$104,'NOV 2025 YTD I&amp;E'!$M$104,'NOV 2025 YTD I&amp;E'!$L$105,'NOV 2025 YTD I&amp;E'!$M$105,'NOV 2025 YTD I&amp;E'!$J$106,'NOV 2025 YTD I&amp;E'!$K$106</definedName>
    <definedName name="QB_FORMULA_12" localSheetId="5" hidden="1">'NOV 2025 BVA'!$L$106,'NOV 2025 BVA'!$M$106,'NOV 2025 BVA'!$L$108,'NOV 2025 BVA'!$M$108,'NOV 2025 BVA'!$L$109,'NOV 2025 BVA'!$M$109,'NOV 2025 BVA'!$L$110,'NOV 2025 BVA'!$M$110,'NOV 2025 BVA'!$L$111,'NOV 2025 BVA'!$M$111,'NOV 2025 BVA'!$J$112,'NOV 2025 BVA'!$K$112,'NOV 2025 BVA'!$L$112,'NOV 2025 BVA'!$M$112,'NOV 2025 BVA'!$L$113,'NOV 2025 BVA'!$M$113</definedName>
    <definedName name="QB_FORMULA_12" localSheetId="3" hidden="1">'NOV 2025 General Ledger'!$Q$200,'NOV 2025 General Ledger'!$Q$201,'NOV 2025 General Ledger'!$Q$202,'NOV 2025 General Ledger'!$Q$203,'NOV 2025 General Ledger'!$Q$204,'NOV 2025 General Ledger'!$Q$205,'NOV 2025 General Ledger'!$Q$206,'NOV 2025 General Ledger'!$P$207,'NOV 2025 General Ledger'!$Q$207,'NOV 2025 General Ledger'!$P$208,'NOV 2025 General Ledger'!$Q$208,'NOV 2025 General Ledger'!$P$209,'NOV 2025 General Ledger'!$Q$209,'NOV 2025 General Ledger'!$Q$212,'NOV 2025 General Ledger'!$P$213,'NOV 2025 General Ledger'!$Q$213</definedName>
    <definedName name="QB_FORMULA_12" localSheetId="1" hidden="1">'NOV 2025 MTD I&amp;E'!$L$103,'NOV 2025 MTD I&amp;E'!$M$103,'NOV 2025 MTD I&amp;E'!$L$105,'NOV 2025 MTD I&amp;E'!$M$105,'NOV 2025 MTD I&amp;E'!$L$106,'NOV 2025 MTD I&amp;E'!$M$106,'NOV 2025 MTD I&amp;E'!$L$107,'NOV 2025 MTD I&amp;E'!$M$107,'NOV 2025 MTD I&amp;E'!$L$108,'NOV 2025 MTD I&amp;E'!$M$108,'NOV 2025 MTD I&amp;E'!$J$109,'NOV 2025 MTD I&amp;E'!$K$109,'NOV 2025 MTD I&amp;E'!$L$109,'NOV 2025 MTD I&amp;E'!$M$109,'NOV 2025 MTD I&amp;E'!$L$110,'NOV 2025 MTD I&amp;E'!$M$110</definedName>
    <definedName name="QB_FORMULA_12" localSheetId="2" hidden="1">'NOV 2025 YTD I&amp;E'!$L$106,'NOV 2025 YTD I&amp;E'!$M$106,'NOV 2025 YTD I&amp;E'!$L$108,'NOV 2025 YTD I&amp;E'!$M$108,'NOV 2025 YTD I&amp;E'!$L$109,'NOV 2025 YTD I&amp;E'!$M$109,'NOV 2025 YTD I&amp;E'!$L$110,'NOV 2025 YTD I&amp;E'!$M$110,'NOV 2025 YTD I&amp;E'!$L$111,'NOV 2025 YTD I&amp;E'!$M$111,'NOV 2025 YTD I&amp;E'!$J$112,'NOV 2025 YTD I&amp;E'!$K$112,'NOV 2025 YTD I&amp;E'!$L$112,'NOV 2025 YTD I&amp;E'!$M$112,'NOV 2025 YTD I&amp;E'!$L$113,'NOV 2025 YTD I&amp;E'!$M$113</definedName>
    <definedName name="QB_FORMULA_13" localSheetId="5" hidden="1">'NOV 2025 BVA'!$J$114,'NOV 2025 BVA'!$K$114,'NOV 2025 BVA'!$L$114,'NOV 2025 BVA'!$M$114,'NOV 2025 BVA'!$L$116,'NOV 2025 BVA'!$M$116,'NOV 2025 BVA'!$L$117,'NOV 2025 BVA'!$M$117,'NOV 2025 BVA'!$L$118,'NOV 2025 BVA'!$M$118,'NOV 2025 BVA'!$L$119,'NOV 2025 BVA'!$M$119,'NOV 2025 BVA'!$L$120,'NOV 2025 BVA'!$M$120,'NOV 2025 BVA'!$J$121,'NOV 2025 BVA'!$K$121</definedName>
    <definedName name="QB_FORMULA_13" localSheetId="3" hidden="1">'NOV 2025 General Ledger'!$Q$215,'NOV 2025 General Ledger'!$P$216,'NOV 2025 General Ledger'!$Q$216,'NOV 2025 General Ledger'!$P$217,'NOV 2025 General Ledger'!$Q$217,'NOV 2025 General Ledger'!$Q$222,'NOV 2025 General Ledger'!$P$223,'NOV 2025 General Ledger'!$Q$223,'NOV 2025 General Ledger'!$Q$225,'NOV 2025 General Ledger'!$Q$226,'NOV 2025 General Ledger'!$P$227,'NOV 2025 General Ledger'!$Q$227,'NOV 2025 General Ledger'!$P$228,'NOV 2025 General Ledger'!$Q$228,'NOV 2025 General Ledger'!$Q$230,'NOV 2025 General Ledger'!$Q$231</definedName>
    <definedName name="QB_FORMULA_13" localSheetId="1" hidden="1">'NOV 2025 MTD I&amp;E'!$J$111,'NOV 2025 MTD I&amp;E'!$K$111,'NOV 2025 MTD I&amp;E'!$L$111,'NOV 2025 MTD I&amp;E'!$M$111,'NOV 2025 MTD I&amp;E'!$L$113,'NOV 2025 MTD I&amp;E'!$M$113,'NOV 2025 MTD I&amp;E'!$L$114,'NOV 2025 MTD I&amp;E'!$M$114,'NOV 2025 MTD I&amp;E'!$L$115,'NOV 2025 MTD I&amp;E'!$M$115,'NOV 2025 MTD I&amp;E'!$L$116,'NOV 2025 MTD I&amp;E'!$M$116,'NOV 2025 MTD I&amp;E'!$L$117,'NOV 2025 MTD I&amp;E'!$M$117,'NOV 2025 MTD I&amp;E'!$J$118,'NOV 2025 MTD I&amp;E'!$K$118</definedName>
    <definedName name="QB_FORMULA_13" localSheetId="2" hidden="1">'NOV 2025 YTD I&amp;E'!$J$114,'NOV 2025 YTD I&amp;E'!$K$114,'NOV 2025 YTD I&amp;E'!$L$114,'NOV 2025 YTD I&amp;E'!$M$114,'NOV 2025 YTD I&amp;E'!$L$116,'NOV 2025 YTD I&amp;E'!$M$116,'NOV 2025 YTD I&amp;E'!$L$117,'NOV 2025 YTD I&amp;E'!$M$117,'NOV 2025 YTD I&amp;E'!$L$118,'NOV 2025 YTD I&amp;E'!$M$118,'NOV 2025 YTD I&amp;E'!$L$119,'NOV 2025 YTD I&amp;E'!$M$119,'NOV 2025 YTD I&amp;E'!$L$120,'NOV 2025 YTD I&amp;E'!$M$120,'NOV 2025 YTD I&amp;E'!$J$121,'NOV 2025 YTD I&amp;E'!$K$121</definedName>
    <definedName name="QB_FORMULA_14" localSheetId="5" hidden="1">'NOV 2025 BVA'!$L$121,'NOV 2025 BVA'!$M$121,'NOV 2025 BVA'!$L$123,'NOV 2025 BVA'!$M$123,'NOV 2025 BVA'!$L$126,'NOV 2025 BVA'!$M$126,'NOV 2025 BVA'!$L$127,'NOV 2025 BVA'!$M$127,'NOV 2025 BVA'!$J$128,'NOV 2025 BVA'!$K$128,'NOV 2025 BVA'!$L$128,'NOV 2025 BVA'!$M$128,'NOV 2025 BVA'!$L$130,'NOV 2025 BVA'!$M$130,'NOV 2025 BVA'!$L$131,'NOV 2025 BVA'!$M$131</definedName>
    <definedName name="QB_FORMULA_14" localSheetId="3" hidden="1">'NOV 2025 General Ledger'!$Q$232,'NOV 2025 General Ledger'!$Q$233,'NOV 2025 General Ledger'!$P$235,'NOV 2025 General Ledger'!$Q$235,'NOV 2025 General Ledger'!$Q$238,'NOV 2025 General Ledger'!$Q$239,'NOV 2025 General Ledger'!$Q$240,'NOV 2025 General Ledger'!$Q$241,'NOV 2025 General Ledger'!$Q$242,'NOV 2025 General Ledger'!$Q$243,'NOV 2025 General Ledger'!$Q$244,'NOV 2025 General Ledger'!$P$245,'NOV 2025 General Ledger'!$Q$245,'NOV 2025 General Ledger'!$Q$247,'NOV 2025 General Ledger'!$Q$248,'NOV 2025 General Ledger'!$Q$249</definedName>
    <definedName name="QB_FORMULA_14" localSheetId="1" hidden="1">'NOV 2025 MTD I&amp;E'!$L$118,'NOV 2025 MTD I&amp;E'!$M$118,'NOV 2025 MTD I&amp;E'!$L$120,'NOV 2025 MTD I&amp;E'!$M$120,'NOV 2025 MTD I&amp;E'!$L$123,'NOV 2025 MTD I&amp;E'!$M$123,'NOV 2025 MTD I&amp;E'!$L$124,'NOV 2025 MTD I&amp;E'!$M$124,'NOV 2025 MTD I&amp;E'!$J$125,'NOV 2025 MTD I&amp;E'!$K$125,'NOV 2025 MTD I&amp;E'!$L$125,'NOV 2025 MTD I&amp;E'!$M$125,'NOV 2025 MTD I&amp;E'!$L$127,'NOV 2025 MTD I&amp;E'!$M$127,'NOV 2025 MTD I&amp;E'!$L$128,'NOV 2025 MTD I&amp;E'!$M$128</definedName>
    <definedName name="QB_FORMULA_14" localSheetId="2" hidden="1">'NOV 2025 YTD I&amp;E'!$L$121,'NOV 2025 YTD I&amp;E'!$M$121,'NOV 2025 YTD I&amp;E'!$L$123,'NOV 2025 YTD I&amp;E'!$M$123,'NOV 2025 YTD I&amp;E'!$L$126,'NOV 2025 YTD I&amp;E'!$M$126,'NOV 2025 YTD I&amp;E'!$L$127,'NOV 2025 YTD I&amp;E'!$M$127,'NOV 2025 YTD I&amp;E'!$J$128,'NOV 2025 YTD I&amp;E'!$K$128,'NOV 2025 YTD I&amp;E'!$L$128,'NOV 2025 YTD I&amp;E'!$M$128,'NOV 2025 YTD I&amp;E'!$L$130,'NOV 2025 YTD I&amp;E'!$M$130,'NOV 2025 YTD I&amp;E'!$L$131,'NOV 2025 YTD I&amp;E'!$M$131</definedName>
    <definedName name="QB_FORMULA_15" localSheetId="5" hidden="1">'NOV 2025 BVA'!$J$132,'NOV 2025 BVA'!$K$132,'NOV 2025 BVA'!$L$132,'NOV 2025 BVA'!$M$132,'NOV 2025 BVA'!$L$134,'NOV 2025 BVA'!$M$134,'NOV 2025 BVA'!$L$135,'NOV 2025 BVA'!$M$135,'NOV 2025 BVA'!$J$136,'NOV 2025 BVA'!$K$136,'NOV 2025 BVA'!$L$136,'NOV 2025 BVA'!$M$136,'NOV 2025 BVA'!$L$137,'NOV 2025 BVA'!$M$137,'NOV 2025 BVA'!$J$138,'NOV 2025 BVA'!$K$138</definedName>
    <definedName name="QB_FORMULA_15" localSheetId="3" hidden="1">'NOV 2025 General Ledger'!$Q$250,'NOV 2025 General Ledger'!$Q$251,'NOV 2025 General Ledger'!$P$252,'NOV 2025 General Ledger'!$Q$252,'NOV 2025 General Ledger'!$Q$254,'NOV 2025 General Ledger'!$Q$255,'NOV 2025 General Ledger'!$P$256,'NOV 2025 General Ledger'!$Q$256,'NOV 2025 General Ledger'!$Q$258,'NOV 2025 General Ledger'!$P$259,'NOV 2025 General Ledger'!$Q$259,'NOV 2025 General Ledger'!$Q$261,'NOV 2025 General Ledger'!$P$262,'NOV 2025 General Ledger'!$Q$262,'NOV 2025 General Ledger'!$P$263,'NOV 2025 General Ledger'!$Q$263</definedName>
    <definedName name="QB_FORMULA_15" localSheetId="1" hidden="1">'NOV 2025 MTD I&amp;E'!$J$129,'NOV 2025 MTD I&amp;E'!$K$129,'NOV 2025 MTD I&amp;E'!$L$129,'NOV 2025 MTD I&amp;E'!$M$129,'NOV 2025 MTD I&amp;E'!$L$131,'NOV 2025 MTD I&amp;E'!$M$131,'NOV 2025 MTD I&amp;E'!$L$132,'NOV 2025 MTD I&amp;E'!$M$132,'NOV 2025 MTD I&amp;E'!$J$133,'NOV 2025 MTD I&amp;E'!$K$133,'NOV 2025 MTD I&amp;E'!$L$133,'NOV 2025 MTD I&amp;E'!$M$133,'NOV 2025 MTD I&amp;E'!$L$134,'NOV 2025 MTD I&amp;E'!$M$134,'NOV 2025 MTD I&amp;E'!$J$135,'NOV 2025 MTD I&amp;E'!$K$135</definedName>
    <definedName name="QB_FORMULA_15" localSheetId="2" hidden="1">'NOV 2025 YTD I&amp;E'!$J$132,'NOV 2025 YTD I&amp;E'!$K$132,'NOV 2025 YTD I&amp;E'!$L$132,'NOV 2025 YTD I&amp;E'!$M$132,'NOV 2025 YTD I&amp;E'!$L$134,'NOV 2025 YTD I&amp;E'!$M$134,'NOV 2025 YTD I&amp;E'!$L$135,'NOV 2025 YTD I&amp;E'!$M$135,'NOV 2025 YTD I&amp;E'!$J$136,'NOV 2025 YTD I&amp;E'!$K$136,'NOV 2025 YTD I&amp;E'!$L$136,'NOV 2025 YTD I&amp;E'!$M$136,'NOV 2025 YTD I&amp;E'!$L$137,'NOV 2025 YTD I&amp;E'!$M$137,'NOV 2025 YTD I&amp;E'!$J$138,'NOV 2025 YTD I&amp;E'!$K$138</definedName>
    <definedName name="QB_FORMULA_16" localSheetId="5" hidden="1">'NOV 2025 BVA'!$L$138,'NOV 2025 BVA'!$M$138,'NOV 2025 BVA'!$L$139,'NOV 2025 BVA'!$M$139,'NOV 2025 BVA'!$L$141,'NOV 2025 BVA'!$M$141,'NOV 2025 BVA'!$L$142,'NOV 2025 BVA'!$M$142,'NOV 2025 BVA'!$L$143,'NOV 2025 BVA'!$M$143,'NOV 2025 BVA'!$L$144,'NOV 2025 BVA'!$M$144,'NOV 2025 BVA'!$L$145,'NOV 2025 BVA'!$M$145,'NOV 2025 BVA'!$L$146,'NOV 2025 BVA'!$M$146</definedName>
    <definedName name="QB_FORMULA_16" localSheetId="3" hidden="1">'NOV 2025 General Ledger'!$Q$267,'NOV 2025 General Ledger'!$Q$268,'NOV 2025 General Ledger'!$P$269,'NOV 2025 General Ledger'!$Q$269,'NOV 2025 General Ledger'!$Q$271,'NOV 2025 General Ledger'!$P$272,'NOV 2025 General Ledger'!$Q$272,'NOV 2025 General Ledger'!$P$273,'NOV 2025 General Ledger'!$Q$273,'NOV 2025 General Ledger'!$Q$275,'NOV 2025 General Ledger'!$Q$276,'NOV 2025 General Ledger'!$P$277,'NOV 2025 General Ledger'!$Q$277,'NOV 2025 General Ledger'!$P$278,'NOV 2025 General Ledger'!$Q$278,'NOV 2025 General Ledger'!$P$279</definedName>
    <definedName name="QB_FORMULA_16" localSheetId="1" hidden="1">'NOV 2025 MTD I&amp;E'!$L$135,'NOV 2025 MTD I&amp;E'!$M$135,'NOV 2025 MTD I&amp;E'!$L$136,'NOV 2025 MTD I&amp;E'!$M$136,'NOV 2025 MTD I&amp;E'!$L$138,'NOV 2025 MTD I&amp;E'!$M$138,'NOV 2025 MTD I&amp;E'!$L$139,'NOV 2025 MTD I&amp;E'!$M$139,'NOV 2025 MTD I&amp;E'!$L$140,'NOV 2025 MTD I&amp;E'!$M$140,'NOV 2025 MTD I&amp;E'!$L$141,'NOV 2025 MTD I&amp;E'!$M$141,'NOV 2025 MTD I&amp;E'!$L$142,'NOV 2025 MTD I&amp;E'!$M$142,'NOV 2025 MTD I&amp;E'!$L$143,'NOV 2025 MTD I&amp;E'!$M$143</definedName>
    <definedName name="QB_FORMULA_16" localSheetId="2" hidden="1">'NOV 2025 YTD I&amp;E'!$L$138,'NOV 2025 YTD I&amp;E'!$M$138,'NOV 2025 YTD I&amp;E'!$L$139,'NOV 2025 YTD I&amp;E'!$M$139,'NOV 2025 YTD I&amp;E'!$L$141,'NOV 2025 YTD I&amp;E'!$M$141,'NOV 2025 YTD I&amp;E'!$L$142,'NOV 2025 YTD I&amp;E'!$M$142,'NOV 2025 YTD I&amp;E'!$L$143,'NOV 2025 YTD I&amp;E'!$M$143,'NOV 2025 YTD I&amp;E'!$L$144,'NOV 2025 YTD I&amp;E'!$M$144,'NOV 2025 YTD I&amp;E'!$L$145,'NOV 2025 YTD I&amp;E'!$M$145,'NOV 2025 YTD I&amp;E'!$L$146,'NOV 2025 YTD I&amp;E'!$M$146</definedName>
    <definedName name="QB_FORMULA_17" localSheetId="5" hidden="1">'NOV 2025 BVA'!$J$147,'NOV 2025 BVA'!$K$147,'NOV 2025 BVA'!$L$147,'NOV 2025 BVA'!$M$147,'NOV 2025 BVA'!$L$150,'NOV 2025 BVA'!$M$150,'NOV 2025 BVA'!$L$151,'NOV 2025 BVA'!$M$151,'NOV 2025 BVA'!$L$152,'NOV 2025 BVA'!$M$152,'NOV 2025 BVA'!$L$153,'NOV 2025 BVA'!$M$153,'NOV 2025 BVA'!$J$154,'NOV 2025 BVA'!$K$154,'NOV 2025 BVA'!$L$154,'NOV 2025 BVA'!$M$154</definedName>
    <definedName name="QB_FORMULA_17" localSheetId="3" hidden="1">'NOV 2025 General Ledger'!$Q$279,'NOV 2025 General Ledger'!$P$280,'NOV 2025 General Ledger'!$Q$280,'NOV 2025 General Ledger'!$Q$283,'NOV 2025 General Ledger'!$Q$284,'NOV 2025 General Ledger'!$P$285,'NOV 2025 General Ledger'!$Q$285,'NOV 2025 General Ledger'!$P$286,'NOV 2025 General Ledger'!$Q$286,'NOV 2025 General Ledger'!$Q$289,'NOV 2025 General Ledger'!$Q$290,'NOV 2025 General Ledger'!$Q$291,'NOV 2025 General Ledger'!$P$292,'NOV 2025 General Ledger'!$Q$292,'NOV 2025 General Ledger'!$Q$294,'NOV 2025 General Ledger'!$P$295</definedName>
    <definedName name="QB_FORMULA_17" localSheetId="1" hidden="1">'NOV 2025 MTD I&amp;E'!$J$144,'NOV 2025 MTD I&amp;E'!$K$144,'NOV 2025 MTD I&amp;E'!$L$144,'NOV 2025 MTD I&amp;E'!$M$144,'NOV 2025 MTD I&amp;E'!$L$147,'NOV 2025 MTD I&amp;E'!$M$147,'NOV 2025 MTD I&amp;E'!$L$148,'NOV 2025 MTD I&amp;E'!$M$148,'NOV 2025 MTD I&amp;E'!$L$149,'NOV 2025 MTD I&amp;E'!$M$149,'NOV 2025 MTD I&amp;E'!$L$150,'NOV 2025 MTD I&amp;E'!$M$150,'NOV 2025 MTD I&amp;E'!$J$151,'NOV 2025 MTD I&amp;E'!$K$151,'NOV 2025 MTD I&amp;E'!$L$151,'NOV 2025 MTD I&amp;E'!$M$151</definedName>
    <definedName name="QB_FORMULA_17" localSheetId="2" hidden="1">'NOV 2025 YTD I&amp;E'!$J$147,'NOV 2025 YTD I&amp;E'!$K$147,'NOV 2025 YTD I&amp;E'!$L$147,'NOV 2025 YTD I&amp;E'!$M$147,'NOV 2025 YTD I&amp;E'!$L$150,'NOV 2025 YTD I&amp;E'!$M$150,'NOV 2025 YTD I&amp;E'!$L$151,'NOV 2025 YTD I&amp;E'!$M$151,'NOV 2025 YTD I&amp;E'!$L$152,'NOV 2025 YTD I&amp;E'!$M$152,'NOV 2025 YTD I&amp;E'!$L$153,'NOV 2025 YTD I&amp;E'!$M$153,'NOV 2025 YTD I&amp;E'!$J$154,'NOV 2025 YTD I&amp;E'!$K$154,'NOV 2025 YTD I&amp;E'!$L$154,'NOV 2025 YTD I&amp;E'!$M$154</definedName>
    <definedName name="QB_FORMULA_18" localSheetId="5" hidden="1">'NOV 2025 BVA'!$L$155,'NOV 2025 BVA'!$M$155,'NOV 2025 BVA'!$L$156,'NOV 2025 BVA'!$M$156,'NOV 2025 BVA'!$L$157,'NOV 2025 BVA'!$M$157,'NOV 2025 BVA'!$J$158,'NOV 2025 BVA'!$K$158,'NOV 2025 BVA'!$L$158,'NOV 2025 BVA'!$M$158,'NOV 2025 BVA'!$L$159,'NOV 2025 BVA'!$M$159,'NOV 2025 BVA'!$L$160,'NOV 2025 BVA'!$M$160,'NOV 2025 BVA'!$J$161,'NOV 2025 BVA'!$K$161</definedName>
    <definedName name="QB_FORMULA_18" localSheetId="3" hidden="1">'NOV 2025 General Ledger'!$Q$295,'NOV 2025 General Ledger'!$P$296,'NOV 2025 General Ledger'!$Q$296,'NOV 2025 General Ledger'!$Q$299,'NOV 2025 General Ledger'!$Q$300,'NOV 2025 General Ledger'!$P$301,'NOV 2025 General Ledger'!$Q$301,'NOV 2025 General Ledger'!$Q$304,'NOV 2025 General Ledger'!$P$305,'NOV 2025 General Ledger'!$Q$305,'NOV 2025 General Ledger'!$Q$307,'NOV 2025 General Ledger'!$P$308,'NOV 2025 General Ledger'!$Q$308,'NOV 2025 General Ledger'!$Q$310,'NOV 2025 General Ledger'!$Q$311,'NOV 2025 General Ledger'!$P$312</definedName>
    <definedName name="QB_FORMULA_18" localSheetId="1" hidden="1">'NOV 2025 MTD I&amp;E'!$L$152,'NOV 2025 MTD I&amp;E'!$M$152,'NOV 2025 MTD I&amp;E'!$L$153,'NOV 2025 MTD I&amp;E'!$M$153,'NOV 2025 MTD I&amp;E'!$L$154,'NOV 2025 MTD I&amp;E'!$M$154,'NOV 2025 MTD I&amp;E'!$J$155,'NOV 2025 MTD I&amp;E'!$K$155,'NOV 2025 MTD I&amp;E'!$L$155,'NOV 2025 MTD I&amp;E'!$M$155,'NOV 2025 MTD I&amp;E'!$L$156,'NOV 2025 MTD I&amp;E'!$M$156,'NOV 2025 MTD I&amp;E'!$L$157,'NOV 2025 MTD I&amp;E'!$M$157,'NOV 2025 MTD I&amp;E'!$J$158,'NOV 2025 MTD I&amp;E'!$K$158</definedName>
    <definedName name="QB_FORMULA_18" localSheetId="2" hidden="1">'NOV 2025 YTD I&amp;E'!$L$155,'NOV 2025 YTD I&amp;E'!$M$155,'NOV 2025 YTD I&amp;E'!$L$156,'NOV 2025 YTD I&amp;E'!$M$156,'NOV 2025 YTD I&amp;E'!$L$157,'NOV 2025 YTD I&amp;E'!$M$157,'NOV 2025 YTD I&amp;E'!$J$158,'NOV 2025 YTD I&amp;E'!$K$158,'NOV 2025 YTD I&amp;E'!$L$158,'NOV 2025 YTD I&amp;E'!$M$158,'NOV 2025 YTD I&amp;E'!$L$159,'NOV 2025 YTD I&amp;E'!$M$159,'NOV 2025 YTD I&amp;E'!$L$160,'NOV 2025 YTD I&amp;E'!$M$160,'NOV 2025 YTD I&amp;E'!$J$161,'NOV 2025 YTD I&amp;E'!$K$161</definedName>
    <definedName name="QB_FORMULA_19" localSheetId="5" hidden="1">'NOV 2025 BVA'!$L$161,'NOV 2025 BVA'!$M$161,'NOV 2025 BVA'!$L$162,'NOV 2025 BVA'!$M$162,'NOV 2025 BVA'!$J$163,'NOV 2025 BVA'!$K$163,'NOV 2025 BVA'!$L$163,'NOV 2025 BVA'!$M$163,'NOV 2025 BVA'!$L$165,'NOV 2025 BVA'!$M$165,'NOV 2025 BVA'!$L$166,'NOV 2025 BVA'!$M$166,'NOV 2025 BVA'!$L$167,'NOV 2025 BVA'!$M$167,'NOV 2025 BVA'!$J$168,'NOV 2025 BVA'!$K$168</definedName>
    <definedName name="QB_FORMULA_19" localSheetId="3" hidden="1">'NOV 2025 General Ledger'!$Q$312,'NOV 2025 General Ledger'!$P$313,'NOV 2025 General Ledger'!$Q$313,'NOV 2025 General Ledger'!$Q$316,'NOV 2025 General Ledger'!$Q$317,'NOV 2025 General Ledger'!$P$318,'NOV 2025 General Ledger'!$Q$318,'NOV 2025 General Ledger'!$Q$320,'NOV 2025 General Ledger'!$Q$321,'NOV 2025 General Ledger'!$P$322,'NOV 2025 General Ledger'!$Q$322,'NOV 2025 General Ledger'!$P$323,'NOV 2025 General Ledger'!$Q$323,'NOV 2025 General Ledger'!$P$324,'NOV 2025 General Ledger'!$Q$324,'NOV 2025 General Ledger'!$Q$327</definedName>
    <definedName name="QB_FORMULA_19" localSheetId="1" hidden="1">'NOV 2025 MTD I&amp;E'!$L$158,'NOV 2025 MTD I&amp;E'!$M$158,'NOV 2025 MTD I&amp;E'!$L$159,'NOV 2025 MTD I&amp;E'!$M$159,'NOV 2025 MTD I&amp;E'!$J$160,'NOV 2025 MTD I&amp;E'!$K$160,'NOV 2025 MTD I&amp;E'!$L$160,'NOV 2025 MTD I&amp;E'!$M$160,'NOV 2025 MTD I&amp;E'!$L$162,'NOV 2025 MTD I&amp;E'!$M$162,'NOV 2025 MTD I&amp;E'!$L$163,'NOV 2025 MTD I&amp;E'!$M$163,'NOV 2025 MTD I&amp;E'!$L$164,'NOV 2025 MTD I&amp;E'!$M$164,'NOV 2025 MTD I&amp;E'!$J$165,'NOV 2025 MTD I&amp;E'!$K$165</definedName>
    <definedName name="QB_FORMULA_19" localSheetId="2" hidden="1">'NOV 2025 YTD I&amp;E'!$L$161,'NOV 2025 YTD I&amp;E'!$M$161,'NOV 2025 YTD I&amp;E'!$L$162,'NOV 2025 YTD I&amp;E'!$M$162,'NOV 2025 YTD I&amp;E'!$J$163,'NOV 2025 YTD I&amp;E'!$K$163,'NOV 2025 YTD I&amp;E'!$L$163,'NOV 2025 YTD I&amp;E'!$M$163,'NOV 2025 YTD I&amp;E'!$L$165,'NOV 2025 YTD I&amp;E'!$M$165,'NOV 2025 YTD I&amp;E'!$L$166,'NOV 2025 YTD I&amp;E'!$M$166,'NOV 2025 YTD I&amp;E'!$L$167,'NOV 2025 YTD I&amp;E'!$M$167,'NOV 2025 YTD I&amp;E'!$J$168,'NOV 2025 YTD I&amp;E'!$K$168</definedName>
    <definedName name="QB_FORMULA_2" localSheetId="5" hidden="1">'NOV 2025 BVA'!$L$24,'NOV 2025 BVA'!$M$24,'NOV 2025 BVA'!$L$25,'NOV 2025 BVA'!$M$25,'NOV 2025 BVA'!$L$26,'NOV 2025 BVA'!$M$26,'NOV 2025 BVA'!$L$27,'NOV 2025 BVA'!$M$27,'NOV 2025 BVA'!$L$28,'NOV 2025 BVA'!$M$28,'NOV 2025 BVA'!$L$29,'NOV 2025 BVA'!$M$29,'NOV 2025 BVA'!$J$30,'NOV 2025 BVA'!$K$30,'NOV 2025 BVA'!$L$30,'NOV 2025 BVA'!$M$30</definedName>
    <definedName name="QB_FORMULA_2" localSheetId="3" hidden="1">'NOV 2025 General Ledger'!$Q$36,'NOV 2025 General Ledger'!$P$37,'NOV 2025 General Ledger'!$Q$37,'NOV 2025 General Ledger'!$Q$39,'NOV 2025 General Ledger'!$P$40,'NOV 2025 General Ledger'!$Q$40,'NOV 2025 General Ledger'!$Q$42,'NOV 2025 General Ledger'!$P$43,'NOV 2025 General Ledger'!$Q$43,'NOV 2025 General Ledger'!$Q$45,'NOV 2025 General Ledger'!$P$46,'NOV 2025 General Ledger'!$Q$46,'NOV 2025 General Ledger'!$Q$48,'NOV 2025 General Ledger'!$P$49,'NOV 2025 General Ledger'!$Q$49,'NOV 2025 General Ledger'!$P$50</definedName>
    <definedName name="QB_FORMULA_2" localSheetId="1" hidden="1">'NOV 2025 MTD I&amp;E'!$L$23,'NOV 2025 MTD I&amp;E'!$M$23,'NOV 2025 MTD I&amp;E'!$L$24,'NOV 2025 MTD I&amp;E'!$M$24,'NOV 2025 MTD I&amp;E'!$L$25,'NOV 2025 MTD I&amp;E'!$M$25,'NOV 2025 MTD I&amp;E'!$L$26,'NOV 2025 MTD I&amp;E'!$M$26,'NOV 2025 MTD I&amp;E'!$L$27,'NOV 2025 MTD I&amp;E'!$M$27,'NOV 2025 MTD I&amp;E'!$L$28,'NOV 2025 MTD I&amp;E'!$M$28,'NOV 2025 MTD I&amp;E'!$J$29,'NOV 2025 MTD I&amp;E'!$K$29,'NOV 2025 MTD I&amp;E'!$L$29,'NOV 2025 MTD I&amp;E'!$M$29</definedName>
    <definedName name="QB_FORMULA_2" localSheetId="2" hidden="1">'NOV 2025 YTD I&amp;E'!$L$24,'NOV 2025 YTD I&amp;E'!$M$24,'NOV 2025 YTD I&amp;E'!$L$25,'NOV 2025 YTD I&amp;E'!$M$25,'NOV 2025 YTD I&amp;E'!$L$26,'NOV 2025 YTD I&amp;E'!$M$26,'NOV 2025 YTD I&amp;E'!$L$27,'NOV 2025 YTD I&amp;E'!$M$27,'NOV 2025 YTD I&amp;E'!$L$28,'NOV 2025 YTD I&amp;E'!$M$28,'NOV 2025 YTD I&amp;E'!$L$29,'NOV 2025 YTD I&amp;E'!$M$29,'NOV 2025 YTD I&amp;E'!$J$30,'NOV 2025 YTD I&amp;E'!$K$30,'NOV 2025 YTD I&amp;E'!$L$30,'NOV 2025 YTD I&amp;E'!$M$30</definedName>
    <definedName name="QB_FORMULA_20" localSheetId="5" hidden="1">'NOV 2025 BVA'!$L$168,'NOV 2025 BVA'!$M$168,'NOV 2025 BVA'!$L$170,'NOV 2025 BVA'!$M$170,'NOV 2025 BVA'!$L$171,'NOV 2025 BVA'!$M$171,'NOV 2025 BVA'!$L$172,'NOV 2025 BVA'!$M$172,'NOV 2025 BVA'!$L$173,'NOV 2025 BVA'!$M$173,'NOV 2025 BVA'!$L$174,'NOV 2025 BVA'!$M$174,'NOV 2025 BVA'!$L$175,'NOV 2025 BVA'!$M$175,'NOV 2025 BVA'!$J$176,'NOV 2025 BVA'!$K$176</definedName>
    <definedName name="QB_FORMULA_20" localSheetId="3" hidden="1">'NOV 2025 General Ledger'!$Q$328,'NOV 2025 General Ledger'!$Q$329,'NOV 2025 General Ledger'!$P$330,'NOV 2025 General Ledger'!$Q$330,'NOV 2025 General Ledger'!$Q$333,'NOV 2025 General Ledger'!$Q$334,'NOV 2025 General Ledger'!$P$335,'NOV 2025 General Ledger'!$Q$335,'NOV 2025 General Ledger'!$Q$337,'NOV 2025 General Ledger'!$Q$338,'NOV 2025 General Ledger'!$Q$339,'NOV 2025 General Ledger'!$Q$340,'NOV 2025 General Ledger'!$Q$341,'NOV 2025 General Ledger'!$Q$342,'NOV 2025 General Ledger'!$Q$343,'NOV 2025 General Ledger'!$Q$344</definedName>
    <definedName name="QB_FORMULA_20" localSheetId="1" hidden="1">'NOV 2025 MTD I&amp;E'!$L$165,'NOV 2025 MTD I&amp;E'!$M$165,'NOV 2025 MTD I&amp;E'!$L$167,'NOV 2025 MTD I&amp;E'!$M$167,'NOV 2025 MTD I&amp;E'!$L$168,'NOV 2025 MTD I&amp;E'!$M$168,'NOV 2025 MTD I&amp;E'!$L$169,'NOV 2025 MTD I&amp;E'!$M$169,'NOV 2025 MTD I&amp;E'!$L$170,'NOV 2025 MTD I&amp;E'!$M$170,'NOV 2025 MTD I&amp;E'!$L$171,'NOV 2025 MTD I&amp;E'!$M$171,'NOV 2025 MTD I&amp;E'!$L$172,'NOV 2025 MTD I&amp;E'!$M$172,'NOV 2025 MTD I&amp;E'!$J$173,'NOV 2025 MTD I&amp;E'!$K$173</definedName>
    <definedName name="QB_FORMULA_20" localSheetId="2" hidden="1">'NOV 2025 YTD I&amp;E'!$L$168,'NOV 2025 YTD I&amp;E'!$M$168,'NOV 2025 YTD I&amp;E'!$L$170,'NOV 2025 YTD I&amp;E'!$M$170,'NOV 2025 YTD I&amp;E'!$L$171,'NOV 2025 YTD I&amp;E'!$M$171,'NOV 2025 YTD I&amp;E'!$L$172,'NOV 2025 YTD I&amp;E'!$M$172,'NOV 2025 YTD I&amp;E'!$L$173,'NOV 2025 YTD I&amp;E'!$M$173,'NOV 2025 YTD I&amp;E'!$L$174,'NOV 2025 YTD I&amp;E'!$M$174,'NOV 2025 YTD I&amp;E'!$L$175,'NOV 2025 YTD I&amp;E'!$M$175,'NOV 2025 YTD I&amp;E'!$J$176,'NOV 2025 YTD I&amp;E'!$K$176</definedName>
    <definedName name="QB_FORMULA_21" localSheetId="5" hidden="1">'NOV 2025 BVA'!$L$176,'NOV 2025 BVA'!$M$176,'NOV 2025 BVA'!$L$178,'NOV 2025 BVA'!$M$178,'NOV 2025 BVA'!$L$179,'NOV 2025 BVA'!$M$179,'NOV 2025 BVA'!$L$180,'NOV 2025 BVA'!$M$180,'NOV 2025 BVA'!$L$182,'NOV 2025 BVA'!$M$182,'NOV 2025 BVA'!$L$183,'NOV 2025 BVA'!$M$183,'NOV 2025 BVA'!$L$184,'NOV 2025 BVA'!$M$184,'NOV 2025 BVA'!$L$185,'NOV 2025 BVA'!$M$185</definedName>
    <definedName name="QB_FORMULA_21" localSheetId="3" hidden="1">'NOV 2025 General Ledger'!$Q$345,'NOV 2025 General Ledger'!$Q$346,'NOV 2025 General Ledger'!$Q$347,'NOV 2025 General Ledger'!$Q$348,'NOV 2025 General Ledger'!$P$349,'NOV 2025 General Ledger'!$Q$349,'NOV 2025 General Ledger'!$Q$351,'NOV 2025 General Ledger'!$Q$352,'NOV 2025 General Ledger'!$Q$353,'NOV 2025 General Ledger'!$Q$354,'NOV 2025 General Ledger'!$Q$355,'NOV 2025 General Ledger'!$P$356,'NOV 2025 General Ledger'!$Q$356,'NOV 2025 General Ledger'!$P$357,'NOV 2025 General Ledger'!$Q$357,'NOV 2025 General Ledger'!$P$358</definedName>
    <definedName name="QB_FORMULA_21" localSheetId="1" hidden="1">'NOV 2025 MTD I&amp;E'!$L$173,'NOV 2025 MTD I&amp;E'!$M$173,'NOV 2025 MTD I&amp;E'!$L$175,'NOV 2025 MTD I&amp;E'!$M$175,'NOV 2025 MTD I&amp;E'!$L$176,'NOV 2025 MTD I&amp;E'!$M$176,'NOV 2025 MTD I&amp;E'!$L$177,'NOV 2025 MTD I&amp;E'!$M$177,'NOV 2025 MTD I&amp;E'!$L$179,'NOV 2025 MTD I&amp;E'!$M$179,'NOV 2025 MTD I&amp;E'!$L$180,'NOV 2025 MTD I&amp;E'!$M$180,'NOV 2025 MTD I&amp;E'!$L$181,'NOV 2025 MTD I&amp;E'!$M$181,'NOV 2025 MTD I&amp;E'!$L$182,'NOV 2025 MTD I&amp;E'!$M$182</definedName>
    <definedName name="QB_FORMULA_21" localSheetId="2" hidden="1">'NOV 2025 YTD I&amp;E'!$L$176,'NOV 2025 YTD I&amp;E'!$M$176,'NOV 2025 YTD I&amp;E'!$L$178,'NOV 2025 YTD I&amp;E'!$M$178,'NOV 2025 YTD I&amp;E'!$L$179,'NOV 2025 YTD I&amp;E'!$M$179,'NOV 2025 YTD I&amp;E'!$L$180,'NOV 2025 YTD I&amp;E'!$M$180,'NOV 2025 YTD I&amp;E'!$L$182,'NOV 2025 YTD I&amp;E'!$M$182,'NOV 2025 YTD I&amp;E'!$L$183,'NOV 2025 YTD I&amp;E'!$M$183,'NOV 2025 YTD I&amp;E'!$L$184,'NOV 2025 YTD I&amp;E'!$M$184,'NOV 2025 YTD I&amp;E'!$L$185,'NOV 2025 YTD I&amp;E'!$M$185</definedName>
    <definedName name="QB_FORMULA_22" localSheetId="5" hidden="1">'NOV 2025 BVA'!$L$186,'NOV 2025 BVA'!$M$186,'NOV 2025 BVA'!$L$187,'NOV 2025 BVA'!$M$187,'NOV 2025 BVA'!$L$188,'NOV 2025 BVA'!$M$188,'NOV 2025 BVA'!$L$189,'NOV 2025 BVA'!$M$189,'NOV 2025 BVA'!$L$190,'NOV 2025 BVA'!$M$190,'NOV 2025 BVA'!$L$191,'NOV 2025 BVA'!$M$191,'NOV 2025 BVA'!$J$192,'NOV 2025 BVA'!$K$192,'NOV 2025 BVA'!$L$192,'NOV 2025 BVA'!$M$192</definedName>
    <definedName name="QB_FORMULA_22" localSheetId="3" hidden="1">'NOV 2025 General Ledger'!$Q$358,'NOV 2025 General Ledger'!$Q$361,'NOV 2025 General Ledger'!$Q$362,'NOV 2025 General Ledger'!$Q$363,'NOV 2025 General Ledger'!$Q$364,'NOV 2025 General Ledger'!$Q$365,'NOV 2025 General Ledger'!$Q$366,'NOV 2025 General Ledger'!$Q$367,'NOV 2025 General Ledger'!$Q$368,'NOV 2025 General Ledger'!$Q$369,'NOV 2025 General Ledger'!$Q$370,'NOV 2025 General Ledger'!$Q$371,'NOV 2025 General Ledger'!$Q$372,'NOV 2025 General Ledger'!$Q$373,'NOV 2025 General Ledger'!$P$374,'NOV 2025 General Ledger'!$Q$374</definedName>
    <definedName name="QB_FORMULA_22" localSheetId="1" hidden="1">'NOV 2025 MTD I&amp;E'!$L$183,'NOV 2025 MTD I&amp;E'!$M$183,'NOV 2025 MTD I&amp;E'!$L$184,'NOV 2025 MTD I&amp;E'!$M$184,'NOV 2025 MTD I&amp;E'!$L$185,'NOV 2025 MTD I&amp;E'!$M$185,'NOV 2025 MTD I&amp;E'!$L$186,'NOV 2025 MTD I&amp;E'!$M$186,'NOV 2025 MTD I&amp;E'!$L$187,'NOV 2025 MTD I&amp;E'!$M$187,'NOV 2025 MTD I&amp;E'!$L$188,'NOV 2025 MTD I&amp;E'!$M$188,'NOV 2025 MTD I&amp;E'!$J$189,'NOV 2025 MTD I&amp;E'!$K$189,'NOV 2025 MTD I&amp;E'!$L$189,'NOV 2025 MTD I&amp;E'!$M$189</definedName>
    <definedName name="QB_FORMULA_22" localSheetId="2" hidden="1">'NOV 2025 YTD I&amp;E'!$L$186,'NOV 2025 YTD I&amp;E'!$M$186,'NOV 2025 YTD I&amp;E'!$L$187,'NOV 2025 YTD I&amp;E'!$M$187,'NOV 2025 YTD I&amp;E'!$L$188,'NOV 2025 YTD I&amp;E'!$M$188,'NOV 2025 YTD I&amp;E'!$L$189,'NOV 2025 YTD I&amp;E'!$M$189,'NOV 2025 YTD I&amp;E'!$L$190,'NOV 2025 YTD I&amp;E'!$M$190,'NOV 2025 YTD I&amp;E'!$L$191,'NOV 2025 YTD I&amp;E'!$M$191,'NOV 2025 YTD I&amp;E'!$J$192,'NOV 2025 YTD I&amp;E'!$K$192,'NOV 2025 YTD I&amp;E'!$L$192,'NOV 2025 YTD I&amp;E'!$M$192</definedName>
    <definedName name="QB_FORMULA_23" localSheetId="5" hidden="1">'NOV 2025 BVA'!$L$194,'NOV 2025 BVA'!$M$194,'NOV 2025 BVA'!$L$195,'NOV 2025 BVA'!$M$195,'NOV 2025 BVA'!$L$196,'NOV 2025 BVA'!$M$196,'NOV 2025 BVA'!$L$197,'NOV 2025 BVA'!$M$197,'NOV 2025 BVA'!$L$198,'NOV 2025 BVA'!$M$198,'NOV 2025 BVA'!$L$199,'NOV 2025 BVA'!$M$199,'NOV 2025 BVA'!$L$200,'NOV 2025 BVA'!$M$200,'NOV 2025 BVA'!$L$201,'NOV 2025 BVA'!$M$201</definedName>
    <definedName name="QB_FORMULA_23" localSheetId="3" hidden="1">'NOV 2025 General Ledger'!$Q$376,'NOV 2025 General Ledger'!$Q$377,'NOV 2025 General Ledger'!$P$378,'NOV 2025 General Ledger'!$Q$378,'NOV 2025 General Ledger'!$P$379,'NOV 2025 General Ledger'!$Q$379,'NOV 2025 General Ledger'!$Q$381,'NOV 2025 General Ledger'!$Q$382,'NOV 2025 General Ledger'!$P$383,'NOV 2025 General Ledger'!$Q$383,'NOV 2025 General Ledger'!$Q$386,'NOV 2025 General Ledger'!$P$387,'NOV 2025 General Ledger'!$Q$387,'NOV 2025 General Ledger'!$P$388,'NOV 2025 General Ledger'!$Q$388,'NOV 2025 General Ledger'!$Q$391</definedName>
    <definedName name="QB_FORMULA_23" localSheetId="1" hidden="1">'NOV 2025 MTD I&amp;E'!$L$191,'NOV 2025 MTD I&amp;E'!$M$191,'NOV 2025 MTD I&amp;E'!$L$192,'NOV 2025 MTD I&amp;E'!$M$192,'NOV 2025 MTD I&amp;E'!$L$193,'NOV 2025 MTD I&amp;E'!$M$193,'NOV 2025 MTD I&amp;E'!$L$194,'NOV 2025 MTD I&amp;E'!$M$194,'NOV 2025 MTD I&amp;E'!$L$195,'NOV 2025 MTD I&amp;E'!$M$195,'NOV 2025 MTD I&amp;E'!$L$196,'NOV 2025 MTD I&amp;E'!$M$196,'NOV 2025 MTD I&amp;E'!$L$197,'NOV 2025 MTD I&amp;E'!$M$197,'NOV 2025 MTD I&amp;E'!$L$198,'NOV 2025 MTD I&amp;E'!$M$198</definedName>
    <definedName name="QB_FORMULA_23" localSheetId="2" hidden="1">'NOV 2025 YTD I&amp;E'!$L$194,'NOV 2025 YTD I&amp;E'!$M$194,'NOV 2025 YTD I&amp;E'!$L$195,'NOV 2025 YTD I&amp;E'!$M$195,'NOV 2025 YTD I&amp;E'!$L$196,'NOV 2025 YTD I&amp;E'!$M$196,'NOV 2025 YTD I&amp;E'!$L$197,'NOV 2025 YTD I&amp;E'!$M$197,'NOV 2025 YTD I&amp;E'!$L$198,'NOV 2025 YTD I&amp;E'!$M$198,'NOV 2025 YTD I&amp;E'!$L$199,'NOV 2025 YTD I&amp;E'!$M$199,'NOV 2025 YTD I&amp;E'!$L$200,'NOV 2025 YTD I&amp;E'!$M$200,'NOV 2025 YTD I&amp;E'!$L$201,'NOV 2025 YTD I&amp;E'!$M$201</definedName>
    <definedName name="QB_FORMULA_24" localSheetId="5" hidden="1">'NOV 2025 BVA'!$L$202,'NOV 2025 BVA'!$M$202,'NOV 2025 BVA'!$L$203,'NOV 2025 BVA'!$M$203,'NOV 2025 BVA'!$L$204,'NOV 2025 BVA'!$M$204,'NOV 2025 BVA'!$L$205,'NOV 2025 BVA'!$M$205,'NOV 2025 BVA'!$L$206,'NOV 2025 BVA'!$M$206,'NOV 2025 BVA'!$L$207,'NOV 2025 BVA'!$M$207,'NOV 2025 BVA'!$L$208,'NOV 2025 BVA'!$M$208,'NOV 2025 BVA'!$L$209,'NOV 2025 BVA'!$M$209</definedName>
    <definedName name="QB_FORMULA_24" localSheetId="3" hidden="1">'NOV 2025 General Ledger'!$P$392,'NOV 2025 General Ledger'!$Q$392,'NOV 2025 General Ledger'!$P$393,'NOV 2025 General Ledger'!$Q$393,'NOV 2025 General Ledger'!$Q$397,'NOV 2025 General Ledger'!$P$398,'NOV 2025 General Ledger'!$Q$398,'NOV 2025 General Ledger'!$P$399,'NOV 2025 General Ledger'!$Q$399,'NOV 2025 General Ledger'!$Q$401,'NOV 2025 General Ledger'!$Q$402,'NOV 2025 General Ledger'!$Q$403,'NOV 2025 General Ledger'!$Q$404,'NOV 2025 General Ledger'!$Q$405,'NOV 2025 General Ledger'!$Q$406,'NOV 2025 General Ledger'!$Q$407</definedName>
    <definedName name="QB_FORMULA_24" localSheetId="1" hidden="1">'NOV 2025 MTD I&amp;E'!$L$199,'NOV 2025 MTD I&amp;E'!$M$199,'NOV 2025 MTD I&amp;E'!$L$200,'NOV 2025 MTD I&amp;E'!$M$200,'NOV 2025 MTD I&amp;E'!$L$201,'NOV 2025 MTD I&amp;E'!$M$201,'NOV 2025 MTD I&amp;E'!$L$202,'NOV 2025 MTD I&amp;E'!$M$202,'NOV 2025 MTD I&amp;E'!$L$203,'NOV 2025 MTD I&amp;E'!$M$203,'NOV 2025 MTD I&amp;E'!$L$204,'NOV 2025 MTD I&amp;E'!$M$204,'NOV 2025 MTD I&amp;E'!$L$205,'NOV 2025 MTD I&amp;E'!$M$205,'NOV 2025 MTD I&amp;E'!$L$206,'NOV 2025 MTD I&amp;E'!$M$206</definedName>
    <definedName name="QB_FORMULA_24" localSheetId="2" hidden="1">'NOV 2025 YTD I&amp;E'!$L$202,'NOV 2025 YTD I&amp;E'!$M$202,'NOV 2025 YTD I&amp;E'!$L$203,'NOV 2025 YTD I&amp;E'!$M$203,'NOV 2025 YTD I&amp;E'!$L$204,'NOV 2025 YTD I&amp;E'!$M$204,'NOV 2025 YTD I&amp;E'!$L$205,'NOV 2025 YTD I&amp;E'!$M$205,'NOV 2025 YTD I&amp;E'!$L$206,'NOV 2025 YTD I&amp;E'!$M$206,'NOV 2025 YTD I&amp;E'!$L$207,'NOV 2025 YTD I&amp;E'!$M$207,'NOV 2025 YTD I&amp;E'!$L$208,'NOV 2025 YTD I&amp;E'!$M$208,'NOV 2025 YTD I&amp;E'!$L$209,'NOV 2025 YTD I&amp;E'!$M$209</definedName>
    <definedName name="QB_FORMULA_25" localSheetId="5" hidden="1">'NOV 2025 BVA'!$L$210,'NOV 2025 BVA'!$M$210,'NOV 2025 BVA'!$L$211,'NOV 2025 BVA'!$M$211,'NOV 2025 BVA'!$L$212,'NOV 2025 BVA'!$M$212,'NOV 2025 BVA'!$L$213,'NOV 2025 BVA'!$M$213,'NOV 2025 BVA'!$L$214,'NOV 2025 BVA'!$M$214,'NOV 2025 BVA'!$L$215,'NOV 2025 BVA'!$M$215,'NOV 2025 BVA'!$L$216,'NOV 2025 BVA'!$M$216,'NOV 2025 BVA'!$L$217,'NOV 2025 BVA'!$M$217</definedName>
    <definedName name="QB_FORMULA_25" localSheetId="3" hidden="1">'NOV 2025 General Ledger'!$Q$408,'NOV 2025 General Ledger'!$Q$409,'NOV 2025 General Ledger'!$P$410,'NOV 2025 General Ledger'!$Q$410,'NOV 2025 General Ledger'!$P$411,'NOV 2025 General Ledger'!$Q$411,'NOV 2025 General Ledger'!$Q$414,'NOV 2025 General Ledger'!$Q$415,'NOV 2025 General Ledger'!$Q$416,'NOV 2025 General Ledger'!$Q$417,'NOV 2025 General Ledger'!$Q$418,'NOV 2025 General Ledger'!$Q$419,'NOV 2025 General Ledger'!$Q$420,'NOV 2025 General Ledger'!$P$421,'NOV 2025 General Ledger'!$Q$421,'NOV 2025 General Ledger'!$P$422</definedName>
    <definedName name="QB_FORMULA_25" localSheetId="1" hidden="1">'NOV 2025 MTD I&amp;E'!$L$207,'NOV 2025 MTD I&amp;E'!$M$207,'NOV 2025 MTD I&amp;E'!$L$208,'NOV 2025 MTD I&amp;E'!$M$208,'NOV 2025 MTD I&amp;E'!$L$209,'NOV 2025 MTD I&amp;E'!$M$209,'NOV 2025 MTD I&amp;E'!$L$210,'NOV 2025 MTD I&amp;E'!$M$210,'NOV 2025 MTD I&amp;E'!$L$211,'NOV 2025 MTD I&amp;E'!$M$211,'NOV 2025 MTD I&amp;E'!$L$212,'NOV 2025 MTD I&amp;E'!$M$212,'NOV 2025 MTD I&amp;E'!$L$213,'NOV 2025 MTD I&amp;E'!$M$213,'NOV 2025 MTD I&amp;E'!$L$214,'NOV 2025 MTD I&amp;E'!$M$214</definedName>
    <definedName name="QB_FORMULA_25" localSheetId="2" hidden="1">'NOV 2025 YTD I&amp;E'!$L$210,'NOV 2025 YTD I&amp;E'!$M$210,'NOV 2025 YTD I&amp;E'!$L$211,'NOV 2025 YTD I&amp;E'!$M$211,'NOV 2025 YTD I&amp;E'!$L$212,'NOV 2025 YTD I&amp;E'!$M$212,'NOV 2025 YTD I&amp;E'!$L$213,'NOV 2025 YTD I&amp;E'!$M$213,'NOV 2025 YTD I&amp;E'!$L$214,'NOV 2025 YTD I&amp;E'!$M$214,'NOV 2025 YTD I&amp;E'!$L$215,'NOV 2025 YTD I&amp;E'!$M$215,'NOV 2025 YTD I&amp;E'!$L$216,'NOV 2025 YTD I&amp;E'!$M$216,'NOV 2025 YTD I&amp;E'!$L$217,'NOV 2025 YTD I&amp;E'!$M$217</definedName>
    <definedName name="QB_FORMULA_26" localSheetId="5" hidden="1">'NOV 2025 BVA'!$L$218,'NOV 2025 BVA'!$M$218,'NOV 2025 BVA'!$L$219,'NOV 2025 BVA'!$M$219,'NOV 2025 BVA'!$J$220,'NOV 2025 BVA'!$K$220,'NOV 2025 BVA'!$L$220,'NOV 2025 BVA'!$M$220,'NOV 2025 BVA'!$L$221,'NOV 2025 BVA'!$M$221,'NOV 2025 BVA'!$J$222,'NOV 2025 BVA'!$K$222,'NOV 2025 BVA'!$L$222,'NOV 2025 BVA'!$M$222,'NOV 2025 BVA'!$L$224,'NOV 2025 BVA'!$M$224</definedName>
    <definedName name="QB_FORMULA_26" localSheetId="3" hidden="1">'NOV 2025 General Ledger'!$Q$422,'NOV 2025 General Ledger'!$P$423,'NOV 2025 General Ledger'!$Q$423</definedName>
    <definedName name="QB_FORMULA_26" localSheetId="1" hidden="1">'NOV 2025 MTD I&amp;E'!$L$215,'NOV 2025 MTD I&amp;E'!$M$215,'NOV 2025 MTD I&amp;E'!$L$216,'NOV 2025 MTD I&amp;E'!$M$216,'NOV 2025 MTD I&amp;E'!$J$217,'NOV 2025 MTD I&amp;E'!$K$217,'NOV 2025 MTD I&amp;E'!$L$217,'NOV 2025 MTD I&amp;E'!$M$217,'NOV 2025 MTD I&amp;E'!$L$218,'NOV 2025 MTD I&amp;E'!$M$218,'NOV 2025 MTD I&amp;E'!$J$219,'NOV 2025 MTD I&amp;E'!$K$219,'NOV 2025 MTD I&amp;E'!$L$219,'NOV 2025 MTD I&amp;E'!$M$219,'NOV 2025 MTD I&amp;E'!$L$221,'NOV 2025 MTD I&amp;E'!$M$221</definedName>
    <definedName name="QB_FORMULA_26" localSheetId="2" hidden="1">'NOV 2025 YTD I&amp;E'!$L$218,'NOV 2025 YTD I&amp;E'!$M$218,'NOV 2025 YTD I&amp;E'!$L$219,'NOV 2025 YTD I&amp;E'!$M$219,'NOV 2025 YTD I&amp;E'!$J$220,'NOV 2025 YTD I&amp;E'!$K$220,'NOV 2025 YTD I&amp;E'!$L$220,'NOV 2025 YTD I&amp;E'!$M$220,'NOV 2025 YTD I&amp;E'!$L$221,'NOV 2025 YTD I&amp;E'!$M$221,'NOV 2025 YTD I&amp;E'!$J$222,'NOV 2025 YTD I&amp;E'!$K$222,'NOV 2025 YTD I&amp;E'!$L$222,'NOV 2025 YTD I&amp;E'!$M$222,'NOV 2025 YTD I&amp;E'!$L$224,'NOV 2025 YTD I&amp;E'!$M$224</definedName>
    <definedName name="QB_FORMULA_27" localSheetId="5" hidden="1">'NOV 2025 BVA'!$L$225,'NOV 2025 BVA'!$M$225,'NOV 2025 BVA'!$L$226,'NOV 2025 BVA'!$M$226,'NOV 2025 BVA'!$J$227,'NOV 2025 BVA'!$K$227,'NOV 2025 BVA'!$L$227,'NOV 2025 BVA'!$M$227,'NOV 2025 BVA'!$L$229,'NOV 2025 BVA'!$M$229,'NOV 2025 BVA'!$L$231,'NOV 2025 BVA'!$M$231,'NOV 2025 BVA'!$L$232,'NOV 2025 BVA'!$M$232,'NOV 2025 BVA'!$L$233,'NOV 2025 BVA'!$M$233</definedName>
    <definedName name="QB_FORMULA_27" localSheetId="1" hidden="1">'NOV 2025 MTD I&amp;E'!$L$222,'NOV 2025 MTD I&amp;E'!$M$222,'NOV 2025 MTD I&amp;E'!$L$223,'NOV 2025 MTD I&amp;E'!$M$223,'NOV 2025 MTD I&amp;E'!$J$224,'NOV 2025 MTD I&amp;E'!$K$224,'NOV 2025 MTD I&amp;E'!$L$224,'NOV 2025 MTD I&amp;E'!$M$224,'NOV 2025 MTD I&amp;E'!$L$226,'NOV 2025 MTD I&amp;E'!$M$226,'NOV 2025 MTD I&amp;E'!$L$228,'NOV 2025 MTD I&amp;E'!$M$228,'NOV 2025 MTD I&amp;E'!$L$229,'NOV 2025 MTD I&amp;E'!$M$229,'NOV 2025 MTD I&amp;E'!$L$230,'NOV 2025 MTD I&amp;E'!$M$230</definedName>
    <definedName name="QB_FORMULA_27" localSheetId="2" hidden="1">'NOV 2025 YTD I&amp;E'!$L$225,'NOV 2025 YTD I&amp;E'!$M$225,'NOV 2025 YTD I&amp;E'!$L$226,'NOV 2025 YTD I&amp;E'!$M$226,'NOV 2025 YTD I&amp;E'!$J$227,'NOV 2025 YTD I&amp;E'!$K$227,'NOV 2025 YTD I&amp;E'!$L$227,'NOV 2025 YTD I&amp;E'!$M$227,'NOV 2025 YTD I&amp;E'!$L$229,'NOV 2025 YTD I&amp;E'!$M$229,'NOV 2025 YTD I&amp;E'!$L$231,'NOV 2025 YTD I&amp;E'!$M$231,'NOV 2025 YTD I&amp;E'!$L$232,'NOV 2025 YTD I&amp;E'!$M$232,'NOV 2025 YTD I&amp;E'!$L$233,'NOV 2025 YTD I&amp;E'!$M$233</definedName>
    <definedName name="QB_FORMULA_28" localSheetId="5" hidden="1">'NOV 2025 BVA'!$L$234,'NOV 2025 BVA'!$M$234,'NOV 2025 BVA'!$J$235,'NOV 2025 BVA'!$K$235,'NOV 2025 BVA'!$L$235,'NOV 2025 BVA'!$M$235,'NOV 2025 BVA'!$L$236,'NOV 2025 BVA'!$M$236,'NOV 2025 BVA'!$L$238,'NOV 2025 BVA'!$M$238,'NOV 2025 BVA'!$L$239,'NOV 2025 BVA'!$M$239,'NOV 2025 BVA'!$L$240,'NOV 2025 BVA'!$M$240,'NOV 2025 BVA'!$J$241,'NOV 2025 BVA'!$K$241</definedName>
    <definedName name="QB_FORMULA_28" localSheetId="1" hidden="1">'NOV 2025 MTD I&amp;E'!$L$231,'NOV 2025 MTD I&amp;E'!$M$231,'NOV 2025 MTD I&amp;E'!$J$232,'NOV 2025 MTD I&amp;E'!$K$232,'NOV 2025 MTD I&amp;E'!$L$232,'NOV 2025 MTD I&amp;E'!$M$232,'NOV 2025 MTD I&amp;E'!$L$233,'NOV 2025 MTD I&amp;E'!$M$233,'NOV 2025 MTD I&amp;E'!$L$235,'NOV 2025 MTD I&amp;E'!$M$235,'NOV 2025 MTD I&amp;E'!$L$236,'NOV 2025 MTD I&amp;E'!$M$236,'NOV 2025 MTD I&amp;E'!$L$237,'NOV 2025 MTD I&amp;E'!$M$237,'NOV 2025 MTD I&amp;E'!$J$238,'NOV 2025 MTD I&amp;E'!$K$238</definedName>
    <definedName name="QB_FORMULA_28" localSheetId="2" hidden="1">'NOV 2025 YTD I&amp;E'!$L$234,'NOV 2025 YTD I&amp;E'!$M$234,'NOV 2025 YTD I&amp;E'!$J$235,'NOV 2025 YTD I&amp;E'!$K$235,'NOV 2025 YTD I&amp;E'!$L$235,'NOV 2025 YTD I&amp;E'!$M$235,'NOV 2025 YTD I&amp;E'!$L$236,'NOV 2025 YTD I&amp;E'!$M$236,'NOV 2025 YTD I&amp;E'!$L$238,'NOV 2025 YTD I&amp;E'!$M$238,'NOV 2025 YTD I&amp;E'!$L$239,'NOV 2025 YTD I&amp;E'!$M$239,'NOV 2025 YTD I&amp;E'!$L$240,'NOV 2025 YTD I&amp;E'!$M$240,'NOV 2025 YTD I&amp;E'!$J$241,'NOV 2025 YTD I&amp;E'!$K$241</definedName>
    <definedName name="QB_FORMULA_29" localSheetId="5" hidden="1">'NOV 2025 BVA'!$L$241,'NOV 2025 BVA'!$M$241,'NOV 2025 BVA'!$L$242,'NOV 2025 BVA'!$M$242,'NOV 2025 BVA'!$J$243,'NOV 2025 BVA'!$K$243,'NOV 2025 BVA'!$L$243,'NOV 2025 BVA'!$M$243,'NOV 2025 BVA'!$L$245,'NOV 2025 BVA'!$M$245,'NOV 2025 BVA'!$L$246,'NOV 2025 BVA'!$M$246,'NOV 2025 BVA'!$L$247,'NOV 2025 BVA'!$M$247,'NOV 2025 BVA'!$L$248,'NOV 2025 BVA'!$M$248</definedName>
    <definedName name="QB_FORMULA_29" localSheetId="1" hidden="1">'NOV 2025 MTD I&amp;E'!$L$238,'NOV 2025 MTD I&amp;E'!$M$238,'NOV 2025 MTD I&amp;E'!$L$239,'NOV 2025 MTD I&amp;E'!$M$239,'NOV 2025 MTD I&amp;E'!$J$240,'NOV 2025 MTD I&amp;E'!$K$240,'NOV 2025 MTD I&amp;E'!$L$240,'NOV 2025 MTD I&amp;E'!$M$240,'NOV 2025 MTD I&amp;E'!$L$242,'NOV 2025 MTD I&amp;E'!$M$242,'NOV 2025 MTD I&amp;E'!$L$243,'NOV 2025 MTD I&amp;E'!$M$243,'NOV 2025 MTD I&amp;E'!$L$244,'NOV 2025 MTD I&amp;E'!$M$244,'NOV 2025 MTD I&amp;E'!$L$245,'NOV 2025 MTD I&amp;E'!$M$245</definedName>
    <definedName name="QB_FORMULA_29" localSheetId="2" hidden="1">'NOV 2025 YTD I&amp;E'!$L$241,'NOV 2025 YTD I&amp;E'!$M$241,'NOV 2025 YTD I&amp;E'!$L$242,'NOV 2025 YTD I&amp;E'!$M$242,'NOV 2025 YTD I&amp;E'!$J$243,'NOV 2025 YTD I&amp;E'!$K$243,'NOV 2025 YTD I&amp;E'!$L$243,'NOV 2025 YTD I&amp;E'!$M$243,'NOV 2025 YTD I&amp;E'!$L$245,'NOV 2025 YTD I&amp;E'!$M$245,'NOV 2025 YTD I&amp;E'!$L$246,'NOV 2025 YTD I&amp;E'!$M$246,'NOV 2025 YTD I&amp;E'!$L$247,'NOV 2025 YTD I&amp;E'!$M$247,'NOV 2025 YTD I&amp;E'!$L$248,'NOV 2025 YTD I&amp;E'!$M$248</definedName>
    <definedName name="QB_FORMULA_3" localSheetId="5" hidden="1">'NOV 2025 BVA'!$J$31,'NOV 2025 BVA'!$K$31,'NOV 2025 BVA'!$L$31,'NOV 2025 BVA'!$M$31,'NOV 2025 BVA'!$J$32,'NOV 2025 BVA'!$K$32,'NOV 2025 BVA'!$L$32,'NOV 2025 BVA'!$M$32,'NOV 2025 BVA'!$L$36,'NOV 2025 BVA'!$M$36,'NOV 2025 BVA'!$L$37,'NOV 2025 BVA'!$M$37,'NOV 2025 BVA'!$L$38,'NOV 2025 BVA'!$M$38,'NOV 2025 BVA'!$L$39,'NOV 2025 BVA'!$M$39</definedName>
    <definedName name="QB_FORMULA_3" localSheetId="3" hidden="1">'NOV 2025 General Ledger'!$Q$50,'NOV 2025 General Ledger'!$Q$53,'NOV 2025 General Ledger'!$P$54,'NOV 2025 General Ledger'!$Q$54,'NOV 2025 General Ledger'!$P$55,'NOV 2025 General Ledger'!$Q$55,'NOV 2025 General Ledger'!$Q$58,'NOV 2025 General Ledger'!$Q$59,'NOV 2025 General Ledger'!$Q$60,'NOV 2025 General Ledger'!$Q$61,'NOV 2025 General Ledger'!$P$62,'NOV 2025 General Ledger'!$Q$62,'NOV 2025 General Ledger'!$Q$64,'NOV 2025 General Ledger'!$Q$65,'NOV 2025 General Ledger'!$Q$66,'NOV 2025 General Ledger'!$Q$67</definedName>
    <definedName name="QB_FORMULA_3" localSheetId="1" hidden="1">'NOV 2025 MTD I&amp;E'!$J$30,'NOV 2025 MTD I&amp;E'!$K$30,'NOV 2025 MTD I&amp;E'!$L$30,'NOV 2025 MTD I&amp;E'!$M$30,'NOV 2025 MTD I&amp;E'!$J$31,'NOV 2025 MTD I&amp;E'!$K$31,'NOV 2025 MTD I&amp;E'!$L$31,'NOV 2025 MTD I&amp;E'!$M$31,'NOV 2025 MTD I&amp;E'!$L$34,'NOV 2025 MTD I&amp;E'!$M$34,'NOV 2025 MTD I&amp;E'!$L$35,'NOV 2025 MTD I&amp;E'!$M$35,'NOV 2025 MTD I&amp;E'!$L$36,'NOV 2025 MTD I&amp;E'!$M$36,'NOV 2025 MTD I&amp;E'!$L$37,'NOV 2025 MTD I&amp;E'!$M$37</definedName>
    <definedName name="QB_FORMULA_3" localSheetId="2" hidden="1">'NOV 2025 YTD I&amp;E'!$J$31,'NOV 2025 YTD I&amp;E'!$K$31,'NOV 2025 YTD I&amp;E'!$L$31,'NOV 2025 YTD I&amp;E'!$M$31,'NOV 2025 YTD I&amp;E'!$J$32,'NOV 2025 YTD I&amp;E'!$K$32,'NOV 2025 YTD I&amp;E'!$L$32,'NOV 2025 YTD I&amp;E'!$M$32,'NOV 2025 YTD I&amp;E'!$L$36,'NOV 2025 YTD I&amp;E'!$M$36,'NOV 2025 YTD I&amp;E'!$L$37,'NOV 2025 YTD I&amp;E'!$M$37,'NOV 2025 YTD I&amp;E'!$L$38,'NOV 2025 YTD I&amp;E'!$M$38,'NOV 2025 YTD I&amp;E'!$L$39,'NOV 2025 YTD I&amp;E'!$M$39</definedName>
    <definedName name="QB_FORMULA_30" localSheetId="5" hidden="1">'NOV 2025 BVA'!$L$249,'NOV 2025 BVA'!$M$249,'NOV 2025 BVA'!$L$250,'NOV 2025 BVA'!$M$250,'NOV 2025 BVA'!$L$252,'NOV 2025 BVA'!$M$252,'NOV 2025 BVA'!$L$253,'NOV 2025 BVA'!$M$253,'NOV 2025 BVA'!$J$254,'NOV 2025 BVA'!$K$254,'NOV 2025 BVA'!$L$254,'NOV 2025 BVA'!$M$254,'NOV 2025 BVA'!$L$255,'NOV 2025 BVA'!$M$255,'NOV 2025 BVA'!$J$256,'NOV 2025 BVA'!$K$256</definedName>
    <definedName name="QB_FORMULA_30" localSheetId="1" hidden="1">'NOV 2025 MTD I&amp;E'!$L$246,'NOV 2025 MTD I&amp;E'!$M$246,'NOV 2025 MTD I&amp;E'!$L$247,'NOV 2025 MTD I&amp;E'!$M$247,'NOV 2025 MTD I&amp;E'!$L$249,'NOV 2025 MTD I&amp;E'!$M$249,'NOV 2025 MTD I&amp;E'!$L$250,'NOV 2025 MTD I&amp;E'!$M$250,'NOV 2025 MTD I&amp;E'!$J$251,'NOV 2025 MTD I&amp;E'!$K$251,'NOV 2025 MTD I&amp;E'!$L$251,'NOV 2025 MTD I&amp;E'!$M$251,'NOV 2025 MTD I&amp;E'!$L$252,'NOV 2025 MTD I&amp;E'!$M$252,'NOV 2025 MTD I&amp;E'!$J$253,'NOV 2025 MTD I&amp;E'!$K$253</definedName>
    <definedName name="QB_FORMULA_30" localSheetId="2" hidden="1">'NOV 2025 YTD I&amp;E'!$L$249,'NOV 2025 YTD I&amp;E'!$M$249,'NOV 2025 YTD I&amp;E'!$L$250,'NOV 2025 YTD I&amp;E'!$M$250,'NOV 2025 YTD I&amp;E'!$L$252,'NOV 2025 YTD I&amp;E'!$M$252,'NOV 2025 YTD I&amp;E'!$L$253,'NOV 2025 YTD I&amp;E'!$M$253,'NOV 2025 YTD I&amp;E'!$J$254,'NOV 2025 YTD I&amp;E'!$K$254,'NOV 2025 YTD I&amp;E'!$L$254,'NOV 2025 YTD I&amp;E'!$M$254,'NOV 2025 YTD I&amp;E'!$L$255,'NOV 2025 YTD I&amp;E'!$M$255,'NOV 2025 YTD I&amp;E'!$J$256,'NOV 2025 YTD I&amp;E'!$K$256</definedName>
    <definedName name="QB_FORMULA_31" localSheetId="5" hidden="1">'NOV 2025 BVA'!$L$256,'NOV 2025 BVA'!$M$256,'NOV 2025 BVA'!$L$257,'NOV 2025 BVA'!$M$257,'NOV 2025 BVA'!$J$258,'NOV 2025 BVA'!$K$258,'NOV 2025 BVA'!$L$258,'NOV 2025 BVA'!$M$258,'NOV 2025 BVA'!$J$259,'NOV 2025 BVA'!$K$259,'NOV 2025 BVA'!$L$259,'NOV 2025 BVA'!$M$259,'NOV 2025 BVA'!$J$265,'NOV 2025 BVA'!$J$270,'NOV 2025 BVA'!$L$274,'NOV 2025 BVA'!$M$274</definedName>
    <definedName name="QB_FORMULA_31" localSheetId="1" hidden="1">'NOV 2025 MTD I&amp;E'!$L$253,'NOV 2025 MTD I&amp;E'!$M$253,'NOV 2025 MTD I&amp;E'!$L$254,'NOV 2025 MTD I&amp;E'!$M$254,'NOV 2025 MTD I&amp;E'!$J$255,'NOV 2025 MTD I&amp;E'!$K$255,'NOV 2025 MTD I&amp;E'!$L$255,'NOV 2025 MTD I&amp;E'!$M$255,'NOV 2025 MTD I&amp;E'!$J$256,'NOV 2025 MTD I&amp;E'!$K$256,'NOV 2025 MTD I&amp;E'!$L$256,'NOV 2025 MTD I&amp;E'!$M$256,'NOV 2025 MTD I&amp;E'!$J$261,'NOV 2025 MTD I&amp;E'!$J$264,'NOV 2025 MTD I&amp;E'!$L$267,'NOV 2025 MTD I&amp;E'!$M$267</definedName>
    <definedName name="QB_FORMULA_31" localSheetId="2" hidden="1">'NOV 2025 YTD I&amp;E'!$L$256,'NOV 2025 YTD I&amp;E'!$M$256,'NOV 2025 YTD I&amp;E'!$L$257,'NOV 2025 YTD I&amp;E'!$M$257,'NOV 2025 YTD I&amp;E'!$J$258,'NOV 2025 YTD I&amp;E'!$K$258,'NOV 2025 YTD I&amp;E'!$L$258,'NOV 2025 YTD I&amp;E'!$M$258,'NOV 2025 YTD I&amp;E'!$J$259,'NOV 2025 YTD I&amp;E'!$K$259,'NOV 2025 YTD I&amp;E'!$L$259,'NOV 2025 YTD I&amp;E'!$M$259,'NOV 2025 YTD I&amp;E'!$J$265,'NOV 2025 YTD I&amp;E'!$J$270,'NOV 2025 YTD I&amp;E'!$L$274,'NOV 2025 YTD I&amp;E'!$M$274</definedName>
    <definedName name="QB_FORMULA_32" localSheetId="5" hidden="1">'NOV 2025 BVA'!$L$275,'NOV 2025 BVA'!$M$275,'NOV 2025 BVA'!$L$276,'NOV 2025 BVA'!$M$276,'NOV 2025 BVA'!$L$277,'NOV 2025 BVA'!$M$277,'NOV 2025 BVA'!$L$278,'NOV 2025 BVA'!$M$278,'NOV 2025 BVA'!$L$279,'NOV 2025 BVA'!$M$279,'NOV 2025 BVA'!$J$280,'NOV 2025 BVA'!$K$280,'NOV 2025 BVA'!$L$280,'NOV 2025 BVA'!$M$280,'NOV 2025 BVA'!$L$282,'NOV 2025 BVA'!$M$282</definedName>
    <definedName name="QB_FORMULA_32" localSheetId="1" hidden="1">'NOV 2025 MTD I&amp;E'!$L$268,'NOV 2025 MTD I&amp;E'!$M$268,'NOV 2025 MTD I&amp;E'!$L$269,'NOV 2025 MTD I&amp;E'!$M$269,'NOV 2025 MTD I&amp;E'!$L$270,'NOV 2025 MTD I&amp;E'!$M$270,'NOV 2025 MTD I&amp;E'!$L$271,'NOV 2025 MTD I&amp;E'!$M$271,'NOV 2025 MTD I&amp;E'!$L$272,'NOV 2025 MTD I&amp;E'!$M$272,'NOV 2025 MTD I&amp;E'!$J$273,'NOV 2025 MTD I&amp;E'!$K$273,'NOV 2025 MTD I&amp;E'!$L$273,'NOV 2025 MTD I&amp;E'!$M$273,'NOV 2025 MTD I&amp;E'!$L$275,'NOV 2025 MTD I&amp;E'!$M$275</definedName>
    <definedName name="QB_FORMULA_32" localSheetId="2" hidden="1">'NOV 2025 YTD I&amp;E'!$L$275,'NOV 2025 YTD I&amp;E'!$M$275,'NOV 2025 YTD I&amp;E'!$L$276,'NOV 2025 YTD I&amp;E'!$M$276,'NOV 2025 YTD I&amp;E'!$L$277,'NOV 2025 YTD I&amp;E'!$M$277,'NOV 2025 YTD I&amp;E'!$L$278,'NOV 2025 YTD I&amp;E'!$M$278,'NOV 2025 YTD I&amp;E'!$L$279,'NOV 2025 YTD I&amp;E'!$M$279,'NOV 2025 YTD I&amp;E'!$J$280,'NOV 2025 YTD I&amp;E'!$K$280,'NOV 2025 YTD I&amp;E'!$L$280,'NOV 2025 YTD I&amp;E'!$M$280,'NOV 2025 YTD I&amp;E'!$L$282,'NOV 2025 YTD I&amp;E'!$M$282</definedName>
    <definedName name="QB_FORMULA_33" localSheetId="5" hidden="1">'NOV 2025 BVA'!$L$283,'NOV 2025 BVA'!$M$283,'NOV 2025 BVA'!$L$284,'NOV 2025 BVA'!$M$284,'NOV 2025 BVA'!$J$285,'NOV 2025 BVA'!$K$285,'NOV 2025 BVA'!$L$285,'NOV 2025 BVA'!$M$285,'NOV 2025 BVA'!$L$287,'NOV 2025 BVA'!$M$287,'NOV 2025 BVA'!$L$289,'NOV 2025 BVA'!$M$289,'NOV 2025 BVA'!$L$290,'NOV 2025 BVA'!$M$290,'NOV 2025 BVA'!$L$291,'NOV 2025 BVA'!$M$291</definedName>
    <definedName name="QB_FORMULA_33" localSheetId="1" hidden="1">'NOV 2025 MTD I&amp;E'!$L$276,'NOV 2025 MTD I&amp;E'!$M$276,'NOV 2025 MTD I&amp;E'!$L$277,'NOV 2025 MTD I&amp;E'!$M$277,'NOV 2025 MTD I&amp;E'!$J$278,'NOV 2025 MTD I&amp;E'!$K$278,'NOV 2025 MTD I&amp;E'!$L$278,'NOV 2025 MTD I&amp;E'!$M$278,'NOV 2025 MTD I&amp;E'!$L$280,'NOV 2025 MTD I&amp;E'!$M$280,'NOV 2025 MTD I&amp;E'!$L$282,'NOV 2025 MTD I&amp;E'!$M$282,'NOV 2025 MTD I&amp;E'!$L$283,'NOV 2025 MTD I&amp;E'!$M$283,'NOV 2025 MTD I&amp;E'!$L$284,'NOV 2025 MTD I&amp;E'!$M$284</definedName>
    <definedName name="QB_FORMULA_33" localSheetId="2" hidden="1">'NOV 2025 YTD I&amp;E'!$L$283,'NOV 2025 YTD I&amp;E'!$M$283,'NOV 2025 YTD I&amp;E'!$L$284,'NOV 2025 YTD I&amp;E'!$M$284,'NOV 2025 YTD I&amp;E'!$J$285,'NOV 2025 YTD I&amp;E'!$K$285,'NOV 2025 YTD I&amp;E'!$L$285,'NOV 2025 YTD I&amp;E'!$M$285,'NOV 2025 YTD I&amp;E'!$L$287,'NOV 2025 YTD I&amp;E'!$M$287,'NOV 2025 YTD I&amp;E'!$L$289,'NOV 2025 YTD I&amp;E'!$M$289,'NOV 2025 YTD I&amp;E'!$L$290,'NOV 2025 YTD I&amp;E'!$M$290,'NOV 2025 YTD I&amp;E'!$L$291,'NOV 2025 YTD I&amp;E'!$M$291</definedName>
    <definedName name="QB_FORMULA_34" localSheetId="5" hidden="1">'NOV 2025 BVA'!$L$292,'NOV 2025 BVA'!$M$292,'NOV 2025 BVA'!$L$293,'NOV 2025 BVA'!$M$293,'NOV 2025 BVA'!$L$294,'NOV 2025 BVA'!$M$294,'NOV 2025 BVA'!$J$295,'NOV 2025 BVA'!$K$295,'NOV 2025 BVA'!$L$295,'NOV 2025 BVA'!$M$295,'NOV 2025 BVA'!$J$297,'NOV 2025 BVA'!$K$297,'NOV 2025 BVA'!$L$297,'NOV 2025 BVA'!$M$297,'NOV 2025 BVA'!$J$298,'NOV 2025 BVA'!$K$298</definedName>
    <definedName name="QB_FORMULA_34" localSheetId="1" hidden="1">'NOV 2025 MTD I&amp;E'!$L$285,'NOV 2025 MTD I&amp;E'!$M$285,'NOV 2025 MTD I&amp;E'!$L$286,'NOV 2025 MTD I&amp;E'!$M$286,'NOV 2025 MTD I&amp;E'!$L$287,'NOV 2025 MTD I&amp;E'!$M$287,'NOV 2025 MTD I&amp;E'!$J$288,'NOV 2025 MTD I&amp;E'!$K$288,'NOV 2025 MTD I&amp;E'!$L$288,'NOV 2025 MTD I&amp;E'!$M$288,'NOV 2025 MTD I&amp;E'!$J$289,'NOV 2025 MTD I&amp;E'!$K$289,'NOV 2025 MTD I&amp;E'!$L$289,'NOV 2025 MTD I&amp;E'!$M$289,'NOV 2025 MTD I&amp;E'!$J$290,'NOV 2025 MTD I&amp;E'!$K$290</definedName>
    <definedName name="QB_FORMULA_34" localSheetId="2" hidden="1">'NOV 2025 YTD I&amp;E'!$L$292,'NOV 2025 YTD I&amp;E'!$M$292,'NOV 2025 YTD I&amp;E'!$L$293,'NOV 2025 YTD I&amp;E'!$M$293,'NOV 2025 YTD I&amp;E'!$L$294,'NOV 2025 YTD I&amp;E'!$M$294,'NOV 2025 YTD I&amp;E'!$J$295,'NOV 2025 YTD I&amp;E'!$K$295,'NOV 2025 YTD I&amp;E'!$L$295,'NOV 2025 YTD I&amp;E'!$M$295,'NOV 2025 YTD I&amp;E'!$J$297,'NOV 2025 YTD I&amp;E'!$K$297,'NOV 2025 YTD I&amp;E'!$L$297,'NOV 2025 YTD I&amp;E'!$M$297,'NOV 2025 YTD I&amp;E'!$J$298,'NOV 2025 YTD I&amp;E'!$K$298</definedName>
    <definedName name="QB_FORMULA_35" localSheetId="5" hidden="1">'NOV 2025 BVA'!$L$298,'NOV 2025 BVA'!$M$298,'NOV 2025 BVA'!$L$302,'NOV 2025 BVA'!$M$302,'NOV 2025 BVA'!$L$303,'NOV 2025 BVA'!$M$303,'NOV 2025 BVA'!$L$304,'NOV 2025 BVA'!$M$304,'NOV 2025 BVA'!$J$305,'NOV 2025 BVA'!$K$305,'NOV 2025 BVA'!$L$305,'NOV 2025 BVA'!$M$305,'NOV 2025 BVA'!$L$310,'NOV 2025 BVA'!$M$310,'NOV 2025 BVA'!$L$311,'NOV 2025 BVA'!$M$311</definedName>
    <definedName name="QB_FORMULA_35" localSheetId="1" hidden="1">'NOV 2025 MTD I&amp;E'!$L$290,'NOV 2025 MTD I&amp;E'!$M$290,'NOV 2025 MTD I&amp;E'!$L$293,'NOV 2025 MTD I&amp;E'!$M$293,'NOV 2025 MTD I&amp;E'!$L$294,'NOV 2025 MTD I&amp;E'!$M$294,'NOV 2025 MTD I&amp;E'!$L$295,'NOV 2025 MTD I&amp;E'!$M$295,'NOV 2025 MTD I&amp;E'!$J$296,'NOV 2025 MTD I&amp;E'!$K$296,'NOV 2025 MTD I&amp;E'!$L$296,'NOV 2025 MTD I&amp;E'!$M$296,'NOV 2025 MTD I&amp;E'!$L$299,'NOV 2025 MTD I&amp;E'!$M$299,'NOV 2025 MTD I&amp;E'!$L$300,'NOV 2025 MTD I&amp;E'!$M$300</definedName>
    <definedName name="QB_FORMULA_35" localSheetId="2" hidden="1">'NOV 2025 YTD I&amp;E'!$L$298,'NOV 2025 YTD I&amp;E'!$M$298,'NOV 2025 YTD I&amp;E'!$L$302,'NOV 2025 YTD I&amp;E'!$M$302,'NOV 2025 YTD I&amp;E'!$L$303,'NOV 2025 YTD I&amp;E'!$M$303,'NOV 2025 YTD I&amp;E'!$L$304,'NOV 2025 YTD I&amp;E'!$M$304,'NOV 2025 YTD I&amp;E'!$J$305,'NOV 2025 YTD I&amp;E'!$K$305,'NOV 2025 YTD I&amp;E'!$L$305,'NOV 2025 YTD I&amp;E'!$M$305,'NOV 2025 YTD I&amp;E'!$L$310,'NOV 2025 YTD I&amp;E'!$M$310,'NOV 2025 YTD I&amp;E'!$L$311,'NOV 2025 YTD I&amp;E'!$M$311</definedName>
    <definedName name="QB_FORMULA_36" localSheetId="5" hidden="1">'NOV 2025 BVA'!$L$312,'NOV 2025 BVA'!$M$312,'NOV 2025 BVA'!$L$313,'NOV 2025 BVA'!$M$313,'NOV 2025 BVA'!$L$317,'NOV 2025 BVA'!$M$317,'NOV 2025 BVA'!$L$318,'NOV 2025 BVA'!$M$318,'NOV 2025 BVA'!$L$319,'NOV 2025 BVA'!$M$319,'NOV 2025 BVA'!$L$320,'NOV 2025 BVA'!$M$320,'NOV 2025 BVA'!$J$321,'NOV 2025 BVA'!$K$321,'NOV 2025 BVA'!$L$321,'NOV 2025 BVA'!$M$321</definedName>
    <definedName name="QB_FORMULA_36" localSheetId="1" hidden="1">'NOV 2025 MTD I&amp;E'!$L$301,'NOV 2025 MTD I&amp;E'!$M$301,'NOV 2025 MTD I&amp;E'!$L$302,'NOV 2025 MTD I&amp;E'!$M$302,'NOV 2025 MTD I&amp;E'!$L$304,'NOV 2025 MTD I&amp;E'!$M$304,'NOV 2025 MTD I&amp;E'!$L$305,'NOV 2025 MTD I&amp;E'!$M$305,'NOV 2025 MTD I&amp;E'!$L$306,'NOV 2025 MTD I&amp;E'!$M$306,'NOV 2025 MTD I&amp;E'!$L$307,'NOV 2025 MTD I&amp;E'!$M$307,'NOV 2025 MTD I&amp;E'!$J$308,'NOV 2025 MTD I&amp;E'!$K$308,'NOV 2025 MTD I&amp;E'!$L$308,'NOV 2025 MTD I&amp;E'!$M$308</definedName>
    <definedName name="QB_FORMULA_36" localSheetId="2" hidden="1">'NOV 2025 YTD I&amp;E'!$L$312,'NOV 2025 YTD I&amp;E'!$M$312,'NOV 2025 YTD I&amp;E'!$L$313,'NOV 2025 YTD I&amp;E'!$M$313,'NOV 2025 YTD I&amp;E'!$L$317,'NOV 2025 YTD I&amp;E'!$M$317,'NOV 2025 YTD I&amp;E'!$L$318,'NOV 2025 YTD I&amp;E'!$M$318,'NOV 2025 YTD I&amp;E'!$L$319,'NOV 2025 YTD I&amp;E'!$M$319,'NOV 2025 YTD I&amp;E'!$L$320,'NOV 2025 YTD I&amp;E'!$M$320,'NOV 2025 YTD I&amp;E'!$J$321,'NOV 2025 YTD I&amp;E'!$K$321,'NOV 2025 YTD I&amp;E'!$L$321,'NOV 2025 YTD I&amp;E'!$M$321</definedName>
    <definedName name="QB_FORMULA_37" localSheetId="5" hidden="1">'NOV 2025 BVA'!$L$322,'NOV 2025 BVA'!$M$322,'NOV 2025 BVA'!$J$323,'NOV 2025 BVA'!$K$323,'NOV 2025 BVA'!$L$323,'NOV 2025 BVA'!$M$323,'NOV 2025 BVA'!$L$325,'NOV 2025 BVA'!$M$325,'NOV 2025 BVA'!$L$326,'NOV 2025 BVA'!$M$326,'NOV 2025 BVA'!$J$327,'NOV 2025 BVA'!$K$327,'NOV 2025 BVA'!$L$327,'NOV 2025 BVA'!$M$327,'NOV 2025 BVA'!$J$328,'NOV 2025 BVA'!$K$328</definedName>
    <definedName name="QB_FORMULA_37" localSheetId="1" hidden="1">'NOV 2025 MTD I&amp;E'!$L$309,'NOV 2025 MTD I&amp;E'!$M$309,'NOV 2025 MTD I&amp;E'!$J$310,'NOV 2025 MTD I&amp;E'!$K$310,'NOV 2025 MTD I&amp;E'!$L$310,'NOV 2025 MTD I&amp;E'!$M$310,'NOV 2025 MTD I&amp;E'!$L$312,'NOV 2025 MTD I&amp;E'!$M$312,'NOV 2025 MTD I&amp;E'!$L$313,'NOV 2025 MTD I&amp;E'!$M$313,'NOV 2025 MTD I&amp;E'!$J$314,'NOV 2025 MTD I&amp;E'!$K$314,'NOV 2025 MTD I&amp;E'!$L$314,'NOV 2025 MTD I&amp;E'!$M$314,'NOV 2025 MTD I&amp;E'!$J$315,'NOV 2025 MTD I&amp;E'!$K$315</definedName>
    <definedName name="QB_FORMULA_37" localSheetId="2" hidden="1">'NOV 2025 YTD I&amp;E'!$L$322,'NOV 2025 YTD I&amp;E'!$M$322,'NOV 2025 YTD I&amp;E'!$J$323,'NOV 2025 YTD I&amp;E'!$K$323,'NOV 2025 YTD I&amp;E'!$L$323,'NOV 2025 YTD I&amp;E'!$M$323,'NOV 2025 YTD I&amp;E'!$L$325,'NOV 2025 YTD I&amp;E'!$M$325,'NOV 2025 YTD I&amp;E'!$L$326,'NOV 2025 YTD I&amp;E'!$M$326,'NOV 2025 YTD I&amp;E'!$J$327,'NOV 2025 YTD I&amp;E'!$K$327,'NOV 2025 YTD I&amp;E'!$L$327,'NOV 2025 YTD I&amp;E'!$M$327,'NOV 2025 YTD I&amp;E'!$J$328,'NOV 2025 YTD I&amp;E'!$K$328</definedName>
    <definedName name="QB_FORMULA_38" localSheetId="5" hidden="1">'NOV 2025 BVA'!$L$328,'NOV 2025 BVA'!$M$328,'NOV 2025 BVA'!$J$329,'NOV 2025 BVA'!$K$329,'NOV 2025 BVA'!$L$329,'NOV 2025 BVA'!$M$329,'NOV 2025 BVA'!$J$330,'NOV 2025 BVA'!$K$330,'NOV 2025 BVA'!$L$330,'NOV 2025 BVA'!$M$330</definedName>
    <definedName name="QB_FORMULA_38" localSheetId="1" hidden="1">'NOV 2025 MTD I&amp;E'!$L$315,'NOV 2025 MTD I&amp;E'!$M$315,'NOV 2025 MTD I&amp;E'!$J$316,'NOV 2025 MTD I&amp;E'!$K$316,'NOV 2025 MTD I&amp;E'!$L$316,'NOV 2025 MTD I&amp;E'!$M$316,'NOV 2025 MTD I&amp;E'!$J$317,'NOV 2025 MTD I&amp;E'!$K$317,'NOV 2025 MTD I&amp;E'!$L$317,'NOV 2025 MTD I&amp;E'!$M$317</definedName>
    <definedName name="QB_FORMULA_38" localSheetId="2" hidden="1">'NOV 2025 YTD I&amp;E'!$L$328,'NOV 2025 YTD I&amp;E'!$M$328,'NOV 2025 YTD I&amp;E'!$J$329,'NOV 2025 YTD I&amp;E'!$K$329,'NOV 2025 YTD I&amp;E'!$L$329,'NOV 2025 YTD I&amp;E'!$M$329,'NOV 2025 YTD I&amp;E'!$J$330,'NOV 2025 YTD I&amp;E'!$K$330,'NOV 2025 YTD I&amp;E'!$L$330,'NOV 2025 YTD I&amp;E'!$M$330</definedName>
    <definedName name="QB_FORMULA_4" localSheetId="5" hidden="1">'NOV 2025 BVA'!$L$40,'NOV 2025 BVA'!$M$40,'NOV 2025 BVA'!$L$41,'NOV 2025 BVA'!$M$41,'NOV 2025 BVA'!$L$42,'NOV 2025 BVA'!$M$42,'NOV 2025 BVA'!$J$43,'NOV 2025 BVA'!$K$43,'NOV 2025 BVA'!$L$43,'NOV 2025 BVA'!$M$43,'NOV 2025 BVA'!$L$45,'NOV 2025 BVA'!$M$45,'NOV 2025 BVA'!$L$46,'NOV 2025 BVA'!$M$46,'NOV 2025 BVA'!$L$47,'NOV 2025 BVA'!$M$47</definedName>
    <definedName name="QB_FORMULA_4" localSheetId="3" hidden="1">'NOV 2025 General Ledger'!$Q$68,'NOV 2025 General Ledger'!$Q$69,'NOV 2025 General Ledger'!$P$70,'NOV 2025 General Ledger'!$Q$70,'NOV 2025 General Ledger'!$Q$72,'NOV 2025 General Ledger'!$Q$73,'NOV 2025 General Ledger'!$Q$74,'NOV 2025 General Ledger'!$Q$78,'NOV 2025 General Ledger'!$Q$79,'NOV 2025 General Ledger'!$Q$80,'NOV 2025 General Ledger'!$P$81,'NOV 2025 General Ledger'!$Q$81,'NOV 2025 General Ledger'!$P$82,'NOV 2025 General Ledger'!$Q$82,'NOV 2025 General Ledger'!$Q$85,'NOV 2025 General Ledger'!$Q$86</definedName>
    <definedName name="QB_FORMULA_4" localSheetId="1" hidden="1">'NOV 2025 MTD I&amp;E'!$L$38,'NOV 2025 MTD I&amp;E'!$M$38,'NOV 2025 MTD I&amp;E'!$L$39,'NOV 2025 MTD I&amp;E'!$M$39,'NOV 2025 MTD I&amp;E'!$L$40,'NOV 2025 MTD I&amp;E'!$M$40,'NOV 2025 MTD I&amp;E'!$J$41,'NOV 2025 MTD I&amp;E'!$K$41,'NOV 2025 MTD I&amp;E'!$L$41,'NOV 2025 MTD I&amp;E'!$M$41,'NOV 2025 MTD I&amp;E'!$L$43,'NOV 2025 MTD I&amp;E'!$M$43,'NOV 2025 MTD I&amp;E'!$L$44,'NOV 2025 MTD I&amp;E'!$M$44,'NOV 2025 MTD I&amp;E'!$L$45,'NOV 2025 MTD I&amp;E'!$M$45</definedName>
    <definedName name="QB_FORMULA_4" localSheetId="2" hidden="1">'NOV 2025 YTD I&amp;E'!$L$40,'NOV 2025 YTD I&amp;E'!$M$40,'NOV 2025 YTD I&amp;E'!$L$41,'NOV 2025 YTD I&amp;E'!$M$41,'NOV 2025 YTD I&amp;E'!$L$42,'NOV 2025 YTD I&amp;E'!$M$42,'NOV 2025 YTD I&amp;E'!$J$43,'NOV 2025 YTD I&amp;E'!$K$43,'NOV 2025 YTD I&amp;E'!$L$43,'NOV 2025 YTD I&amp;E'!$M$43,'NOV 2025 YTD I&amp;E'!$L$45,'NOV 2025 YTD I&amp;E'!$M$45,'NOV 2025 YTD I&amp;E'!$L$46,'NOV 2025 YTD I&amp;E'!$M$46,'NOV 2025 YTD I&amp;E'!$L$47,'NOV 2025 YTD I&amp;E'!$M$47</definedName>
    <definedName name="QB_FORMULA_5" localSheetId="5" hidden="1">'NOV 2025 BVA'!$L$48,'NOV 2025 BVA'!$M$48,'NOV 2025 BVA'!$L$49,'NOV 2025 BVA'!$M$49,'NOV 2025 BVA'!$L$50,'NOV 2025 BVA'!$M$50,'NOV 2025 BVA'!$L$52,'NOV 2025 BVA'!$M$52,'NOV 2025 BVA'!$L$53,'NOV 2025 BVA'!$M$53,'NOV 2025 BVA'!$L$54,'NOV 2025 BVA'!$M$54,'NOV 2025 BVA'!$J$55,'NOV 2025 BVA'!$K$55,'NOV 2025 BVA'!$L$55,'NOV 2025 BVA'!$M$55</definedName>
    <definedName name="QB_FORMULA_5" localSheetId="3" hidden="1">'NOV 2025 General Ledger'!$P$87,'NOV 2025 General Ledger'!$Q$87,'NOV 2025 General Ledger'!$P$88,'NOV 2025 General Ledger'!$Q$88,'NOV 2025 General Ledger'!$Q$91,'NOV 2025 General Ledger'!$P$92,'NOV 2025 General Ledger'!$Q$92,'NOV 2025 General Ledger'!$Q$94,'NOV 2025 General Ledger'!$P$95,'NOV 2025 General Ledger'!$Q$95,'NOV 2025 General Ledger'!$Q$97,'NOV 2025 General Ledger'!$Q$98,'NOV 2025 General Ledger'!$Q$99,'NOV 2025 General Ledger'!$Q$100,'NOV 2025 General Ledger'!$Q$101,'NOV 2025 General Ledger'!$P$102</definedName>
    <definedName name="QB_FORMULA_5" localSheetId="1" hidden="1">'NOV 2025 MTD I&amp;E'!$L$46,'NOV 2025 MTD I&amp;E'!$M$46,'NOV 2025 MTD I&amp;E'!$L$47,'NOV 2025 MTD I&amp;E'!$M$47,'NOV 2025 MTD I&amp;E'!$L$48,'NOV 2025 MTD I&amp;E'!$M$48,'NOV 2025 MTD I&amp;E'!$L$50,'NOV 2025 MTD I&amp;E'!$M$50,'NOV 2025 MTD I&amp;E'!$L$51,'NOV 2025 MTD I&amp;E'!$M$51,'NOV 2025 MTD I&amp;E'!$L$52,'NOV 2025 MTD I&amp;E'!$M$52,'NOV 2025 MTD I&amp;E'!$J$53,'NOV 2025 MTD I&amp;E'!$K$53,'NOV 2025 MTD I&amp;E'!$L$53,'NOV 2025 MTD I&amp;E'!$M$53</definedName>
    <definedName name="QB_FORMULA_5" localSheetId="2" hidden="1">'NOV 2025 YTD I&amp;E'!$L$48,'NOV 2025 YTD I&amp;E'!$M$48,'NOV 2025 YTD I&amp;E'!$L$49,'NOV 2025 YTD I&amp;E'!$M$49,'NOV 2025 YTD I&amp;E'!$L$50,'NOV 2025 YTD I&amp;E'!$M$50,'NOV 2025 YTD I&amp;E'!$L$52,'NOV 2025 YTD I&amp;E'!$M$52,'NOV 2025 YTD I&amp;E'!$L$53,'NOV 2025 YTD I&amp;E'!$M$53,'NOV 2025 YTD I&amp;E'!$L$54,'NOV 2025 YTD I&amp;E'!$M$54,'NOV 2025 YTD I&amp;E'!$J$55,'NOV 2025 YTD I&amp;E'!$K$55,'NOV 2025 YTD I&amp;E'!$L$55,'NOV 2025 YTD I&amp;E'!$M$55</definedName>
    <definedName name="QB_FORMULA_6" localSheetId="5" hidden="1">'NOV 2025 BVA'!$L$57,'NOV 2025 BVA'!$M$57,'NOV 2025 BVA'!$L$58,'NOV 2025 BVA'!$M$58,'NOV 2025 BVA'!$L$59,'NOV 2025 BVA'!$M$59,'NOV 2025 BVA'!$L$60,'NOV 2025 BVA'!$M$60,'NOV 2025 BVA'!$L$61,'NOV 2025 BVA'!$M$61,'NOV 2025 BVA'!$L$62,'NOV 2025 BVA'!$M$62,'NOV 2025 BVA'!$J$63,'NOV 2025 BVA'!$K$63,'NOV 2025 BVA'!$L$63,'NOV 2025 BVA'!$M$63</definedName>
    <definedName name="QB_FORMULA_6" localSheetId="3" hidden="1">'NOV 2025 General Ledger'!$Q$102,'NOV 2025 General Ledger'!$P$103,'NOV 2025 General Ledger'!$Q$103,'NOV 2025 General Ledger'!$Q$107,'NOV 2025 General Ledger'!$P$108,'NOV 2025 General Ledger'!$Q$108,'NOV 2025 General Ledger'!$Q$111,'NOV 2025 General Ledger'!$Q$112,'NOV 2025 General Ledger'!$Q$113,'NOV 2025 General Ledger'!$P$114,'NOV 2025 General Ledger'!$Q$114,'NOV 2025 General Ledger'!$Q$116,'NOV 2025 General Ledger'!$P$117,'NOV 2025 General Ledger'!$Q$117,'NOV 2025 General Ledger'!$Q$119,'NOV 2025 General Ledger'!$P$120</definedName>
    <definedName name="QB_FORMULA_6" localSheetId="1" hidden="1">'NOV 2025 MTD I&amp;E'!$L$55,'NOV 2025 MTD I&amp;E'!$M$55,'NOV 2025 MTD I&amp;E'!$L$56,'NOV 2025 MTD I&amp;E'!$M$56,'NOV 2025 MTD I&amp;E'!$L$57,'NOV 2025 MTD I&amp;E'!$M$57,'NOV 2025 MTD I&amp;E'!$L$58,'NOV 2025 MTD I&amp;E'!$M$58,'NOV 2025 MTD I&amp;E'!$L$59,'NOV 2025 MTD I&amp;E'!$M$59,'NOV 2025 MTD I&amp;E'!$L$60,'NOV 2025 MTD I&amp;E'!$M$60,'NOV 2025 MTD I&amp;E'!$J$61,'NOV 2025 MTD I&amp;E'!$K$61,'NOV 2025 MTD I&amp;E'!$L$61,'NOV 2025 MTD I&amp;E'!$M$61</definedName>
    <definedName name="QB_FORMULA_6" localSheetId="2" hidden="1">'NOV 2025 YTD I&amp;E'!$L$57,'NOV 2025 YTD I&amp;E'!$M$57,'NOV 2025 YTD I&amp;E'!$L$58,'NOV 2025 YTD I&amp;E'!$M$58,'NOV 2025 YTD I&amp;E'!$L$59,'NOV 2025 YTD I&amp;E'!$M$59,'NOV 2025 YTD I&amp;E'!$L$60,'NOV 2025 YTD I&amp;E'!$M$60,'NOV 2025 YTD I&amp;E'!$L$61,'NOV 2025 YTD I&amp;E'!$M$61,'NOV 2025 YTD I&amp;E'!$L$62,'NOV 2025 YTD I&amp;E'!$M$62,'NOV 2025 YTD I&amp;E'!$J$63,'NOV 2025 YTD I&amp;E'!$K$63,'NOV 2025 YTD I&amp;E'!$L$63,'NOV 2025 YTD I&amp;E'!$M$63</definedName>
    <definedName name="QB_FORMULA_7" localSheetId="5" hidden="1">'NOV 2025 BVA'!$L$65,'NOV 2025 BVA'!$M$65,'NOV 2025 BVA'!$L$66,'NOV 2025 BVA'!$M$66,'NOV 2025 BVA'!$L$67,'NOV 2025 BVA'!$M$67,'NOV 2025 BVA'!$L$68,'NOV 2025 BVA'!$M$68,'NOV 2025 BVA'!$L$69,'NOV 2025 BVA'!$M$69,'NOV 2025 BVA'!$L$70,'NOV 2025 BVA'!$M$70,'NOV 2025 BVA'!$L$71,'NOV 2025 BVA'!$M$71,'NOV 2025 BVA'!$J$72,'NOV 2025 BVA'!$K$72</definedName>
    <definedName name="QB_FORMULA_7" localSheetId="3" hidden="1">'NOV 2025 General Ledger'!$Q$120,'NOV 2025 General Ledger'!$Q$122,'NOV 2025 General Ledger'!$P$123,'NOV 2025 General Ledger'!$Q$123,'NOV 2025 General Ledger'!$P$124,'NOV 2025 General Ledger'!$Q$124,'NOV 2025 General Ledger'!$Q$126,'NOV 2025 General Ledger'!$Q$127,'NOV 2025 General Ledger'!$Q$128,'NOV 2025 General Ledger'!$Q$129,'NOV 2025 General Ledger'!$Q$130,'NOV 2025 General Ledger'!$Q$131,'NOV 2025 General Ledger'!$Q$132,'NOV 2025 General Ledger'!$Q$133,'NOV 2025 General Ledger'!$Q$134,'NOV 2025 General Ledger'!$Q$135</definedName>
    <definedName name="QB_FORMULA_7" localSheetId="1" hidden="1">'NOV 2025 MTD I&amp;E'!$L$63,'NOV 2025 MTD I&amp;E'!$M$63,'NOV 2025 MTD I&amp;E'!$L$64,'NOV 2025 MTD I&amp;E'!$M$64,'NOV 2025 MTD I&amp;E'!$L$65,'NOV 2025 MTD I&amp;E'!$M$65,'NOV 2025 MTD I&amp;E'!$L$66,'NOV 2025 MTD I&amp;E'!$M$66,'NOV 2025 MTD I&amp;E'!$L$67,'NOV 2025 MTD I&amp;E'!$M$67,'NOV 2025 MTD I&amp;E'!$L$68,'NOV 2025 MTD I&amp;E'!$M$68,'NOV 2025 MTD I&amp;E'!$L$69,'NOV 2025 MTD I&amp;E'!$M$69,'NOV 2025 MTD I&amp;E'!$J$70,'NOV 2025 MTD I&amp;E'!$K$70</definedName>
    <definedName name="QB_FORMULA_7" localSheetId="2" hidden="1">'NOV 2025 YTD I&amp;E'!$L$65,'NOV 2025 YTD I&amp;E'!$M$65,'NOV 2025 YTD I&amp;E'!$L$66,'NOV 2025 YTD I&amp;E'!$M$66,'NOV 2025 YTD I&amp;E'!$L$67,'NOV 2025 YTD I&amp;E'!$M$67,'NOV 2025 YTD I&amp;E'!$L$68,'NOV 2025 YTD I&amp;E'!$M$68,'NOV 2025 YTD I&amp;E'!$L$69,'NOV 2025 YTD I&amp;E'!$M$69,'NOV 2025 YTD I&amp;E'!$L$70,'NOV 2025 YTD I&amp;E'!$M$70,'NOV 2025 YTD I&amp;E'!$L$71,'NOV 2025 YTD I&amp;E'!$M$71,'NOV 2025 YTD I&amp;E'!$J$72,'NOV 2025 YTD I&amp;E'!$K$72</definedName>
    <definedName name="QB_FORMULA_8" localSheetId="5" hidden="1">'NOV 2025 BVA'!$L$72,'NOV 2025 BVA'!$M$72,'NOV 2025 BVA'!$L$75,'NOV 2025 BVA'!$M$75,'NOV 2025 BVA'!$L$76,'NOV 2025 BVA'!$M$76,'NOV 2025 BVA'!$L$77,'NOV 2025 BVA'!$M$77,'NOV 2025 BVA'!$L$79,'NOV 2025 BVA'!$M$79,'NOV 2025 BVA'!$L$80,'NOV 2025 BVA'!$M$80,'NOV 2025 BVA'!$L$81,'NOV 2025 BVA'!$M$81,'NOV 2025 BVA'!$L$82,'NOV 2025 BVA'!$M$82</definedName>
    <definedName name="QB_FORMULA_8" localSheetId="3" hidden="1">'NOV 2025 General Ledger'!$Q$136,'NOV 2025 General Ledger'!$P$137,'NOV 2025 General Ledger'!$Q$137,'NOV 2025 General Ledger'!$Q$139,'NOV 2025 General Ledger'!$Q$140,'NOV 2025 General Ledger'!$P$141,'NOV 2025 General Ledger'!$Q$141,'NOV 2025 General Ledger'!$Q$143,'NOV 2025 General Ledger'!$Q$144,'NOV 2025 General Ledger'!$Q$145,'NOV 2025 General Ledger'!$Q$146,'NOV 2025 General Ledger'!$P$147,'NOV 2025 General Ledger'!$Q$147,'NOV 2025 General Ledger'!$Q$149,'NOV 2025 General Ledger'!$Q$150,'NOV 2025 General Ledger'!$P$151</definedName>
    <definedName name="QB_FORMULA_8" localSheetId="1" hidden="1">'NOV 2025 MTD I&amp;E'!$L$70,'NOV 2025 MTD I&amp;E'!$M$70,'NOV 2025 MTD I&amp;E'!$L$73,'NOV 2025 MTD I&amp;E'!$M$73,'NOV 2025 MTD I&amp;E'!$L$74,'NOV 2025 MTD I&amp;E'!$M$74,'NOV 2025 MTD I&amp;E'!$L$75,'NOV 2025 MTD I&amp;E'!$M$75,'NOV 2025 MTD I&amp;E'!$L$77,'NOV 2025 MTD I&amp;E'!$M$77,'NOV 2025 MTD I&amp;E'!$L$78,'NOV 2025 MTD I&amp;E'!$M$78,'NOV 2025 MTD I&amp;E'!$L$79,'NOV 2025 MTD I&amp;E'!$M$79,'NOV 2025 MTD I&amp;E'!$L$80,'NOV 2025 MTD I&amp;E'!$M$80</definedName>
    <definedName name="QB_FORMULA_8" localSheetId="2" hidden="1">'NOV 2025 YTD I&amp;E'!$L$72,'NOV 2025 YTD I&amp;E'!$M$72,'NOV 2025 YTD I&amp;E'!$L$75,'NOV 2025 YTD I&amp;E'!$M$75,'NOV 2025 YTD I&amp;E'!$L$76,'NOV 2025 YTD I&amp;E'!$M$76,'NOV 2025 YTD I&amp;E'!$L$77,'NOV 2025 YTD I&amp;E'!$M$77,'NOV 2025 YTD I&amp;E'!$L$79,'NOV 2025 YTD I&amp;E'!$M$79,'NOV 2025 YTD I&amp;E'!$L$80,'NOV 2025 YTD I&amp;E'!$M$80,'NOV 2025 YTD I&amp;E'!$L$81,'NOV 2025 YTD I&amp;E'!$M$81,'NOV 2025 YTD I&amp;E'!$L$82,'NOV 2025 YTD I&amp;E'!$M$82</definedName>
    <definedName name="QB_FORMULA_9" localSheetId="5" hidden="1">'NOV 2025 BVA'!$L$83,'NOV 2025 BVA'!$M$83,'NOV 2025 BVA'!$L$84,'NOV 2025 BVA'!$M$84,'NOV 2025 BVA'!$L$85,'NOV 2025 BVA'!$M$85,'NOV 2025 BVA'!$L$86,'NOV 2025 BVA'!$M$86,'NOV 2025 BVA'!$L$87,'NOV 2025 BVA'!$M$87,'NOV 2025 BVA'!$J$88,'NOV 2025 BVA'!$K$88,'NOV 2025 BVA'!$L$88,'NOV 2025 BVA'!$M$88,'NOV 2025 BVA'!$L$89,'NOV 2025 BVA'!$M$89</definedName>
    <definedName name="QB_FORMULA_9" localSheetId="3" hidden="1">'NOV 2025 General Ledger'!$Q$151,'NOV 2025 General Ledger'!$P$152,'NOV 2025 General Ledger'!$Q$152,'NOV 2025 General Ledger'!$Q$155,'NOV 2025 General Ledger'!$Q$156,'NOV 2025 General Ledger'!$Q$157,'NOV 2025 General Ledger'!$Q$158,'NOV 2025 General Ledger'!$Q$159,'NOV 2025 General Ledger'!$Q$160,'NOV 2025 General Ledger'!$P$161,'NOV 2025 General Ledger'!$Q$161,'NOV 2025 General Ledger'!$Q$163,'NOV 2025 General Ledger'!$Q$164,'NOV 2025 General Ledger'!$Q$165,'NOV 2025 General Ledger'!$Q$166,'NOV 2025 General Ledger'!$Q$167</definedName>
    <definedName name="QB_FORMULA_9" localSheetId="1" hidden="1">'NOV 2025 MTD I&amp;E'!$L$81,'NOV 2025 MTD I&amp;E'!$M$81,'NOV 2025 MTD I&amp;E'!$L$82,'NOV 2025 MTD I&amp;E'!$M$82,'NOV 2025 MTD I&amp;E'!$L$83,'NOV 2025 MTD I&amp;E'!$M$83,'NOV 2025 MTD I&amp;E'!$L$84,'NOV 2025 MTD I&amp;E'!$M$84,'NOV 2025 MTD I&amp;E'!$L$85,'NOV 2025 MTD I&amp;E'!$M$85,'NOV 2025 MTD I&amp;E'!$J$86,'NOV 2025 MTD I&amp;E'!$K$86,'NOV 2025 MTD I&amp;E'!$L$86,'NOV 2025 MTD I&amp;E'!$M$86,'NOV 2025 MTD I&amp;E'!$L$87,'NOV 2025 MTD I&amp;E'!$M$87</definedName>
    <definedName name="QB_FORMULA_9" localSheetId="2" hidden="1">'NOV 2025 YTD I&amp;E'!$L$83,'NOV 2025 YTD I&amp;E'!$M$83,'NOV 2025 YTD I&amp;E'!$L$84,'NOV 2025 YTD I&amp;E'!$M$84,'NOV 2025 YTD I&amp;E'!$L$85,'NOV 2025 YTD I&amp;E'!$M$85,'NOV 2025 YTD I&amp;E'!$L$86,'NOV 2025 YTD I&amp;E'!$M$86,'NOV 2025 YTD I&amp;E'!$L$87,'NOV 2025 YTD I&amp;E'!$M$87,'NOV 2025 YTD I&amp;E'!$J$88,'NOV 2025 YTD I&amp;E'!$K$88,'NOV 2025 YTD I&amp;E'!$L$88,'NOV 2025 YTD I&amp;E'!$M$88,'NOV 2025 YTD I&amp;E'!$L$89,'NOV 2025 YTD I&amp;E'!$M$89</definedName>
    <definedName name="QB_ROW_1" localSheetId="0" hidden="1">'NOV 2025 Balance Sheet'!$A$2</definedName>
    <definedName name="QB_ROW_10031" localSheetId="0" hidden="1">'NOV 2025 Balance Sheet'!$D$39</definedName>
    <definedName name="QB_ROW_1011" localSheetId="0" hidden="1">'NOV 2025 Balance Sheet'!$B$3</definedName>
    <definedName name="QB_ROW_10331" localSheetId="0" hidden="1">'NOV 2025 Balance Sheet'!$D$41</definedName>
    <definedName name="QB_ROW_105250" localSheetId="5" hidden="1">'NOV 2025 BVA'!$F$224</definedName>
    <definedName name="QB_ROW_105250" localSheetId="1" hidden="1">'NOV 2025 MTD I&amp;E'!$F$221</definedName>
    <definedName name="QB_ROW_105250" localSheetId="2" hidden="1">'NOV 2025 YTD I&amp;E'!$F$224</definedName>
    <definedName name="QB_ROW_106250" localSheetId="5" hidden="1">'NOV 2025 BVA'!$F$250</definedName>
    <definedName name="QB_ROW_106250" localSheetId="1" hidden="1">'NOV 2025 MTD I&amp;E'!$F$247</definedName>
    <definedName name="QB_ROW_106250" localSheetId="2" hidden="1">'NOV 2025 YTD I&amp;E'!$F$250</definedName>
    <definedName name="QB_ROW_107050" localSheetId="5" hidden="1">'NOV 2025 BVA'!$F$251</definedName>
    <definedName name="QB_ROW_107050" localSheetId="1" hidden="1">'NOV 2025 MTD I&amp;E'!$F$248</definedName>
    <definedName name="QB_ROW_107050" localSheetId="2" hidden="1">'NOV 2025 YTD I&amp;E'!$F$251</definedName>
    <definedName name="QB_ROW_107350" localSheetId="5" hidden="1">'NOV 2025 BVA'!$F$254</definedName>
    <definedName name="QB_ROW_107350" localSheetId="1" hidden="1">'NOV 2025 MTD I&amp;E'!$F$251</definedName>
    <definedName name="QB_ROW_107350" localSheetId="2" hidden="1">'NOV 2025 YTD I&amp;E'!$F$254</definedName>
    <definedName name="QB_ROW_108030" localSheetId="3" hidden="1">'NOV 2025 General Ledger'!$D$303</definedName>
    <definedName name="QB_ROW_108260" localSheetId="5" hidden="1">'NOV 2025 BVA'!$G$187</definedName>
    <definedName name="QB_ROW_108260" localSheetId="1" hidden="1">'NOV 2025 MTD I&amp;E'!$G$184</definedName>
    <definedName name="QB_ROW_108260" localSheetId="2" hidden="1">'NOV 2025 YTD I&amp;E'!$G$187</definedName>
    <definedName name="QB_ROW_108330" localSheetId="3" hidden="1">'NOV 2025 General Ledger'!$D$305</definedName>
    <definedName name="QB_ROW_11031" localSheetId="0" hidden="1">'NOV 2025 Balance Sheet'!$D$42</definedName>
    <definedName name="QB_ROW_11050" localSheetId="0" hidden="1">'NOV 2025 Balance Sheet'!$F$60</definedName>
    <definedName name="QB_ROW_112250" localSheetId="5" hidden="1">'NOV 2025 BVA'!$F$170</definedName>
    <definedName name="QB_ROW_112250" localSheetId="1" hidden="1">'NOV 2025 MTD I&amp;E'!$F$167</definedName>
    <definedName name="QB_ROW_112250" localSheetId="2" hidden="1">'NOV 2025 YTD I&amp;E'!$F$170</definedName>
    <definedName name="QB_ROW_113010" localSheetId="3" hidden="1">'NOV 2025 General Ledger'!$B$2</definedName>
    <definedName name="QB_ROW_113240" localSheetId="5" hidden="1">'NOV 2025 BVA'!$E$8</definedName>
    <definedName name="QB_ROW_113240" localSheetId="1" hidden="1">'NOV 2025 MTD I&amp;E'!$E$7</definedName>
    <definedName name="QB_ROW_113240" localSheetId="2" hidden="1">'NOV 2025 YTD I&amp;E'!$E$8</definedName>
    <definedName name="QB_ROW_11331" localSheetId="0" hidden="1">'NOV 2025 Balance Sheet'!$D$44</definedName>
    <definedName name="QB_ROW_113310" localSheetId="3" hidden="1">'NOV 2025 General Ledger'!$B$4</definedName>
    <definedName name="QB_ROW_11350" localSheetId="0" hidden="1">'NOV 2025 Balance Sheet'!$F$63</definedName>
    <definedName name="QB_ROW_114010" localSheetId="3" hidden="1">'NOV 2025 General Ledger'!$B$389</definedName>
    <definedName name="QB_ROW_114030" localSheetId="5" hidden="1">'NOV 2025 BVA'!$D$266</definedName>
    <definedName name="QB_ROW_114030" localSheetId="1" hidden="1">'NOV 2025 MTD I&amp;E'!$D$262</definedName>
    <definedName name="QB_ROW_114030" localSheetId="2" hidden="1">'NOV 2025 YTD I&amp;E'!$D$266</definedName>
    <definedName name="QB_ROW_114310" localSheetId="3" hidden="1">'NOV 2025 General Ledger'!$B$393</definedName>
    <definedName name="QB_ROW_114330" localSheetId="5" hidden="1">'NOV 2025 BVA'!$D$270</definedName>
    <definedName name="QB_ROW_114330" localSheetId="1" hidden="1">'NOV 2025 MTD I&amp;E'!$D$264</definedName>
    <definedName name="QB_ROW_114330" localSheetId="2" hidden="1">'NOV 2025 YTD I&amp;E'!$D$270</definedName>
    <definedName name="QB_ROW_117220" localSheetId="0" hidden="1">'NOV 2025 Balance Sheet'!$C$25</definedName>
    <definedName name="QB_ROW_118220" localSheetId="0" hidden="1">'NOV 2025 Balance Sheet'!$C$31</definedName>
    <definedName name="QB_ROW_12031" localSheetId="0" hidden="1">'NOV 2025 Balance Sheet'!$D$45</definedName>
    <definedName name="QB_ROW_1220" localSheetId="0" hidden="1">'NOV 2025 Balance Sheet'!$C$85</definedName>
    <definedName name="QB_ROW_12260" localSheetId="0" hidden="1">'NOV 2025 Balance Sheet'!$G$61</definedName>
    <definedName name="QB_ROW_12331" localSheetId="0" hidden="1">'NOV 2025 Balance Sheet'!$D$72</definedName>
    <definedName name="QB_ROW_125260" localSheetId="5" hidden="1">'NOV 2025 BVA'!$G$205</definedName>
    <definedName name="QB_ROW_125260" localSheetId="1" hidden="1">'NOV 2025 MTD I&amp;E'!$G$202</definedName>
    <definedName name="QB_ROW_125260" localSheetId="2" hidden="1">'NOV 2025 YTD I&amp;E'!$G$205</definedName>
    <definedName name="QB_ROW_127220" localSheetId="0" hidden="1">'NOV 2025 Balance Sheet'!$C$33</definedName>
    <definedName name="QB_ROW_128260" localSheetId="5" hidden="1">'NOV 2025 BVA'!$G$215</definedName>
    <definedName name="QB_ROW_128260" localSheetId="1" hidden="1">'NOV 2025 MTD I&amp;E'!$G$212</definedName>
    <definedName name="QB_ROW_128260" localSheetId="2" hidden="1">'NOV 2025 YTD I&amp;E'!$G$215</definedName>
    <definedName name="QB_ROW_129220" localSheetId="0" hidden="1">'NOV 2025 Balance Sheet'!$C$86</definedName>
    <definedName name="QB_ROW_130010" localSheetId="3" hidden="1">'NOV 2025 General Ledger'!$B$56</definedName>
    <definedName name="QB_ROW_130040" localSheetId="5" hidden="1">'NOV 2025 BVA'!$E$44</definedName>
    <definedName name="QB_ROW_130040" localSheetId="1" hidden="1">'NOV 2025 MTD I&amp;E'!$E$42</definedName>
    <definedName name="QB_ROW_130040" localSheetId="2" hidden="1">'NOV 2025 YTD I&amp;E'!$E$44</definedName>
    <definedName name="QB_ROW_130250" localSheetId="5" hidden="1">'NOV 2025 BVA'!$F$162</definedName>
    <definedName name="QB_ROW_130250" localSheetId="1" hidden="1">'NOV 2025 MTD I&amp;E'!$F$159</definedName>
    <definedName name="QB_ROW_130250" localSheetId="2" hidden="1">'NOV 2025 YTD I&amp;E'!$F$162</definedName>
    <definedName name="QB_ROW_130310" localSheetId="3" hidden="1">'NOV 2025 General Ledger'!$B$280</definedName>
    <definedName name="QB_ROW_130340" localSheetId="5" hidden="1">'NOV 2025 BVA'!$E$163</definedName>
    <definedName name="QB_ROW_130340" localSheetId="1" hidden="1">'NOV 2025 MTD I&amp;E'!$E$160</definedName>
    <definedName name="QB_ROW_130340" localSheetId="2" hidden="1">'NOV 2025 YTD I&amp;E'!$E$163</definedName>
    <definedName name="QB_ROW_131020" localSheetId="3" hidden="1">'NOV 2025 General Ledger'!$C$218</definedName>
    <definedName name="QB_ROW_131050" localSheetId="5" hidden="1">'NOV 2025 BVA'!$F$122</definedName>
    <definedName name="QB_ROW_131050" localSheetId="1" hidden="1">'NOV 2025 MTD I&amp;E'!$F$119</definedName>
    <definedName name="QB_ROW_131050" localSheetId="2" hidden="1">'NOV 2025 YTD I&amp;E'!$F$122</definedName>
    <definedName name="QB_ROW_1311" localSheetId="0" hidden="1">'NOV 2025 Balance Sheet'!$B$23</definedName>
    <definedName name="QB_ROW_131260" localSheetId="5" hidden="1">'NOV 2025 BVA'!$G$160</definedName>
    <definedName name="QB_ROW_131260" localSheetId="1" hidden="1">'NOV 2025 MTD I&amp;E'!$G$157</definedName>
    <definedName name="QB_ROW_131260" localSheetId="2" hidden="1">'NOV 2025 YTD I&amp;E'!$G$160</definedName>
    <definedName name="QB_ROW_131320" localSheetId="3" hidden="1">'NOV 2025 General Ledger'!$C$279</definedName>
    <definedName name="QB_ROW_131350" localSheetId="5" hidden="1">'NOV 2025 BVA'!$F$161</definedName>
    <definedName name="QB_ROW_131350" localSheetId="1" hidden="1">'NOV 2025 MTD I&amp;E'!$F$158</definedName>
    <definedName name="QB_ROW_131350" localSheetId="2" hidden="1">'NOV 2025 YTD I&amp;E'!$F$161</definedName>
    <definedName name="QB_ROW_132010" localSheetId="3" hidden="1">'NOV 2025 General Ledger'!$B$281</definedName>
    <definedName name="QB_ROW_132040" localSheetId="5" hidden="1">'NOV 2025 BVA'!$E$164</definedName>
    <definedName name="QB_ROW_132040" localSheetId="1" hidden="1">'NOV 2025 MTD I&amp;E'!$E$161</definedName>
    <definedName name="QB_ROW_132040" localSheetId="2" hidden="1">'NOV 2025 YTD I&amp;E'!$E$164</definedName>
    <definedName name="QB_ROW_132250" localSheetId="5" hidden="1">'NOV 2025 BVA'!$F$167</definedName>
    <definedName name="QB_ROW_132250" localSheetId="1" hidden="1">'NOV 2025 MTD I&amp;E'!$F$164</definedName>
    <definedName name="QB_ROW_132250" localSheetId="2" hidden="1">'NOV 2025 YTD I&amp;E'!$F$167</definedName>
    <definedName name="QB_ROW_132310" localSheetId="3" hidden="1">'NOV 2025 General Ledger'!$B$286</definedName>
    <definedName name="QB_ROW_132340" localSheetId="5" hidden="1">'NOV 2025 BVA'!$E$168</definedName>
    <definedName name="QB_ROW_132340" localSheetId="1" hidden="1">'NOV 2025 MTD I&amp;E'!$E$165</definedName>
    <definedName name="QB_ROW_132340" localSheetId="2" hidden="1">'NOV 2025 YTD I&amp;E'!$E$168</definedName>
    <definedName name="QB_ROW_13260" localSheetId="0" hidden="1">'NOV 2025 Balance Sheet'!$G$62</definedName>
    <definedName name="QB_ROW_133010" localSheetId="3" hidden="1">'NOV 2025 General Ledger'!$B$287</definedName>
    <definedName name="QB_ROW_133040" localSheetId="5" hidden="1">'NOV 2025 BVA'!$E$169</definedName>
    <definedName name="QB_ROW_133040" localSheetId="1" hidden="1">'NOV 2025 MTD I&amp;E'!$E$166</definedName>
    <definedName name="QB_ROW_133040" localSheetId="2" hidden="1">'NOV 2025 YTD I&amp;E'!$E$169</definedName>
    <definedName name="QB_ROW_133250" localSheetId="5" hidden="1">'NOV 2025 BVA'!$F$175</definedName>
    <definedName name="QB_ROW_133250" localSheetId="1" hidden="1">'NOV 2025 MTD I&amp;E'!$F$172</definedName>
    <definedName name="QB_ROW_133250" localSheetId="2" hidden="1">'NOV 2025 YTD I&amp;E'!$F$175</definedName>
    <definedName name="QB_ROW_133310" localSheetId="3" hidden="1">'NOV 2025 General Ledger'!$B$296</definedName>
    <definedName name="QB_ROW_133340" localSheetId="5" hidden="1">'NOV 2025 BVA'!$E$176</definedName>
    <definedName name="QB_ROW_133340" localSheetId="1" hidden="1">'NOV 2025 MTD I&amp;E'!$E$173</definedName>
    <definedName name="QB_ROW_133340" localSheetId="2" hidden="1">'NOV 2025 YTD I&amp;E'!$E$176</definedName>
    <definedName name="QB_ROW_134010" localSheetId="3" hidden="1">'NOV 2025 General Ledger'!$B$297</definedName>
    <definedName name="QB_ROW_134040" localSheetId="5" hidden="1">'NOV 2025 BVA'!$E$177</definedName>
    <definedName name="QB_ROW_134040" localSheetId="1" hidden="1">'NOV 2025 MTD I&amp;E'!$E$174</definedName>
    <definedName name="QB_ROW_134040" localSheetId="2" hidden="1">'NOV 2025 YTD I&amp;E'!$E$177</definedName>
    <definedName name="QB_ROW_134250" localSheetId="5" hidden="1">'NOV 2025 BVA'!$F$221</definedName>
    <definedName name="QB_ROW_134250" localSheetId="1" hidden="1">'NOV 2025 MTD I&amp;E'!$F$218</definedName>
    <definedName name="QB_ROW_134250" localSheetId="2" hidden="1">'NOV 2025 YTD I&amp;E'!$F$221</definedName>
    <definedName name="QB_ROW_134310" localSheetId="3" hidden="1">'NOV 2025 General Ledger'!$B$324</definedName>
    <definedName name="QB_ROW_134340" localSheetId="5" hidden="1">'NOV 2025 BVA'!$E$222</definedName>
    <definedName name="QB_ROW_134340" localSheetId="1" hidden="1">'NOV 2025 MTD I&amp;E'!$E$219</definedName>
    <definedName name="QB_ROW_134340" localSheetId="2" hidden="1">'NOV 2025 YTD I&amp;E'!$E$222</definedName>
    <definedName name="QB_ROW_136030" localSheetId="3" hidden="1">'NOV 2025 General Ledger'!$D$77</definedName>
    <definedName name="QB_ROW_136260" localSheetId="5" hidden="1">'NOV 2025 BVA'!$G$52</definedName>
    <definedName name="QB_ROW_136260" localSheetId="1" hidden="1">'NOV 2025 MTD I&amp;E'!$G$50</definedName>
    <definedName name="QB_ROW_136260" localSheetId="2" hidden="1">'NOV 2025 YTD I&amp;E'!$G$52</definedName>
    <definedName name="QB_ROW_136330" localSheetId="3" hidden="1">'NOV 2025 General Ledger'!$D$81</definedName>
    <definedName name="QB_ROW_137040" localSheetId="3" hidden="1">'NOV 2025 General Ledger'!$E$229</definedName>
    <definedName name="QB_ROW_137070" localSheetId="5" hidden="1">'NOV 2025 BVA'!$H$129</definedName>
    <definedName name="QB_ROW_137070" localSheetId="1" hidden="1">'NOV 2025 MTD I&amp;E'!$H$126</definedName>
    <definedName name="QB_ROW_137070" localSheetId="2" hidden="1">'NOV 2025 YTD I&amp;E'!$H$129</definedName>
    <definedName name="QB_ROW_137280" localSheetId="5" hidden="1">'NOV 2025 BVA'!$I$131</definedName>
    <definedName name="QB_ROW_137280" localSheetId="1" hidden="1">'NOV 2025 MTD I&amp;E'!$I$128</definedName>
    <definedName name="QB_ROW_137280" localSheetId="2" hidden="1">'NOV 2025 YTD I&amp;E'!$I$131</definedName>
    <definedName name="QB_ROW_137340" localSheetId="3" hidden="1">'NOV 2025 General Ledger'!$E$234</definedName>
    <definedName name="QB_ROW_137370" localSheetId="5" hidden="1">'NOV 2025 BVA'!$H$132</definedName>
    <definedName name="QB_ROW_137370" localSheetId="1" hidden="1">'NOV 2025 MTD I&amp;E'!$H$129</definedName>
    <definedName name="QB_ROW_137370" localSheetId="2" hidden="1">'NOV 2025 YTD I&amp;E'!$H$132</definedName>
    <definedName name="QB_ROW_139260" localSheetId="5" hidden="1">'NOV 2025 BVA'!$G$97</definedName>
    <definedName name="QB_ROW_139260" localSheetId="2" hidden="1">'NOV 2025 YTD I&amp;E'!$G$97</definedName>
    <definedName name="QB_ROW_14011" localSheetId="0" hidden="1">'NOV 2025 Balance Sheet'!$B$75</definedName>
    <definedName name="QB_ROW_14250" localSheetId="0" hidden="1">'NOV 2025 Balance Sheet'!$F$65</definedName>
    <definedName name="QB_ROW_143030" localSheetId="3" hidden="1">'NOV 2025 General Ledger'!$D$84</definedName>
    <definedName name="QB_ROW_14311" localSheetId="0" hidden="1">'NOV 2025 Balance Sheet'!$B$88</definedName>
    <definedName name="QB_ROW_143260" localSheetId="5" hidden="1">'NOV 2025 BVA'!$G$61</definedName>
    <definedName name="QB_ROW_143260" localSheetId="1" hidden="1">'NOV 2025 MTD I&amp;E'!$G$59</definedName>
    <definedName name="QB_ROW_143260" localSheetId="2" hidden="1">'NOV 2025 YTD I&amp;E'!$G$61</definedName>
    <definedName name="QB_ROW_143330" localSheetId="3" hidden="1">'NOV 2025 General Ledger'!$D$87</definedName>
    <definedName name="QB_ROW_144260" localSheetId="5" hidden="1">'NOV 2025 BVA'!$G$198</definedName>
    <definedName name="QB_ROW_144260" localSheetId="1" hidden="1">'NOV 2025 MTD I&amp;E'!$G$195</definedName>
    <definedName name="QB_ROW_144260" localSheetId="2" hidden="1">'NOV 2025 YTD I&amp;E'!$G$198</definedName>
    <definedName name="QB_ROW_145260" localSheetId="5" hidden="1">'NOV 2025 BVA'!$G$199</definedName>
    <definedName name="QB_ROW_145260" localSheetId="1" hidden="1">'NOV 2025 MTD I&amp;E'!$G$196</definedName>
    <definedName name="QB_ROW_145260" localSheetId="2" hidden="1">'NOV 2025 YTD I&amp;E'!$G$199</definedName>
    <definedName name="QB_ROW_147260" localSheetId="5" hidden="1">'NOV 2025 BVA'!$G$207</definedName>
    <definedName name="QB_ROW_147260" localSheetId="1" hidden="1">'NOV 2025 MTD I&amp;E'!$G$204</definedName>
    <definedName name="QB_ROW_147260" localSheetId="2" hidden="1">'NOV 2025 YTD I&amp;E'!$G$207</definedName>
    <definedName name="QB_ROW_148030" localSheetId="0" hidden="1">'NOV 2025 Balance Sheet'!$D$5</definedName>
    <definedName name="QB_ROW_148330" localSheetId="0" hidden="1">'NOV 2025 Balance Sheet'!$D$14</definedName>
    <definedName name="QB_ROW_149030" localSheetId="3" hidden="1">'NOV 2025 General Ledger'!$D$319</definedName>
    <definedName name="QB_ROW_149260" localSheetId="5" hidden="1">'NOV 2025 BVA'!$G$210</definedName>
    <definedName name="QB_ROW_149260" localSheetId="1" hidden="1">'NOV 2025 MTD I&amp;E'!$G$207</definedName>
    <definedName name="QB_ROW_149260" localSheetId="2" hidden="1">'NOV 2025 YTD I&amp;E'!$G$210</definedName>
    <definedName name="QB_ROW_149330" localSheetId="3" hidden="1">'NOV 2025 General Ledger'!$D$322</definedName>
    <definedName name="QB_ROW_150260" localSheetId="5" hidden="1">'NOV 2025 BVA'!$G$211</definedName>
    <definedName name="QB_ROW_150260" localSheetId="1" hidden="1">'NOV 2025 MTD I&amp;E'!$G$208</definedName>
    <definedName name="QB_ROW_150260" localSheetId="2" hidden="1">'NOV 2025 YTD I&amp;E'!$G$211</definedName>
    <definedName name="QB_ROW_15250" localSheetId="0" hidden="1">'NOV 2025 Balance Sheet'!$F$64</definedName>
    <definedName name="QB_ROW_154260" localSheetId="5" hidden="1">'NOV 2025 BVA'!$G$203</definedName>
    <definedName name="QB_ROW_154260" localSheetId="1" hidden="1">'NOV 2025 MTD I&amp;E'!$G$200</definedName>
    <definedName name="QB_ROW_154260" localSheetId="2" hidden="1">'NOV 2025 YTD I&amp;E'!$G$203</definedName>
    <definedName name="QB_ROW_155260" localSheetId="5" hidden="1">'NOV 2025 BVA'!$G$204</definedName>
    <definedName name="QB_ROW_155260" localSheetId="1" hidden="1">'NOV 2025 MTD I&amp;E'!$G$201</definedName>
    <definedName name="QB_ROW_155260" localSheetId="2" hidden="1">'NOV 2025 YTD I&amp;E'!$G$204</definedName>
    <definedName name="QB_ROW_156040" localSheetId="3" hidden="1">'NOV 2025 General Ledger'!$E$220</definedName>
    <definedName name="QB_ROW_156050" localSheetId="3" hidden="1">'NOV 2025 General Ledger'!$F$224</definedName>
    <definedName name="QB_ROW_156070" localSheetId="5" hidden="1">'NOV 2025 BVA'!$H$125</definedName>
    <definedName name="QB_ROW_156070" localSheetId="1" hidden="1">'NOV 2025 MTD I&amp;E'!$H$122</definedName>
    <definedName name="QB_ROW_156070" localSheetId="2" hidden="1">'NOV 2025 YTD I&amp;E'!$H$125</definedName>
    <definedName name="QB_ROW_156280" localSheetId="5" hidden="1">'NOV 2025 BVA'!$I$127</definedName>
    <definedName name="QB_ROW_156280" localSheetId="1" hidden="1">'NOV 2025 MTD I&amp;E'!$I$124</definedName>
    <definedName name="QB_ROW_156280" localSheetId="2" hidden="1">'NOV 2025 YTD I&amp;E'!$I$127</definedName>
    <definedName name="QB_ROW_156340" localSheetId="3" hidden="1">'NOV 2025 General Ledger'!$E$228</definedName>
    <definedName name="QB_ROW_156350" localSheetId="3" hidden="1">'NOV 2025 General Ledger'!$F$227</definedName>
    <definedName name="QB_ROW_156370" localSheetId="5" hidden="1">'NOV 2025 BVA'!$H$128</definedName>
    <definedName name="QB_ROW_156370" localSheetId="1" hidden="1">'NOV 2025 MTD I&amp;E'!$H$125</definedName>
    <definedName name="QB_ROW_156370" localSheetId="2" hidden="1">'NOV 2025 YTD I&amp;E'!$H$128</definedName>
    <definedName name="QB_ROW_157070" localSheetId="5" hidden="1">'NOV 2025 BVA'!$H$133</definedName>
    <definedName name="QB_ROW_157070" localSheetId="1" hidden="1">'NOV 2025 MTD I&amp;E'!$H$130</definedName>
    <definedName name="QB_ROW_157070" localSheetId="2" hidden="1">'NOV 2025 YTD I&amp;E'!$H$133</definedName>
    <definedName name="QB_ROW_157280" localSheetId="5" hidden="1">'NOV 2025 BVA'!$I$135</definedName>
    <definedName name="QB_ROW_157280" localSheetId="1" hidden="1">'NOV 2025 MTD I&amp;E'!$I$132</definedName>
    <definedName name="QB_ROW_157280" localSheetId="2" hidden="1">'NOV 2025 YTD I&amp;E'!$I$135</definedName>
    <definedName name="QB_ROW_157370" localSheetId="5" hidden="1">'NOV 2025 BVA'!$H$136</definedName>
    <definedName name="QB_ROW_157370" localSheetId="1" hidden="1">'NOV 2025 MTD I&amp;E'!$H$133</definedName>
    <definedName name="QB_ROW_157370" localSheetId="2" hidden="1">'NOV 2025 YTD I&amp;E'!$H$136</definedName>
    <definedName name="QB_ROW_161250" localSheetId="5" hidden="1">'NOV 2025 BVA'!$F$225</definedName>
    <definedName name="QB_ROW_161250" localSheetId="1" hidden="1">'NOV 2025 MTD I&amp;E'!$F$222</definedName>
    <definedName name="QB_ROW_161250" localSheetId="2" hidden="1">'NOV 2025 YTD I&amp;E'!$F$225</definedName>
    <definedName name="QB_ROW_164040" localSheetId="3" hidden="1">'NOV 2025 General Ledger'!$E$253</definedName>
    <definedName name="QB_ROW_164270" localSheetId="5" hidden="1">'NOV 2025 BVA'!$H$143</definedName>
    <definedName name="QB_ROW_164270" localSheetId="1" hidden="1">'NOV 2025 MTD I&amp;E'!$H$140</definedName>
    <definedName name="QB_ROW_164270" localSheetId="2" hidden="1">'NOV 2025 YTD I&amp;E'!$H$143</definedName>
    <definedName name="QB_ROW_164340" localSheetId="3" hidden="1">'NOV 2025 General Ledger'!$E$256</definedName>
    <definedName name="QB_ROW_165040" localSheetId="3" hidden="1">'NOV 2025 General Ledger'!$E$138</definedName>
    <definedName name="QB_ROW_165270" localSheetId="5" hidden="1">'NOV 2025 BVA'!$H$92</definedName>
    <definedName name="QB_ROW_165270" localSheetId="1" hidden="1">'NOV 2025 MTD I&amp;E'!$H$90</definedName>
    <definedName name="QB_ROW_165270" localSheetId="2" hidden="1">'NOV 2025 YTD I&amp;E'!$H$92</definedName>
    <definedName name="QB_ROW_165340" localSheetId="3" hidden="1">'NOV 2025 General Ledger'!$E$141</definedName>
    <definedName name="QB_ROW_167050" localSheetId="3" hidden="1">'NOV 2025 General Ledger'!$F$266</definedName>
    <definedName name="QB_ROW_167280" localSheetId="5" hidden="1">'NOV 2025 BVA'!$I$151</definedName>
    <definedName name="QB_ROW_167280" localSheetId="1" hidden="1">'NOV 2025 MTD I&amp;E'!$I$148</definedName>
    <definedName name="QB_ROW_167280" localSheetId="2" hidden="1">'NOV 2025 YTD I&amp;E'!$I$151</definedName>
    <definedName name="QB_ROW_167350" localSheetId="3" hidden="1">'NOV 2025 General Ledger'!$F$269</definedName>
    <definedName name="QB_ROW_169240" localSheetId="0" hidden="1">'NOV 2025 Balance Sheet'!$E$40</definedName>
    <definedName name="QB_ROW_17221" localSheetId="0" hidden="1">'NOV 2025 Balance Sheet'!$C$87</definedName>
    <definedName name="QB_ROW_17250" localSheetId="0" hidden="1">'NOV 2025 Balance Sheet'!$F$55</definedName>
    <definedName name="QB_ROW_174230" localSheetId="0" hidden="1">'NOV 2025 Balance Sheet'!$D$82</definedName>
    <definedName name="QB_ROW_177260" localSheetId="5" hidden="1">'NOV 2025 BVA'!$G$57</definedName>
    <definedName name="QB_ROW_177260" localSheetId="1" hidden="1">'NOV 2025 MTD I&amp;E'!$G$55</definedName>
    <definedName name="QB_ROW_177260" localSheetId="2" hidden="1">'NOV 2025 YTD I&amp;E'!$G$57</definedName>
    <definedName name="QB_ROW_178260" localSheetId="5" hidden="1">'NOV 2025 BVA'!$G$53</definedName>
    <definedName name="QB_ROW_178260" localSheetId="1" hidden="1">'NOV 2025 MTD I&amp;E'!$G$51</definedName>
    <definedName name="QB_ROW_178260" localSheetId="2" hidden="1">'NOV 2025 YTD I&amp;E'!$G$53</definedName>
    <definedName name="QB_ROW_18220" localSheetId="0" hidden="1">'NOV 2025 Balance Sheet'!$C$30</definedName>
    <definedName name="QB_ROW_18301" localSheetId="5" hidden="1">'NOV 2025 BVA'!$A$330</definedName>
    <definedName name="QB_ROW_18301" localSheetId="1" hidden="1">'NOV 2025 MTD I&amp;E'!$A$317</definedName>
    <definedName name="QB_ROW_18301" localSheetId="2" hidden="1">'NOV 2025 YTD I&amp;E'!$A$330</definedName>
    <definedName name="QB_ROW_184260" localSheetId="5" hidden="1">'NOV 2025 BVA'!$G$200</definedName>
    <definedName name="QB_ROW_184260" localSheetId="1" hidden="1">'NOV 2025 MTD I&amp;E'!$G$197</definedName>
    <definedName name="QB_ROW_184260" localSheetId="2" hidden="1">'NOV 2025 YTD I&amp;E'!$G$200</definedName>
    <definedName name="QB_ROW_185040" localSheetId="3" hidden="1">'NOV 2025 General Ledger'!$E$257</definedName>
    <definedName name="QB_ROW_185270" localSheetId="5" hidden="1">'NOV 2025 BVA'!$H$144</definedName>
    <definedName name="QB_ROW_185270" localSheetId="1" hidden="1">'NOV 2025 MTD I&amp;E'!$H$141</definedName>
    <definedName name="QB_ROW_185270" localSheetId="2" hidden="1">'NOV 2025 YTD I&amp;E'!$H$144</definedName>
    <definedName name="QB_ROW_185340" localSheetId="3" hidden="1">'NOV 2025 General Ledger'!$E$259</definedName>
    <definedName name="QB_ROW_187020" localSheetId="0" hidden="1">'NOV 2025 Balance Sheet'!$C$77</definedName>
    <definedName name="QB_ROW_187320" localSheetId="0" hidden="1">'NOV 2025 Balance Sheet'!$C$84</definedName>
    <definedName name="QB_ROW_190010" localSheetId="3" hidden="1">'NOV 2025 General Ledger'!$B$325</definedName>
    <definedName name="QB_ROW_190040" localSheetId="5" hidden="1">'NOV 2025 BVA'!$E$228</definedName>
    <definedName name="QB_ROW_190040" localSheetId="1" hidden="1">'NOV 2025 MTD I&amp;E'!$E$225</definedName>
    <definedName name="QB_ROW_190040" localSheetId="2" hidden="1">'NOV 2025 YTD I&amp;E'!$E$228</definedName>
    <definedName name="QB_ROW_19011" localSheetId="5" hidden="1">'NOV 2025 BVA'!$B$3</definedName>
    <definedName name="QB_ROW_19011" localSheetId="1" hidden="1">'NOV 2025 MTD I&amp;E'!$B$3</definedName>
    <definedName name="QB_ROW_19011" localSheetId="2" hidden="1">'NOV 2025 YTD I&amp;E'!$B$3</definedName>
    <definedName name="QB_ROW_19020" localSheetId="3" hidden="1">'NOV 2025 General Ledger'!$C$71</definedName>
    <definedName name="QB_ROW_190250" localSheetId="5" hidden="1">'NOV 2025 BVA'!$F$242</definedName>
    <definedName name="QB_ROW_190250" localSheetId="1" hidden="1">'NOV 2025 MTD I&amp;E'!$F$239</definedName>
    <definedName name="QB_ROW_190250" localSheetId="2" hidden="1">'NOV 2025 YTD I&amp;E'!$F$242</definedName>
    <definedName name="QB_ROW_190310" localSheetId="3" hidden="1">'NOV 2025 General Ledger'!$B$358</definedName>
    <definedName name="QB_ROW_190340" localSheetId="5" hidden="1">'NOV 2025 BVA'!$E$243</definedName>
    <definedName name="QB_ROW_190340" localSheetId="1" hidden="1">'NOV 2025 MTD I&amp;E'!$E$240</definedName>
    <definedName name="QB_ROW_190340" localSheetId="2" hidden="1">'NOV 2025 YTD I&amp;E'!$E$243</definedName>
    <definedName name="QB_ROW_19311" localSheetId="5" hidden="1">'NOV 2025 BVA'!$B$259</definedName>
    <definedName name="QB_ROW_19311" localSheetId="1" hidden="1">'NOV 2025 MTD I&amp;E'!$B$256</definedName>
    <definedName name="QB_ROW_19311" localSheetId="2" hidden="1">'NOV 2025 YTD I&amp;E'!$B$259</definedName>
    <definedName name="QB_ROW_19320" localSheetId="3" hidden="1">'NOV 2025 General Ledger'!$C$75</definedName>
    <definedName name="QB_ROW_193220" localSheetId="0" hidden="1">'NOV 2025 Balance Sheet'!$C$76</definedName>
    <definedName name="QB_ROW_19350" localSheetId="5" hidden="1">'NOV 2025 BVA'!$F$49</definedName>
    <definedName name="QB_ROW_19350" localSheetId="1" hidden="1">'NOV 2025 MTD I&amp;E'!$F$47</definedName>
    <definedName name="QB_ROW_19350" localSheetId="2" hidden="1">'NOV 2025 YTD I&amp;E'!$F$49</definedName>
    <definedName name="QB_ROW_196260" localSheetId="5" hidden="1">'NOV 2025 BVA'!$G$201</definedName>
    <definedName name="QB_ROW_196260" localSheetId="1" hidden="1">'NOV 2025 MTD I&amp;E'!$G$198</definedName>
    <definedName name="QB_ROW_196260" localSheetId="2" hidden="1">'NOV 2025 YTD I&amp;E'!$G$201</definedName>
    <definedName name="QB_ROW_198040" localSheetId="3" hidden="1">'NOV 2025 General Ledger'!$E$109</definedName>
    <definedName name="QB_ROW_198070" localSheetId="5" hidden="1">'NOV 2025 BVA'!$H$78</definedName>
    <definedName name="QB_ROW_198070" localSheetId="1" hidden="1">'NOV 2025 MTD I&amp;E'!$H$76</definedName>
    <definedName name="QB_ROW_198070" localSheetId="2" hidden="1">'NOV 2025 YTD I&amp;E'!$H$78</definedName>
    <definedName name="QB_ROW_198280" localSheetId="5" hidden="1">'NOV 2025 BVA'!$I$87</definedName>
    <definedName name="QB_ROW_198280" localSheetId="1" hidden="1">'NOV 2025 MTD I&amp;E'!$I$85</definedName>
    <definedName name="QB_ROW_198280" localSheetId="2" hidden="1">'NOV 2025 YTD I&amp;E'!$I$87</definedName>
    <definedName name="QB_ROW_198340" localSheetId="3" hidden="1">'NOV 2025 General Ledger'!$E$124</definedName>
    <definedName name="QB_ROW_198370" localSheetId="5" hidden="1">'NOV 2025 BVA'!$H$88</definedName>
    <definedName name="QB_ROW_198370" localSheetId="1" hidden="1">'NOV 2025 MTD I&amp;E'!$H$86</definedName>
    <definedName name="QB_ROW_198370" localSheetId="2" hidden="1">'NOV 2025 YTD I&amp;E'!$H$88</definedName>
    <definedName name="QB_ROW_199250" localSheetId="5" hidden="1">'NOV 2025 BVA'!$F$236</definedName>
    <definedName name="QB_ROW_199250" localSheetId="1" hidden="1">'NOV 2025 MTD I&amp;E'!$F$233</definedName>
    <definedName name="QB_ROW_199250" localSheetId="2" hidden="1">'NOV 2025 YTD I&amp;E'!$F$236</definedName>
    <definedName name="QB_ROW_200270" localSheetId="5" hidden="1">'NOV 2025 BVA'!$H$155</definedName>
    <definedName name="QB_ROW_200270" localSheetId="1" hidden="1">'NOV 2025 MTD I&amp;E'!$H$152</definedName>
    <definedName name="QB_ROW_200270" localSheetId="2" hidden="1">'NOV 2025 YTD I&amp;E'!$H$155</definedName>
    <definedName name="QB_ROW_20031" localSheetId="5" hidden="1">'NOV 2025 BVA'!$D$4</definedName>
    <definedName name="QB_ROW_20031" localSheetId="1" hidden="1">'NOV 2025 MTD I&amp;E'!$D$4</definedName>
    <definedName name="QB_ROW_20031" localSheetId="2" hidden="1">'NOV 2025 YTD I&amp;E'!$D$4</definedName>
    <definedName name="QB_ROW_202010" localSheetId="3" hidden="1">'NOV 2025 General Ledger'!$B$380</definedName>
    <definedName name="QB_ROW_2021" localSheetId="0" hidden="1">'NOV 2025 Balance Sheet'!$C$4</definedName>
    <definedName name="QB_ROW_202240" localSheetId="5" hidden="1">'NOV 2025 BVA'!$E$257</definedName>
    <definedName name="QB_ROW_202240" localSheetId="1" hidden="1">'NOV 2025 MTD I&amp;E'!$E$254</definedName>
    <definedName name="QB_ROW_202240" localSheetId="2" hidden="1">'NOV 2025 YTD I&amp;E'!$E$257</definedName>
    <definedName name="QB_ROW_202310" localSheetId="3" hidden="1">'NOV 2025 General Ledger'!$B$383</definedName>
    <definedName name="QB_ROW_20331" localSheetId="5" hidden="1">'NOV 2025 BVA'!$D$31</definedName>
    <definedName name="QB_ROW_20331" localSheetId="1" hidden="1">'NOV 2025 MTD I&amp;E'!$D$30</definedName>
    <definedName name="QB_ROW_20331" localSheetId="2" hidden="1">'NOV 2025 YTD I&amp;E'!$D$31</definedName>
    <definedName name="QB_ROW_206050" localSheetId="3" hidden="1">'NOV 2025 General Ledger'!$F$118</definedName>
    <definedName name="QB_ROW_206280" localSheetId="5" hidden="1">'NOV 2025 BVA'!$I$81</definedName>
    <definedName name="QB_ROW_206280" localSheetId="1" hidden="1">'NOV 2025 MTD I&amp;E'!$I$79</definedName>
    <definedName name="QB_ROW_206280" localSheetId="2" hidden="1">'NOV 2025 YTD I&amp;E'!$I$81</definedName>
    <definedName name="QB_ROW_206350" localSheetId="3" hidden="1">'NOV 2025 General Ledger'!$F$120</definedName>
    <definedName name="QB_ROW_207020" localSheetId="3" hidden="1">'NOV 2025 General Ledger'!$C$331</definedName>
    <definedName name="QB_ROW_207030" localSheetId="3" hidden="1">'NOV 2025 General Ledger'!$D$350</definedName>
    <definedName name="QB_ROW_207050" localSheetId="5" hidden="1">'NOV 2025 BVA'!$F$230</definedName>
    <definedName name="QB_ROW_207050" localSheetId="1" hidden="1">'NOV 2025 MTD I&amp;E'!$F$227</definedName>
    <definedName name="QB_ROW_207050" localSheetId="2" hidden="1">'NOV 2025 YTD I&amp;E'!$F$230</definedName>
    <definedName name="QB_ROW_207260" localSheetId="5" hidden="1">'NOV 2025 BVA'!$G$234</definedName>
    <definedName name="QB_ROW_207260" localSheetId="1" hidden="1">'NOV 2025 MTD I&amp;E'!$G$231</definedName>
    <definedName name="QB_ROW_207260" localSheetId="2" hidden="1">'NOV 2025 YTD I&amp;E'!$G$234</definedName>
    <definedName name="QB_ROW_207320" localSheetId="3" hidden="1">'NOV 2025 General Ledger'!$C$357</definedName>
    <definedName name="QB_ROW_207330" localSheetId="3" hidden="1">'NOV 2025 General Ledger'!$D$356</definedName>
    <definedName name="QB_ROW_207350" localSheetId="5" hidden="1">'NOV 2025 BVA'!$F$235</definedName>
    <definedName name="QB_ROW_207350" localSheetId="1" hidden="1">'NOV 2025 MTD I&amp;E'!$F$232</definedName>
    <definedName name="QB_ROW_207350" localSheetId="2" hidden="1">'NOV 2025 YTD I&amp;E'!$F$235</definedName>
    <definedName name="QB_ROW_208020" localSheetId="3" hidden="1">'NOV 2025 General Ledger'!$C$326</definedName>
    <definedName name="QB_ROW_208250" localSheetId="5" hidden="1">'NOV 2025 BVA'!$F$229</definedName>
    <definedName name="QB_ROW_208250" localSheetId="1" hidden="1">'NOV 2025 MTD I&amp;E'!$F$226</definedName>
    <definedName name="QB_ROW_208250" localSheetId="2" hidden="1">'NOV 2025 YTD I&amp;E'!$F$229</definedName>
    <definedName name="QB_ROW_208320" localSheetId="3" hidden="1">'NOV 2025 General Ledger'!$C$330</definedName>
    <definedName name="QB_ROW_210040" localSheetId="5" hidden="1">'NOV 2025 BVA'!$E$223</definedName>
    <definedName name="QB_ROW_210040" localSheetId="1" hidden="1">'NOV 2025 MTD I&amp;E'!$E$220</definedName>
    <definedName name="QB_ROW_210040" localSheetId="2" hidden="1">'NOV 2025 YTD I&amp;E'!$E$223</definedName>
    <definedName name="QB_ROW_210250" localSheetId="5" hidden="1">'NOV 2025 BVA'!$F$226</definedName>
    <definedName name="QB_ROW_210250" localSheetId="1" hidden="1">'NOV 2025 MTD I&amp;E'!$F$223</definedName>
    <definedName name="QB_ROW_210250" localSheetId="2" hidden="1">'NOV 2025 YTD I&amp;E'!$F$226</definedName>
    <definedName name="QB_ROW_21031" localSheetId="5" hidden="1">'NOV 2025 BVA'!$D$33</definedName>
    <definedName name="QB_ROW_21031" localSheetId="1" hidden="1">'NOV 2025 MTD I&amp;E'!$D$32</definedName>
    <definedName name="QB_ROW_21031" localSheetId="2" hidden="1">'NOV 2025 YTD I&amp;E'!$D$33</definedName>
    <definedName name="QB_ROW_210340" localSheetId="5" hidden="1">'NOV 2025 BVA'!$E$227</definedName>
    <definedName name="QB_ROW_210340" localSheetId="1" hidden="1">'NOV 2025 MTD I&amp;E'!$E$224</definedName>
    <definedName name="QB_ROW_210340" localSheetId="2" hidden="1">'NOV 2025 YTD I&amp;E'!$E$227</definedName>
    <definedName name="QB_ROW_212250" localSheetId="5" hidden="1">'NOV 2025 BVA'!$F$21</definedName>
    <definedName name="QB_ROW_212250" localSheetId="1" hidden="1">'NOV 2025 MTD I&amp;E'!$F$20</definedName>
    <definedName name="QB_ROW_212250" localSheetId="2" hidden="1">'NOV 2025 YTD I&amp;E'!$F$21</definedName>
    <definedName name="QB_ROW_21331" localSheetId="5" hidden="1">'NOV 2025 BVA'!$D$258</definedName>
    <definedName name="QB_ROW_21331" localSheetId="1" hidden="1">'NOV 2025 MTD I&amp;E'!$D$255</definedName>
    <definedName name="QB_ROW_21331" localSheetId="2" hidden="1">'NOV 2025 YTD I&amp;E'!$D$258</definedName>
    <definedName name="QB_ROW_215260" localSheetId="5" hidden="1">'NOV 2025 BVA'!$G$190</definedName>
    <definedName name="QB_ROW_215260" localSheetId="1" hidden="1">'NOV 2025 MTD I&amp;E'!$G$187</definedName>
    <definedName name="QB_ROW_215260" localSheetId="2" hidden="1">'NOV 2025 YTD I&amp;E'!$G$190</definedName>
    <definedName name="QB_ROW_217050" localSheetId="3" hidden="1">'NOV 2025 General Ledger'!$F$121</definedName>
    <definedName name="QB_ROW_217280" localSheetId="5" hidden="1">'NOV 2025 BVA'!$I$83</definedName>
    <definedName name="QB_ROW_217280" localSheetId="1" hidden="1">'NOV 2025 MTD I&amp;E'!$I$81</definedName>
    <definedName name="QB_ROW_217280" localSheetId="2" hidden="1">'NOV 2025 YTD I&amp;E'!$I$83</definedName>
    <definedName name="QB_ROW_217350" localSheetId="3" hidden="1">'NOV 2025 General Ledger'!$F$123</definedName>
    <definedName name="QB_ROW_218050" localSheetId="3" hidden="1">'NOV 2025 General Ledger'!$F$115</definedName>
    <definedName name="QB_ROW_218280" localSheetId="5" hidden="1">'NOV 2025 BVA'!$I$80</definedName>
    <definedName name="QB_ROW_218280" localSheetId="1" hidden="1">'NOV 2025 MTD I&amp;E'!$I$78</definedName>
    <definedName name="QB_ROW_218280" localSheetId="2" hidden="1">'NOV 2025 YTD I&amp;E'!$I$80</definedName>
    <definedName name="QB_ROW_218350" localSheetId="3" hidden="1">'NOV 2025 General Ledger'!$F$117</definedName>
    <definedName name="QB_ROW_220040" localSheetId="3" hidden="1">'NOV 2025 General Ledger'!$E$260</definedName>
    <definedName name="QB_ROW_22011" localSheetId="5" hidden="1">'NOV 2025 BVA'!$B$260</definedName>
    <definedName name="QB_ROW_22011" localSheetId="1" hidden="1">'NOV 2025 MTD I&amp;E'!$B$257</definedName>
    <definedName name="QB_ROW_22011" localSheetId="2" hidden="1">'NOV 2025 YTD I&amp;E'!$B$260</definedName>
    <definedName name="QB_ROW_220270" localSheetId="5" hidden="1">'NOV 2025 BVA'!$H$145</definedName>
    <definedName name="QB_ROW_220270" localSheetId="1" hidden="1">'NOV 2025 MTD I&amp;E'!$H$142</definedName>
    <definedName name="QB_ROW_220270" localSheetId="2" hidden="1">'NOV 2025 YTD I&amp;E'!$H$145</definedName>
    <definedName name="QB_ROW_220340" localSheetId="3" hidden="1">'NOV 2025 General Ledger'!$E$262</definedName>
    <definedName name="QB_ROW_221040" localSheetId="3" hidden="1">'NOV 2025 General Ledger'!$E$237</definedName>
    <definedName name="QB_ROW_221270" localSheetId="5" hidden="1">'NOV 2025 BVA'!$H$141</definedName>
    <definedName name="QB_ROW_221270" localSheetId="1" hidden="1">'NOV 2025 MTD I&amp;E'!$H$138</definedName>
    <definedName name="QB_ROW_221270" localSheetId="2" hidden="1">'NOV 2025 YTD I&amp;E'!$H$141</definedName>
    <definedName name="QB_ROW_221340" localSheetId="3" hidden="1">'NOV 2025 General Ledger'!$E$245</definedName>
    <definedName name="QB_ROW_222020" localSheetId="3" hidden="1">'NOV 2025 General Ledger'!$C$38</definedName>
    <definedName name="QB_ROW_222250" localSheetId="5" hidden="1">'NOV 2025 BVA'!$F$22</definedName>
    <definedName name="QB_ROW_222250" localSheetId="1" hidden="1">'NOV 2025 MTD I&amp;E'!$F$21</definedName>
    <definedName name="QB_ROW_222250" localSheetId="2" hidden="1">'NOV 2025 YTD I&amp;E'!$F$22</definedName>
    <definedName name="QB_ROW_222320" localSheetId="3" hidden="1">'NOV 2025 General Ledger'!$C$40</definedName>
    <definedName name="QB_ROW_22311" localSheetId="5" hidden="1">'NOV 2025 BVA'!$B$329</definedName>
    <definedName name="QB_ROW_22311" localSheetId="1" hidden="1">'NOV 2025 MTD I&amp;E'!$B$316</definedName>
    <definedName name="QB_ROW_22311" localSheetId="2" hidden="1">'NOV 2025 YTD I&amp;E'!$B$329</definedName>
    <definedName name="QB_ROW_2240" localSheetId="0" hidden="1">'NOV 2025 Balance Sheet'!$E$12</definedName>
    <definedName name="QB_ROW_226260" localSheetId="5" hidden="1">'NOV 2025 BVA'!$G$206</definedName>
    <definedName name="QB_ROW_226260" localSheetId="1" hidden="1">'NOV 2025 MTD I&amp;E'!$G$203</definedName>
    <definedName name="QB_ROW_226260" localSheetId="2" hidden="1">'NOV 2025 YTD I&amp;E'!$G$206</definedName>
    <definedName name="QB_ROW_227250" localSheetId="5" hidden="1">'NOV 2025 BVA'!$F$173</definedName>
    <definedName name="QB_ROW_227250" localSheetId="1" hidden="1">'NOV 2025 MTD I&amp;E'!$F$170</definedName>
    <definedName name="QB_ROW_227250" localSheetId="2" hidden="1">'NOV 2025 YTD I&amp;E'!$F$173</definedName>
    <definedName name="QB_ROW_23021" localSheetId="5" hidden="1">'NOV 2025 BVA'!$C$261</definedName>
    <definedName name="QB_ROW_23021" localSheetId="1" hidden="1">'NOV 2025 MTD I&amp;E'!$C$258</definedName>
    <definedName name="QB_ROW_23021" localSheetId="2" hidden="1">'NOV 2025 YTD I&amp;E'!$C$261</definedName>
    <definedName name="QB_ROW_2321" localSheetId="0" hidden="1">'NOV 2025 Balance Sheet'!$C$15</definedName>
    <definedName name="QB_ROW_23250" localSheetId="5" hidden="1">'NOV 2025 BVA'!$F$17</definedName>
    <definedName name="QB_ROW_23250" localSheetId="1" hidden="1">'NOV 2025 MTD I&amp;E'!$F$16</definedName>
    <definedName name="QB_ROW_23250" localSheetId="2" hidden="1">'NOV 2025 YTD I&amp;E'!$F$17</definedName>
    <definedName name="QB_ROW_23321" localSheetId="5" hidden="1">'NOV 2025 BVA'!$C$298</definedName>
    <definedName name="QB_ROW_23321" localSheetId="1" hidden="1">'NOV 2025 MTD I&amp;E'!$C$290</definedName>
    <definedName name="QB_ROW_23321" localSheetId="2" hidden="1">'NOV 2025 YTD I&amp;E'!$C$298</definedName>
    <definedName name="QB_ROW_237230" localSheetId="0" hidden="1">'NOV 2025 Balance Sheet'!$D$18</definedName>
    <definedName name="QB_ROW_24021" localSheetId="5" hidden="1">'NOV 2025 BVA'!$C$299</definedName>
    <definedName name="QB_ROW_24021" localSheetId="1" hidden="1">'NOV 2025 MTD I&amp;E'!$C$291</definedName>
    <definedName name="QB_ROW_24021" localSheetId="2" hidden="1">'NOV 2025 YTD I&amp;E'!$C$299</definedName>
    <definedName name="QB_ROW_24250" localSheetId="5" hidden="1">'NOV 2025 BVA'!$F$18</definedName>
    <definedName name="QB_ROW_24250" localSheetId="1" hidden="1">'NOV 2025 MTD I&amp;E'!$F$17</definedName>
    <definedName name="QB_ROW_24250" localSheetId="2" hidden="1">'NOV 2025 YTD I&amp;E'!$F$18</definedName>
    <definedName name="QB_ROW_24321" localSheetId="5" hidden="1">'NOV 2025 BVA'!$C$328</definedName>
    <definedName name="QB_ROW_24321" localSheetId="1" hidden="1">'NOV 2025 MTD I&amp;E'!$C$315</definedName>
    <definedName name="QB_ROW_24321" localSheetId="2" hidden="1">'NOV 2025 YTD I&amp;E'!$C$328</definedName>
    <definedName name="QB_ROW_243240" localSheetId="0" hidden="1">'NOV 2025 Balance Sheet'!$E$47</definedName>
    <definedName name="QB_ROW_244230" localSheetId="0" hidden="1">'NOV 2025 Balance Sheet'!$D$83</definedName>
    <definedName name="QB_ROW_25020" localSheetId="3" hidden="1">'NOV 2025 General Ledger'!$C$89</definedName>
    <definedName name="QB_ROW_25030" localSheetId="3" hidden="1">'NOV 2025 General Ledger'!$D$96</definedName>
    <definedName name="QB_ROW_25050" localSheetId="5" hidden="1">'NOV 2025 BVA'!$F$64</definedName>
    <definedName name="QB_ROW_25050" localSheetId="1" hidden="1">'NOV 2025 MTD I&amp;E'!$F$62</definedName>
    <definedName name="QB_ROW_25050" localSheetId="2" hidden="1">'NOV 2025 YTD I&amp;E'!$F$64</definedName>
    <definedName name="QB_ROW_251220" localSheetId="0" hidden="1">'NOV 2025 Balance Sheet'!$C$26</definedName>
    <definedName name="QB_ROW_25260" localSheetId="5" hidden="1">'NOV 2025 BVA'!$G$71</definedName>
    <definedName name="QB_ROW_25260" localSheetId="1" hidden="1">'NOV 2025 MTD I&amp;E'!$G$69</definedName>
    <definedName name="QB_ROW_25260" localSheetId="2" hidden="1">'NOV 2025 YTD I&amp;E'!$G$71</definedName>
    <definedName name="QB_ROW_25301" localSheetId="3" hidden="1">'NOV 2025 General Ledger'!$A$423</definedName>
    <definedName name="QB_ROW_25320" localSheetId="3" hidden="1">'NOV 2025 General Ledger'!$C$103</definedName>
    <definedName name="QB_ROW_25330" localSheetId="3" hidden="1">'NOV 2025 General Ledger'!$D$102</definedName>
    <definedName name="QB_ROW_25350" localSheetId="5" hidden="1">'NOV 2025 BVA'!$F$72</definedName>
    <definedName name="QB_ROW_25350" localSheetId="1" hidden="1">'NOV 2025 MTD I&amp;E'!$F$70</definedName>
    <definedName name="QB_ROW_25350" localSheetId="2" hidden="1">'NOV 2025 YTD I&amp;E'!$F$72</definedName>
    <definedName name="QB_ROW_259040" localSheetId="3" hidden="1">'NOV 2025 General Ledger'!$E$142</definedName>
    <definedName name="QB_ROW_259270" localSheetId="5" hidden="1">'NOV 2025 BVA'!$H$93</definedName>
    <definedName name="QB_ROW_259270" localSheetId="1" hidden="1">'NOV 2025 MTD I&amp;E'!$H$91</definedName>
    <definedName name="QB_ROW_259270" localSheetId="2" hidden="1">'NOV 2025 YTD I&amp;E'!$H$93</definedName>
    <definedName name="QB_ROW_259340" localSheetId="3" hidden="1">'NOV 2025 General Ledger'!$E$147</definedName>
    <definedName name="QB_ROW_260040" localSheetId="3" hidden="1">'NOV 2025 General Ledger'!$E$148</definedName>
    <definedName name="QB_ROW_260270" localSheetId="5" hidden="1">'NOV 2025 BVA'!$H$94</definedName>
    <definedName name="QB_ROW_260270" localSheetId="1" hidden="1">'NOV 2025 MTD I&amp;E'!$H$92</definedName>
    <definedName name="QB_ROW_260270" localSheetId="2" hidden="1">'NOV 2025 YTD I&amp;E'!$H$94</definedName>
    <definedName name="QB_ROW_260340" localSheetId="3" hidden="1">'NOV 2025 General Ledger'!$E$151</definedName>
    <definedName name="QB_ROW_261260" localSheetId="5" hidden="1">'NOV 2025 BVA'!$G$253</definedName>
    <definedName name="QB_ROW_261260" localSheetId="1" hidden="1">'NOV 2025 MTD I&amp;E'!$G$250</definedName>
    <definedName name="QB_ROW_261260" localSheetId="2" hidden="1">'NOV 2025 YTD I&amp;E'!$G$253</definedName>
    <definedName name="QB_ROW_264260" localSheetId="5" hidden="1">'NOV 2025 BVA'!$G$231</definedName>
    <definedName name="QB_ROW_264260" localSheetId="1" hidden="1">'NOV 2025 MTD I&amp;E'!$G$228</definedName>
    <definedName name="QB_ROW_264260" localSheetId="2" hidden="1">'NOV 2025 YTD I&amp;E'!$G$231</definedName>
    <definedName name="QB_ROW_27020" localSheetId="3" hidden="1">'NOV 2025 General Ledger'!$C$83</definedName>
    <definedName name="QB_ROW_270220" localSheetId="0" hidden="1">'NOV 2025 Balance Sheet'!$C$28</definedName>
    <definedName name="QB_ROW_27050" localSheetId="5" hidden="1">'NOV 2025 BVA'!$F$56</definedName>
    <definedName name="QB_ROW_27050" localSheetId="1" hidden="1">'NOV 2025 MTD I&amp;E'!$F$54</definedName>
    <definedName name="QB_ROW_27050" localSheetId="2" hidden="1">'NOV 2025 YTD I&amp;E'!$F$56</definedName>
    <definedName name="QB_ROW_272220" localSheetId="0" hidden="1">'NOV 2025 Balance Sheet'!$C$32</definedName>
    <definedName name="QB_ROW_27260" localSheetId="5" hidden="1">'NOV 2025 BVA'!$G$62</definedName>
    <definedName name="QB_ROW_27260" localSheetId="1" hidden="1">'NOV 2025 MTD I&amp;E'!$G$60</definedName>
    <definedName name="QB_ROW_27260" localSheetId="2" hidden="1">'NOV 2025 YTD I&amp;E'!$G$62</definedName>
    <definedName name="QB_ROW_27320" localSheetId="3" hidden="1">'NOV 2025 General Ledger'!$C$88</definedName>
    <definedName name="QB_ROW_27350" localSheetId="5" hidden="1">'NOV 2025 BVA'!$F$63</definedName>
    <definedName name="QB_ROW_27350" localSheetId="1" hidden="1">'NOV 2025 MTD I&amp;E'!$F$61</definedName>
    <definedName name="QB_ROW_27350" localSheetId="2" hidden="1">'NOV 2025 YTD I&amp;E'!$F$63</definedName>
    <definedName name="QB_ROW_278270" localSheetId="5" hidden="1">'NOV 2025 BVA'!$H$103</definedName>
    <definedName name="QB_ROW_278270" localSheetId="1" hidden="1">'NOV 2025 MTD I&amp;E'!$H$100</definedName>
    <definedName name="QB_ROW_278270" localSheetId="2" hidden="1">'NOV 2025 YTD I&amp;E'!$H$103</definedName>
    <definedName name="QB_ROW_28260" localSheetId="5" hidden="1">'NOV 2025 BVA'!$G$59</definedName>
    <definedName name="QB_ROW_28260" localSheetId="1" hidden="1">'NOV 2025 MTD I&amp;E'!$G$57</definedName>
    <definedName name="QB_ROW_28260" localSheetId="2" hidden="1">'NOV 2025 YTD I&amp;E'!$G$59</definedName>
    <definedName name="QB_ROW_287280" localSheetId="5" hidden="1">'NOV 2025 BVA'!$I$86</definedName>
    <definedName name="QB_ROW_287280" localSheetId="1" hidden="1">'NOV 2025 MTD I&amp;E'!$I$84</definedName>
    <definedName name="QB_ROW_287280" localSheetId="2" hidden="1">'NOV 2025 YTD I&amp;E'!$I$86</definedName>
    <definedName name="QB_ROW_290220" localSheetId="0" hidden="1">'NOV 2025 Balance Sheet'!$C$27</definedName>
    <definedName name="QB_ROW_293230" localSheetId="0" hidden="1">'NOV 2025 Balance Sheet'!$D$80</definedName>
    <definedName name="QB_ROW_294250" localSheetId="5" hidden="1">'NOV 2025 BVA'!$F$179</definedName>
    <definedName name="QB_ROW_294250" localSheetId="1" hidden="1">'NOV 2025 MTD I&amp;E'!$F$176</definedName>
    <definedName name="QB_ROW_294250" localSheetId="2" hidden="1">'NOV 2025 YTD I&amp;E'!$F$179</definedName>
    <definedName name="QB_ROW_301" localSheetId="0" hidden="1">'NOV 2025 Balance Sheet'!$A$35</definedName>
    <definedName name="QB_ROW_3021" localSheetId="0" hidden="1">'NOV 2025 Balance Sheet'!$C$16</definedName>
    <definedName name="QB_ROW_305020" localSheetId="3" hidden="1">'NOV 2025 General Ledger'!$C$44</definedName>
    <definedName name="QB_ROW_305250" localSheetId="5" hidden="1">'NOV 2025 BVA'!$F$24</definedName>
    <definedName name="QB_ROW_305250" localSheetId="1" hidden="1">'NOV 2025 MTD I&amp;E'!$F$23</definedName>
    <definedName name="QB_ROW_305250" localSheetId="2" hidden="1">'NOV 2025 YTD I&amp;E'!$F$24</definedName>
    <definedName name="QB_ROW_305320" localSheetId="3" hidden="1">'NOV 2025 General Ledger'!$C$46</definedName>
    <definedName name="QB_ROW_306260" localSheetId="5" hidden="1">'NOV 2025 BVA'!$G$68</definedName>
    <definedName name="QB_ROW_306260" localSheetId="1" hidden="1">'NOV 2025 MTD I&amp;E'!$G$66</definedName>
    <definedName name="QB_ROW_306260" localSheetId="2" hidden="1">'NOV 2025 YTD I&amp;E'!$G$68</definedName>
    <definedName name="QB_ROW_307030" localSheetId="5" hidden="1">'NOV 2025 BVA'!$D$300</definedName>
    <definedName name="QB_ROW_307030" localSheetId="1" hidden="1">'NOV 2025 MTD I&amp;E'!$D$292</definedName>
    <definedName name="QB_ROW_307030" localSheetId="2" hidden="1">'NOV 2025 YTD I&amp;E'!$D$300</definedName>
    <definedName name="QB_ROW_307240" localSheetId="5" hidden="1">'NOV 2025 BVA'!$E$304</definedName>
    <definedName name="QB_ROW_307240" localSheetId="1" hidden="1">'NOV 2025 MTD I&amp;E'!$E$295</definedName>
    <definedName name="QB_ROW_307240" localSheetId="2" hidden="1">'NOV 2025 YTD I&amp;E'!$E$304</definedName>
    <definedName name="QB_ROW_307330" localSheetId="5" hidden="1">'NOV 2025 BVA'!$D$305</definedName>
    <definedName name="QB_ROW_307330" localSheetId="1" hidden="1">'NOV 2025 MTD I&amp;E'!$D$296</definedName>
    <definedName name="QB_ROW_307330" localSheetId="2" hidden="1">'NOV 2025 YTD I&amp;E'!$D$305</definedName>
    <definedName name="QB_ROW_308250" localSheetId="5" hidden="1">'NOV 2025 BVA'!$F$50</definedName>
    <definedName name="QB_ROW_308250" localSheetId="1" hidden="1">'NOV 2025 MTD I&amp;E'!$F$48</definedName>
    <definedName name="QB_ROW_308250" localSheetId="2" hidden="1">'NOV 2025 YTD I&amp;E'!$F$50</definedName>
    <definedName name="QB_ROW_316230" localSheetId="0" hidden="1">'NOV 2025 Balance Sheet'!$D$79</definedName>
    <definedName name="QB_ROW_319040" localSheetId="3" hidden="1">'NOV 2025 General Ledger'!$E$125</definedName>
    <definedName name="QB_ROW_319270" localSheetId="5" hidden="1">'NOV 2025 BVA'!$H$89</definedName>
    <definedName name="QB_ROW_319270" localSheetId="1" hidden="1">'NOV 2025 MTD I&amp;E'!$H$87</definedName>
    <definedName name="QB_ROW_319270" localSheetId="2" hidden="1">'NOV 2025 YTD I&amp;E'!$H$89</definedName>
    <definedName name="QB_ROW_319340" localSheetId="3" hidden="1">'NOV 2025 General Ledger'!$E$137</definedName>
    <definedName name="QB_ROW_321030" localSheetId="3" hidden="1">'NOV 2025 General Ledger'!$D$153</definedName>
    <definedName name="QB_ROW_321060" localSheetId="5" hidden="1">'NOV 2025 BVA'!$G$98</definedName>
    <definedName name="QB_ROW_321060" localSheetId="1" hidden="1">'NOV 2025 MTD I&amp;E'!$G$95</definedName>
    <definedName name="QB_ROW_321060" localSheetId="2" hidden="1">'NOV 2025 YTD I&amp;E'!$G$98</definedName>
    <definedName name="QB_ROW_321270" localSheetId="5" hidden="1">'NOV 2025 BVA'!$H$105</definedName>
    <definedName name="QB_ROW_321270" localSheetId="1" hidden="1">'NOV 2025 MTD I&amp;E'!$H$102</definedName>
    <definedName name="QB_ROW_321270" localSheetId="2" hidden="1">'NOV 2025 YTD I&amp;E'!$H$105</definedName>
    <definedName name="QB_ROW_321330" localSheetId="3" hidden="1">'NOV 2025 General Ledger'!$D$185</definedName>
    <definedName name="QB_ROW_321360" localSheetId="5" hidden="1">'NOV 2025 BVA'!$G$106</definedName>
    <definedName name="QB_ROW_321360" localSheetId="1" hidden="1">'NOV 2025 MTD I&amp;E'!$G$103</definedName>
    <definedName name="QB_ROW_321360" localSheetId="2" hidden="1">'NOV 2025 YTD I&amp;E'!$G$106</definedName>
    <definedName name="QB_ROW_322040" localSheetId="3" hidden="1">'NOV 2025 General Ledger'!$E$169</definedName>
    <definedName name="QB_ROW_322270" localSheetId="5" hidden="1">'NOV 2025 BVA'!$H$101</definedName>
    <definedName name="QB_ROW_322270" localSheetId="1" hidden="1">'NOV 2025 MTD I&amp;E'!$H$98</definedName>
    <definedName name="QB_ROW_322270" localSheetId="2" hidden="1">'NOV 2025 YTD I&amp;E'!$H$101</definedName>
    <definedName name="QB_ROW_322340" localSheetId="3" hidden="1">'NOV 2025 General Ledger'!$E$174</definedName>
    <definedName name="QB_ROW_32260" localSheetId="5" hidden="1">'NOV 2025 BVA'!$G$139</definedName>
    <definedName name="QB_ROW_32260" localSheetId="1" hidden="1">'NOV 2025 MTD I&amp;E'!$G$136</definedName>
    <definedName name="QB_ROW_32260" localSheetId="2" hidden="1">'NOV 2025 YTD I&amp;E'!$G$139</definedName>
    <definedName name="QB_ROW_323040" localSheetId="3" hidden="1">'NOV 2025 General Ledger'!$E$175</definedName>
    <definedName name="QB_ROW_323270" localSheetId="5" hidden="1">'NOV 2025 BVA'!$H$102</definedName>
    <definedName name="QB_ROW_323270" localSheetId="1" hidden="1">'NOV 2025 MTD I&amp;E'!$H$99</definedName>
    <definedName name="QB_ROW_323270" localSheetId="2" hidden="1">'NOV 2025 YTD I&amp;E'!$H$102</definedName>
    <definedName name="QB_ROW_323340" localSheetId="3" hidden="1">'NOV 2025 General Ledger'!$E$181</definedName>
    <definedName name="QB_ROW_324040" localSheetId="3" hidden="1">'NOV 2025 General Ledger'!$E$162</definedName>
    <definedName name="QB_ROW_324270" localSheetId="5" hidden="1">'NOV 2025 BVA'!$H$100</definedName>
    <definedName name="QB_ROW_324270" localSheetId="1" hidden="1">'NOV 2025 MTD I&amp;E'!$H$97</definedName>
    <definedName name="QB_ROW_324270" localSheetId="2" hidden="1">'NOV 2025 YTD I&amp;E'!$H$100</definedName>
    <definedName name="QB_ROW_324340" localSheetId="3" hidden="1">'NOV 2025 General Ledger'!$E$168</definedName>
    <definedName name="QB_ROW_325250" localSheetId="0" hidden="1">'NOV 2025 Balance Sheet'!$F$69</definedName>
    <definedName name="QB_ROW_327040" localSheetId="0" hidden="1">'NOV 2025 Balance Sheet'!$E$68</definedName>
    <definedName name="QB_ROW_327250" localSheetId="0" hidden="1">'NOV 2025 Balance Sheet'!$F$70</definedName>
    <definedName name="QB_ROW_327340" localSheetId="0" hidden="1">'NOV 2025 Balance Sheet'!$E$71</definedName>
    <definedName name="QB_ROW_329030" localSheetId="3" hidden="1">'NOV 2025 General Ledger'!$D$306</definedName>
    <definedName name="QB_ROW_329260" localSheetId="5" hidden="1">'NOV 2025 BVA'!$G$188</definedName>
    <definedName name="QB_ROW_329260" localSheetId="1" hidden="1">'NOV 2025 MTD I&amp;E'!$G$185</definedName>
    <definedName name="QB_ROW_329260" localSheetId="2" hidden="1">'NOV 2025 YTD I&amp;E'!$G$188</definedName>
    <definedName name="QB_ROW_329330" localSheetId="3" hidden="1">'NOV 2025 General Ledger'!$D$308</definedName>
    <definedName name="QB_ROW_33020" localSheetId="3" hidden="1">'NOV 2025 General Ledger'!$C$34</definedName>
    <definedName name="QB_ROW_3321" localSheetId="0" hidden="1">'NOV 2025 Balance Sheet'!$C$19</definedName>
    <definedName name="QB_ROW_33250" localSheetId="5" hidden="1">'NOV 2025 BVA'!$F$19</definedName>
    <definedName name="QB_ROW_33250" localSheetId="1" hidden="1">'NOV 2025 MTD I&amp;E'!$F$18</definedName>
    <definedName name="QB_ROW_33250" localSheetId="2" hidden="1">'NOV 2025 YTD I&amp;E'!$F$19</definedName>
    <definedName name="QB_ROW_33320" localSheetId="3" hidden="1">'NOV 2025 General Ledger'!$C$37</definedName>
    <definedName name="QB_ROW_336230" localSheetId="0" hidden="1">'NOV 2025 Balance Sheet'!$D$81</definedName>
    <definedName name="QB_ROW_339040" localSheetId="0" hidden="1">'NOV 2025 Balance Sheet'!$E$49</definedName>
    <definedName name="QB_ROW_339340" localSheetId="0" hidden="1">'NOV 2025 Balance Sheet'!$E$51</definedName>
    <definedName name="QB_ROW_34020" localSheetId="3" hidden="1">'NOV 2025 General Ledger'!$C$104</definedName>
    <definedName name="QB_ROW_34050" localSheetId="5" hidden="1">'NOV 2025 BVA'!$F$73</definedName>
    <definedName name="QB_ROW_34050" localSheetId="1" hidden="1">'NOV 2025 MTD I&amp;E'!$F$71</definedName>
    <definedName name="QB_ROW_34050" localSheetId="2" hidden="1">'NOV 2025 YTD I&amp;E'!$F$73</definedName>
    <definedName name="QB_ROW_34260" localSheetId="5" hidden="1">'NOV 2025 BVA'!$G$113</definedName>
    <definedName name="QB_ROW_34260" localSheetId="1" hidden="1">'NOV 2025 MTD I&amp;E'!$G$110</definedName>
    <definedName name="QB_ROW_34260" localSheetId="2" hidden="1">'NOV 2025 YTD I&amp;E'!$G$113</definedName>
    <definedName name="QB_ROW_34320" localSheetId="3" hidden="1">'NOV 2025 General Ledger'!$C$209</definedName>
    <definedName name="QB_ROW_34350" localSheetId="5" hidden="1">'NOV 2025 BVA'!$F$114</definedName>
    <definedName name="QB_ROW_34350" localSheetId="1" hidden="1">'NOV 2025 MTD I&amp;E'!$F$111</definedName>
    <definedName name="QB_ROW_34350" localSheetId="2" hidden="1">'NOV 2025 YTD I&amp;E'!$F$114</definedName>
    <definedName name="QB_ROW_349240" localSheetId="0" hidden="1">'NOV 2025 Balance Sheet'!$E$48</definedName>
    <definedName name="QB_ROW_353260" localSheetId="5" hidden="1">'NOV 2025 BVA'!$G$217</definedName>
    <definedName name="QB_ROW_353260" localSheetId="1" hidden="1">'NOV 2025 MTD I&amp;E'!$G$214</definedName>
    <definedName name="QB_ROW_353260" localSheetId="2" hidden="1">'NOV 2025 YTD I&amp;E'!$G$217</definedName>
    <definedName name="QB_ROW_354040" localSheetId="3" hidden="1">'NOV 2025 General Ledger'!$E$182</definedName>
    <definedName name="QB_ROW_354270" localSheetId="5" hidden="1">'NOV 2025 BVA'!$H$104</definedName>
    <definedName name="QB_ROW_354270" localSheetId="1" hidden="1">'NOV 2025 MTD I&amp;E'!$H$101</definedName>
    <definedName name="QB_ROW_354270" localSheetId="2" hidden="1">'NOV 2025 YTD I&amp;E'!$H$104</definedName>
    <definedName name="QB_ROW_354340" localSheetId="3" hidden="1">'NOV 2025 General Ledger'!$E$184</definedName>
    <definedName name="QB_ROW_355220" localSheetId="0" hidden="1">'NOV 2025 Balance Sheet'!$C$29</definedName>
    <definedName name="QB_ROW_356280" localSheetId="5" hidden="1">'NOV 2025 BVA'!$I$84</definedName>
    <definedName name="QB_ROW_356280" localSheetId="1" hidden="1">'NOV 2025 MTD I&amp;E'!$I$82</definedName>
    <definedName name="QB_ROW_356280" localSheetId="2" hidden="1">'NOV 2025 YTD I&amp;E'!$I$84</definedName>
    <definedName name="QB_ROW_360260" localSheetId="5" hidden="1">'NOV 2025 BVA'!$G$213</definedName>
    <definedName name="QB_ROW_360260" localSheetId="1" hidden="1">'NOV 2025 MTD I&amp;E'!$G$210</definedName>
    <definedName name="QB_ROW_360260" localSheetId="2" hidden="1">'NOV 2025 YTD I&amp;E'!$G$213</definedName>
    <definedName name="QB_ROW_367260" localSheetId="5" hidden="1">'NOV 2025 BVA'!$G$209</definedName>
    <definedName name="QB_ROW_367260" localSheetId="1" hidden="1">'NOV 2025 MTD I&amp;E'!$G$206</definedName>
    <definedName name="QB_ROW_367260" localSheetId="2" hidden="1">'NOV 2025 YTD I&amp;E'!$G$209</definedName>
    <definedName name="QB_ROW_369010" localSheetId="3" hidden="1">'NOV 2025 General Ledger'!$B$359</definedName>
    <definedName name="QB_ROW_369040" localSheetId="5" hidden="1">'NOV 2025 BVA'!$E$244</definedName>
    <definedName name="QB_ROW_369040" localSheetId="1" hidden="1">'NOV 2025 MTD I&amp;E'!$E$241</definedName>
    <definedName name="QB_ROW_369040" localSheetId="2" hidden="1">'NOV 2025 YTD I&amp;E'!$E$244</definedName>
    <definedName name="QB_ROW_369250" localSheetId="5" hidden="1">'NOV 2025 BVA'!$F$255</definedName>
    <definedName name="QB_ROW_369250" localSheetId="1" hidden="1">'NOV 2025 MTD I&amp;E'!$F$252</definedName>
    <definedName name="QB_ROW_369250" localSheetId="2" hidden="1">'NOV 2025 YTD I&amp;E'!$F$255</definedName>
    <definedName name="QB_ROW_369310" localSheetId="3" hidden="1">'NOV 2025 General Ledger'!$B$379</definedName>
    <definedName name="QB_ROW_369340" localSheetId="5" hidden="1">'NOV 2025 BVA'!$E$256</definedName>
    <definedName name="QB_ROW_369340" localSheetId="1" hidden="1">'NOV 2025 MTD I&amp;E'!$E$253</definedName>
    <definedName name="QB_ROW_369340" localSheetId="2" hidden="1">'NOV 2025 YTD I&amp;E'!$E$256</definedName>
    <definedName name="QB_ROW_370020" localSheetId="3" hidden="1">'NOV 2025 General Ledger'!$C$76</definedName>
    <definedName name="QB_ROW_370050" localSheetId="5" hidden="1">'NOV 2025 BVA'!$F$51</definedName>
    <definedName name="QB_ROW_370050" localSheetId="1" hidden="1">'NOV 2025 MTD I&amp;E'!$F$49</definedName>
    <definedName name="QB_ROW_370050" localSheetId="2" hidden="1">'NOV 2025 YTD I&amp;E'!$F$51</definedName>
    <definedName name="QB_ROW_370260" localSheetId="5" hidden="1">'NOV 2025 BVA'!$G$54</definedName>
    <definedName name="QB_ROW_370260" localSheetId="1" hidden="1">'NOV 2025 MTD I&amp;E'!$G$52</definedName>
    <definedName name="QB_ROW_370260" localSheetId="2" hidden="1">'NOV 2025 YTD I&amp;E'!$G$54</definedName>
    <definedName name="QB_ROW_370320" localSheetId="3" hidden="1">'NOV 2025 General Ledger'!$C$82</definedName>
    <definedName name="QB_ROW_370350" localSheetId="5" hidden="1">'NOV 2025 BVA'!$F$55</definedName>
    <definedName name="QB_ROW_370350" localSheetId="1" hidden="1">'NOV 2025 MTD I&amp;E'!$F$53</definedName>
    <definedName name="QB_ROW_370350" localSheetId="2" hidden="1">'NOV 2025 YTD I&amp;E'!$F$55</definedName>
    <definedName name="QB_ROW_374250" localSheetId="5" hidden="1">'NOV 2025 BVA'!$F$318</definedName>
    <definedName name="QB_ROW_374250" localSheetId="1" hidden="1">'NOV 2025 MTD I&amp;E'!$F$305</definedName>
    <definedName name="QB_ROW_374250" localSheetId="2" hidden="1">'NOV 2025 YTD I&amp;E'!$F$318</definedName>
    <definedName name="QB_ROW_375040" localSheetId="5" hidden="1">'NOV 2025 BVA'!$E$288</definedName>
    <definedName name="QB_ROW_375040" localSheetId="1" hidden="1">'NOV 2025 MTD I&amp;E'!$E$281</definedName>
    <definedName name="QB_ROW_375040" localSheetId="2" hidden="1">'NOV 2025 YTD I&amp;E'!$E$288</definedName>
    <definedName name="QB_ROW_375250" localSheetId="5" hidden="1">'NOV 2025 BVA'!$F$294</definedName>
    <definedName name="QB_ROW_375250" localSheetId="1" hidden="1">'NOV 2025 MTD I&amp;E'!$F$287</definedName>
    <definedName name="QB_ROW_375250" localSheetId="2" hidden="1">'NOV 2025 YTD I&amp;E'!$F$294</definedName>
    <definedName name="QB_ROW_375340" localSheetId="5" hidden="1">'NOV 2025 BVA'!$E$295</definedName>
    <definedName name="QB_ROW_375340" localSheetId="1" hidden="1">'NOV 2025 MTD I&amp;E'!$E$288</definedName>
    <definedName name="QB_ROW_375340" localSheetId="2" hidden="1">'NOV 2025 YTD I&amp;E'!$E$295</definedName>
    <definedName name="QB_ROW_378020" localSheetId="3" hidden="1">'NOV 2025 General Ledger'!$C$47</definedName>
    <definedName name="QB_ROW_378250" localSheetId="5" hidden="1">'NOV 2025 BVA'!$F$28</definedName>
    <definedName name="QB_ROW_378250" localSheetId="1" hidden="1">'NOV 2025 MTD I&amp;E'!$F$27</definedName>
    <definedName name="QB_ROW_378250" localSheetId="2" hidden="1">'NOV 2025 YTD I&amp;E'!$F$28</definedName>
    <definedName name="QB_ROW_378320" localSheetId="3" hidden="1">'NOV 2025 General Ledger'!$C$49</definedName>
    <definedName name="QB_ROW_379250" localSheetId="5" hidden="1">'NOV 2025 BVA'!$F$27</definedName>
    <definedName name="QB_ROW_379250" localSheetId="1" hidden="1">'NOV 2025 MTD I&amp;E'!$F$26</definedName>
    <definedName name="QB_ROW_379250" localSheetId="2" hidden="1">'NOV 2025 YTD I&amp;E'!$F$27</definedName>
    <definedName name="QB_ROW_38030" localSheetId="3" hidden="1">'NOV 2025 General Ledger'!$D$186</definedName>
    <definedName name="QB_ROW_38060" localSheetId="5" hidden="1">'NOV 2025 BVA'!$G$107</definedName>
    <definedName name="QB_ROW_38060" localSheetId="1" hidden="1">'NOV 2025 MTD I&amp;E'!$G$104</definedName>
    <definedName name="QB_ROW_38060" localSheetId="2" hidden="1">'NOV 2025 YTD I&amp;E'!$G$107</definedName>
    <definedName name="QB_ROW_382260" localSheetId="5" hidden="1">'NOV 2025 BVA'!$G$214</definedName>
    <definedName name="QB_ROW_382260" localSheetId="1" hidden="1">'NOV 2025 MTD I&amp;E'!$G$211</definedName>
    <definedName name="QB_ROW_382260" localSheetId="2" hidden="1">'NOV 2025 YTD I&amp;E'!$G$214</definedName>
    <definedName name="QB_ROW_38270" localSheetId="5" hidden="1">'NOV 2025 BVA'!$H$111</definedName>
    <definedName name="QB_ROW_38270" localSheetId="1" hidden="1">'NOV 2025 MTD I&amp;E'!$H$108</definedName>
    <definedName name="QB_ROW_38270" localSheetId="2" hidden="1">'NOV 2025 YTD I&amp;E'!$H$111</definedName>
    <definedName name="QB_ROW_383260" localSheetId="5" hidden="1">'NOV 2025 BVA'!$G$218</definedName>
    <definedName name="QB_ROW_383260" localSheetId="1" hidden="1">'NOV 2025 MTD I&amp;E'!$G$215</definedName>
    <definedName name="QB_ROW_383260" localSheetId="2" hidden="1">'NOV 2025 YTD I&amp;E'!$G$218</definedName>
    <definedName name="QB_ROW_38330" localSheetId="3" hidden="1">'NOV 2025 General Ledger'!$D$208</definedName>
    <definedName name="QB_ROW_38360" localSheetId="5" hidden="1">'NOV 2025 BVA'!$G$112</definedName>
    <definedName name="QB_ROW_38360" localSheetId="1" hidden="1">'NOV 2025 MTD I&amp;E'!$G$109</definedName>
    <definedName name="QB_ROW_38360" localSheetId="2" hidden="1">'NOV 2025 YTD I&amp;E'!$G$112</definedName>
    <definedName name="QB_ROW_384250" localSheetId="5" hidden="1">'NOV 2025 BVA'!$F$317</definedName>
    <definedName name="QB_ROW_384250" localSheetId="1" hidden="1">'NOV 2025 MTD I&amp;E'!$F$304</definedName>
    <definedName name="QB_ROW_384250" localSheetId="2" hidden="1">'NOV 2025 YTD I&amp;E'!$F$317</definedName>
    <definedName name="QB_ROW_386270" localSheetId="5" hidden="1">'NOV 2025 BVA'!$H$90</definedName>
    <definedName name="QB_ROW_386270" localSheetId="1" hidden="1">'NOV 2025 MTD I&amp;E'!$H$88</definedName>
    <definedName name="QB_ROW_386270" localSheetId="2" hidden="1">'NOV 2025 YTD I&amp;E'!$H$90</definedName>
    <definedName name="QB_ROW_388030" localSheetId="3" hidden="1">'NOV 2025 General Ledger'!$D$336</definedName>
    <definedName name="QB_ROW_388260" localSheetId="5" hidden="1">'NOV 2025 BVA'!$G$233</definedName>
    <definedName name="QB_ROW_388260" localSheetId="1" hidden="1">'NOV 2025 MTD I&amp;E'!$G$230</definedName>
    <definedName name="QB_ROW_388260" localSheetId="2" hidden="1">'NOV 2025 YTD I&amp;E'!$G$233</definedName>
    <definedName name="QB_ROW_388330" localSheetId="3" hidden="1">'NOV 2025 General Ledger'!$D$349</definedName>
    <definedName name="QB_ROW_390040" localSheetId="3" hidden="1">'NOV 2025 General Ledger'!$E$274</definedName>
    <definedName name="QB_ROW_390270" localSheetId="5" hidden="1">'NOV 2025 BVA'!$H$156</definedName>
    <definedName name="QB_ROW_390270" localSheetId="1" hidden="1">'NOV 2025 MTD I&amp;E'!$H$153</definedName>
    <definedName name="QB_ROW_390270" localSheetId="2" hidden="1">'NOV 2025 YTD I&amp;E'!$H$156</definedName>
    <definedName name="QB_ROW_390340" localSheetId="3" hidden="1">'NOV 2025 General Ledger'!$E$277</definedName>
    <definedName name="QB_ROW_39040" localSheetId="3" hidden="1">'NOV 2025 General Ledger'!$E$187</definedName>
    <definedName name="QB_ROW_391250" localSheetId="5" hidden="1">'NOV 2025 BVA'!$F$25</definedName>
    <definedName name="QB_ROW_391250" localSheetId="1" hidden="1">'NOV 2025 MTD I&amp;E'!$F$24</definedName>
    <definedName name="QB_ROW_391250" localSheetId="2" hidden="1">'NOV 2025 YTD I&amp;E'!$F$25</definedName>
    <definedName name="QB_ROW_392250" localSheetId="5" hidden="1">'NOV 2025 BVA'!$F$178</definedName>
    <definedName name="QB_ROW_392250" localSheetId="1" hidden="1">'NOV 2025 MTD I&amp;E'!$F$175</definedName>
    <definedName name="QB_ROW_392250" localSheetId="2" hidden="1">'NOV 2025 YTD I&amp;E'!$F$178</definedName>
    <definedName name="QB_ROW_39270" localSheetId="5" hidden="1">'NOV 2025 BVA'!$H$108</definedName>
    <definedName name="QB_ROW_39270" localSheetId="1" hidden="1">'NOV 2025 MTD I&amp;E'!$H$105</definedName>
    <definedName name="QB_ROW_39270" localSheetId="2" hidden="1">'NOV 2025 YTD I&amp;E'!$H$108</definedName>
    <definedName name="QB_ROW_39340" localSheetId="3" hidden="1">'NOV 2025 General Ledger'!$E$189</definedName>
    <definedName name="QB_ROW_394260" localSheetId="5" hidden="1">'NOV 2025 BVA'!$G$58</definedName>
    <definedName name="QB_ROW_394260" localSheetId="1" hidden="1">'NOV 2025 MTD I&amp;E'!$G$56</definedName>
    <definedName name="QB_ROW_394260" localSheetId="2" hidden="1">'NOV 2025 YTD I&amp;E'!$G$58</definedName>
    <definedName name="QB_ROW_4021" localSheetId="0" hidden="1">'NOV 2025 Balance Sheet'!$C$20</definedName>
    <definedName name="QB_ROW_404260" localSheetId="5" hidden="1">'NOV 2025 BVA'!$G$216</definedName>
    <definedName name="QB_ROW_404260" localSheetId="1" hidden="1">'NOV 2025 MTD I&amp;E'!$G$213</definedName>
    <definedName name="QB_ROW_404260" localSheetId="2" hidden="1">'NOV 2025 YTD I&amp;E'!$G$216</definedName>
    <definedName name="QB_ROW_409250" localSheetId="0" hidden="1">'NOV 2025 Balance Sheet'!$F$50</definedName>
    <definedName name="QB_ROW_41040" localSheetId="3" hidden="1">'NOV 2025 General Ledger'!$E$190</definedName>
    <definedName name="QB_ROW_412030" localSheetId="3" hidden="1">'NOV 2025 General Ledger'!$D$315</definedName>
    <definedName name="QB_ROW_412260" localSheetId="5" hidden="1">'NOV 2025 BVA'!$G$202</definedName>
    <definedName name="QB_ROW_412260" localSheetId="1" hidden="1">'NOV 2025 MTD I&amp;E'!$G$199</definedName>
    <definedName name="QB_ROW_412260" localSheetId="2" hidden="1">'NOV 2025 YTD I&amp;E'!$G$202</definedName>
    <definedName name="QB_ROW_412330" localSheetId="3" hidden="1">'NOV 2025 General Ledger'!$D$318</definedName>
    <definedName name="QB_ROW_41270" localSheetId="5" hidden="1">'NOV 2025 BVA'!$H$109</definedName>
    <definedName name="QB_ROW_41270" localSheetId="1" hidden="1">'NOV 2025 MTD I&amp;E'!$H$106</definedName>
    <definedName name="QB_ROW_41270" localSheetId="2" hidden="1">'NOV 2025 YTD I&amp;E'!$H$109</definedName>
    <definedName name="QB_ROW_413240" localSheetId="5" hidden="1">'NOV 2025 BVA'!$E$287</definedName>
    <definedName name="QB_ROW_413240" localSheetId="1" hidden="1">'NOV 2025 MTD I&amp;E'!$E$280</definedName>
    <definedName name="QB_ROW_413240" localSheetId="2" hidden="1">'NOV 2025 YTD I&amp;E'!$E$287</definedName>
    <definedName name="QB_ROW_41340" localSheetId="3" hidden="1">'NOV 2025 General Ledger'!$E$198</definedName>
    <definedName name="QB_ROW_415040" localSheetId="3" hidden="1">'NOV 2025 General Ledger'!$E$246</definedName>
    <definedName name="QB_ROW_415270" localSheetId="5" hidden="1">'NOV 2025 BVA'!$H$142</definedName>
    <definedName name="QB_ROW_415270" localSheetId="1" hidden="1">'NOV 2025 MTD I&amp;E'!$H$139</definedName>
    <definedName name="QB_ROW_415270" localSheetId="2" hidden="1">'NOV 2025 YTD I&amp;E'!$H$142</definedName>
    <definedName name="QB_ROW_415340" localSheetId="3" hidden="1">'NOV 2025 General Ledger'!$E$252</definedName>
    <definedName name="QB_ROW_417280" localSheetId="5" hidden="1">'NOV 2025 BVA'!$I$82</definedName>
    <definedName name="QB_ROW_417280" localSheetId="1" hidden="1">'NOV 2025 MTD I&amp;E'!$I$80</definedName>
    <definedName name="QB_ROW_417280" localSheetId="2" hidden="1">'NOV 2025 YTD I&amp;E'!$I$82</definedName>
    <definedName name="QB_ROW_421250" localSheetId="0" hidden="1">'NOV 2025 Balance Sheet'!$F$54</definedName>
    <definedName name="QB_ROW_423230" localSheetId="0" hidden="1">'NOV 2025 Balance Sheet'!$D$78</definedName>
    <definedName name="QB_ROW_425260" localSheetId="5" hidden="1">'NOV 2025 BVA'!$G$208</definedName>
    <definedName name="QB_ROW_425260" localSheetId="1" hidden="1">'NOV 2025 MTD I&amp;E'!$G$205</definedName>
    <definedName name="QB_ROW_425260" localSheetId="2" hidden="1">'NOV 2025 YTD I&amp;E'!$G$208</definedName>
    <definedName name="QB_ROW_427240" localSheetId="5" hidden="1">'NOV 2025 BVA'!$E$7</definedName>
    <definedName name="QB_ROW_427240" localSheetId="1" hidden="1">'NOV 2025 MTD I&amp;E'!$E$6</definedName>
    <definedName name="QB_ROW_427240" localSheetId="2" hidden="1">'NOV 2025 YTD I&amp;E'!$E$7</definedName>
    <definedName name="QB_ROW_43040" localSheetId="3" hidden="1">'NOV 2025 General Ledger'!$E$199</definedName>
    <definedName name="QB_ROW_4321" localSheetId="0" hidden="1">'NOV 2025 Balance Sheet'!$C$22</definedName>
    <definedName name="QB_ROW_43270" localSheetId="5" hidden="1">'NOV 2025 BVA'!$H$110</definedName>
    <definedName name="QB_ROW_43270" localSheetId="1" hidden="1">'NOV 2025 MTD I&amp;E'!$H$107</definedName>
    <definedName name="QB_ROW_43270" localSheetId="2" hidden="1">'NOV 2025 YTD I&amp;E'!$H$110</definedName>
    <definedName name="QB_ROW_43340" localSheetId="3" hidden="1">'NOV 2025 General Ledger'!$E$207</definedName>
    <definedName name="QB_ROW_436250" localSheetId="5" hidden="1">'NOV 2025 BVA'!$F$293</definedName>
    <definedName name="QB_ROW_436250" localSheetId="1" hidden="1">'NOV 2025 MTD I&amp;E'!$F$286</definedName>
    <definedName name="QB_ROW_436250" localSheetId="2" hidden="1">'NOV 2025 YTD I&amp;E'!$F$293</definedName>
    <definedName name="QB_ROW_437040" localSheetId="5" hidden="1">'NOV 2025 BVA'!$E$314</definedName>
    <definedName name="QB_ROW_437040" localSheetId="1" hidden="1">'NOV 2025 MTD I&amp;E'!$E$303</definedName>
    <definedName name="QB_ROW_437040" localSheetId="2" hidden="1">'NOV 2025 YTD I&amp;E'!$E$314</definedName>
    <definedName name="QB_ROW_437250" localSheetId="5" hidden="1">'NOV 2025 BVA'!$F$320</definedName>
    <definedName name="QB_ROW_437250" localSheetId="1" hidden="1">'NOV 2025 MTD I&amp;E'!$F$307</definedName>
    <definedName name="QB_ROW_437250" localSheetId="2" hidden="1">'NOV 2025 YTD I&amp;E'!$F$320</definedName>
    <definedName name="QB_ROW_437340" localSheetId="5" hidden="1">'NOV 2025 BVA'!$E$321</definedName>
    <definedName name="QB_ROW_437340" localSheetId="1" hidden="1">'NOV 2025 MTD I&amp;E'!$E$308</definedName>
    <definedName name="QB_ROW_437340" localSheetId="2" hidden="1">'NOV 2025 YTD I&amp;E'!$E$321</definedName>
    <definedName name="QB_ROW_438250" localSheetId="5" hidden="1">'NOV 2025 BVA'!$F$319</definedName>
    <definedName name="QB_ROW_438250" localSheetId="1" hidden="1">'NOV 2025 MTD I&amp;E'!$F$306</definedName>
    <definedName name="QB_ROW_438250" localSheetId="2" hidden="1">'NOV 2025 YTD I&amp;E'!$F$319</definedName>
    <definedName name="QB_ROW_44020" localSheetId="3" hidden="1">'NOV 2025 General Ledger'!$C$63</definedName>
    <definedName name="QB_ROW_441020" localSheetId="3" hidden="1">'NOV 2025 General Ledger'!$C$41</definedName>
    <definedName name="QB_ROW_441250" localSheetId="5" hidden="1">'NOV 2025 BVA'!$F$23</definedName>
    <definedName name="QB_ROW_441250" localSheetId="1" hidden="1">'NOV 2025 MTD I&amp;E'!$F$22</definedName>
    <definedName name="QB_ROW_441250" localSheetId="2" hidden="1">'NOV 2025 YTD I&amp;E'!$F$23</definedName>
    <definedName name="QB_ROW_441320" localSheetId="3" hidden="1">'NOV 2025 General Ledger'!$C$43</definedName>
    <definedName name="QB_ROW_442230" localSheetId="0" hidden="1">'NOV 2025 Balance Sheet'!$D$21</definedName>
    <definedName name="QB_ROW_44250" localSheetId="5" hidden="1">'NOV 2025 BVA'!$F$47</definedName>
    <definedName name="QB_ROW_44250" localSheetId="1" hidden="1">'NOV 2025 MTD I&amp;E'!$F$45</definedName>
    <definedName name="QB_ROW_44250" localSheetId="2" hidden="1">'NOV 2025 YTD I&amp;E'!$F$47</definedName>
    <definedName name="QB_ROW_44320" localSheetId="3" hidden="1">'NOV 2025 General Ledger'!$C$70</definedName>
    <definedName name="QB_ROW_443250" localSheetId="5" hidden="1">'NOV 2025 BVA'!$F$274</definedName>
    <definedName name="QB_ROW_443250" localSheetId="1" hidden="1">'NOV 2025 MTD I&amp;E'!$F$267</definedName>
    <definedName name="QB_ROW_443250" localSheetId="2" hidden="1">'NOV 2025 YTD I&amp;E'!$F$274</definedName>
    <definedName name="QB_ROW_445030" localSheetId="3" hidden="1">'NOV 2025 General Ledger'!$D$211</definedName>
    <definedName name="QB_ROW_445260" localSheetId="5" hidden="1">'NOV 2025 BVA'!$G$117</definedName>
    <definedName name="QB_ROW_445260" localSheetId="1" hidden="1">'NOV 2025 MTD I&amp;E'!$G$114</definedName>
    <definedName name="QB_ROW_445260" localSheetId="2" hidden="1">'NOV 2025 YTD I&amp;E'!$G$117</definedName>
    <definedName name="QB_ROW_445330" localSheetId="3" hidden="1">'NOV 2025 General Ledger'!$D$213</definedName>
    <definedName name="QB_ROW_447260" localSheetId="5" hidden="1">'NOV 2025 BVA'!$G$69</definedName>
    <definedName name="QB_ROW_447260" localSheetId="1" hidden="1">'NOV 2025 MTD I&amp;E'!$G$67</definedName>
    <definedName name="QB_ROW_447260" localSheetId="2" hidden="1">'NOV 2025 YTD I&amp;E'!$G$69</definedName>
    <definedName name="QB_ROW_449030" localSheetId="5" hidden="1">'NOV 2025 BVA'!$D$324</definedName>
    <definedName name="QB_ROW_449030" localSheetId="1" hidden="1">'NOV 2025 MTD I&amp;E'!$D$311</definedName>
    <definedName name="QB_ROW_449030" localSheetId="2" hidden="1">'NOV 2025 YTD I&amp;E'!$D$324</definedName>
    <definedName name="QB_ROW_449330" localSheetId="5" hidden="1">'NOV 2025 BVA'!$D$327</definedName>
    <definedName name="QB_ROW_449330" localSheetId="1" hidden="1">'NOV 2025 MTD I&amp;E'!$D$314</definedName>
    <definedName name="QB_ROW_449330" localSheetId="2" hidden="1">'NOV 2025 YTD I&amp;E'!$D$327</definedName>
    <definedName name="QB_ROW_45250" localSheetId="5" hidden="1">'NOV 2025 BVA'!$F$48</definedName>
    <definedName name="QB_ROW_45250" localSheetId="1" hidden="1">'NOV 2025 MTD I&amp;E'!$F$46</definedName>
    <definedName name="QB_ROW_45250" localSheetId="2" hidden="1">'NOV 2025 YTD I&amp;E'!$F$48</definedName>
    <definedName name="QB_ROW_455260" localSheetId="5" hidden="1">'NOV 2025 BVA'!$G$186</definedName>
    <definedName name="QB_ROW_455260" localSheetId="1" hidden="1">'NOV 2025 MTD I&amp;E'!$G$183</definedName>
    <definedName name="QB_ROW_455260" localSheetId="2" hidden="1">'NOV 2025 YTD I&amp;E'!$G$186</definedName>
    <definedName name="QB_ROW_457260" localSheetId="5" hidden="1">'NOV 2025 BVA'!$G$185</definedName>
    <definedName name="QB_ROW_457260" localSheetId="1" hidden="1">'NOV 2025 MTD I&amp;E'!$G$182</definedName>
    <definedName name="QB_ROW_457260" localSheetId="2" hidden="1">'NOV 2025 YTD I&amp;E'!$G$185</definedName>
    <definedName name="QB_ROW_458260" localSheetId="5" hidden="1">'NOV 2025 BVA'!$G$184</definedName>
    <definedName name="QB_ROW_458260" localSheetId="1" hidden="1">'NOV 2025 MTD I&amp;E'!$G$181</definedName>
    <definedName name="QB_ROW_458260" localSheetId="2" hidden="1">'NOV 2025 YTD I&amp;E'!$G$184</definedName>
    <definedName name="QB_ROW_459250" localSheetId="5" hidden="1">'NOV 2025 BVA'!$F$174</definedName>
    <definedName name="QB_ROW_459250" localSheetId="1" hidden="1">'NOV 2025 MTD I&amp;E'!$F$171</definedName>
    <definedName name="QB_ROW_459250" localSheetId="2" hidden="1">'NOV 2025 YTD I&amp;E'!$F$174</definedName>
    <definedName name="QB_ROW_46020" localSheetId="3" hidden="1">'NOV 2025 General Ledger'!$C$210</definedName>
    <definedName name="QB_ROW_46050" localSheetId="5" hidden="1">'NOV 2025 BVA'!$F$115</definedName>
    <definedName name="QB_ROW_46050" localSheetId="1" hidden="1">'NOV 2025 MTD I&amp;E'!$F$112</definedName>
    <definedName name="QB_ROW_46050" localSheetId="2" hidden="1">'NOV 2025 YTD I&amp;E'!$F$115</definedName>
    <definedName name="QB_ROW_46260" localSheetId="5" hidden="1">'NOV 2025 BVA'!$G$120</definedName>
    <definedName name="QB_ROW_46260" localSheetId="1" hidden="1">'NOV 2025 MTD I&amp;E'!$G$117</definedName>
    <definedName name="QB_ROW_46260" localSheetId="2" hidden="1">'NOV 2025 YTD I&amp;E'!$G$120</definedName>
    <definedName name="QB_ROW_46320" localSheetId="3" hidden="1">'NOV 2025 General Ledger'!$C$217</definedName>
    <definedName name="QB_ROW_463250" localSheetId="5" hidden="1">'NOV 2025 BVA'!$F$289</definedName>
    <definedName name="QB_ROW_463250" localSheetId="1" hidden="1">'NOV 2025 MTD I&amp;E'!$F$282</definedName>
    <definedName name="QB_ROW_463250" localSheetId="2" hidden="1">'NOV 2025 YTD I&amp;E'!$F$289</definedName>
    <definedName name="QB_ROW_46350" localSheetId="5" hidden="1">'NOV 2025 BVA'!$F$121</definedName>
    <definedName name="QB_ROW_46350" localSheetId="1" hidden="1">'NOV 2025 MTD I&amp;E'!$F$118</definedName>
    <definedName name="QB_ROW_46350" localSheetId="2" hidden="1">'NOV 2025 YTD I&amp;E'!$F$121</definedName>
    <definedName name="QB_ROW_464250" localSheetId="5" hidden="1">'NOV 2025 BVA'!$F$291</definedName>
    <definedName name="QB_ROW_464250" localSheetId="1" hidden="1">'NOV 2025 MTD I&amp;E'!$F$284</definedName>
    <definedName name="QB_ROW_464250" localSheetId="2" hidden="1">'NOV 2025 YTD I&amp;E'!$F$291</definedName>
    <definedName name="QB_ROW_465230" localSheetId="0" hidden="1">'NOV 2025 Balance Sheet'!$D$17</definedName>
    <definedName name="QB_ROW_466250" localSheetId="5" hidden="1">'NOV 2025 BVA'!$F$290</definedName>
    <definedName name="QB_ROW_466250" localSheetId="1" hidden="1">'NOV 2025 MTD I&amp;E'!$F$283</definedName>
    <definedName name="QB_ROW_466250" localSheetId="2" hidden="1">'NOV 2025 YTD I&amp;E'!$F$290</definedName>
    <definedName name="QB_ROW_467250" localSheetId="5" hidden="1">'NOV 2025 BVA'!$F$292</definedName>
    <definedName name="QB_ROW_467250" localSheetId="1" hidden="1">'NOV 2025 MTD I&amp;E'!$F$285</definedName>
    <definedName name="QB_ROW_467250" localSheetId="2" hidden="1">'NOV 2025 YTD I&amp;E'!$F$292</definedName>
    <definedName name="QB_ROW_468270" localSheetId="5" hidden="1">'NOV 2025 BVA'!$H$91</definedName>
    <definedName name="QB_ROW_468270" localSheetId="1" hidden="1">'NOV 2025 MTD I&amp;E'!$H$89</definedName>
    <definedName name="QB_ROW_468270" localSheetId="2" hidden="1">'NOV 2025 YTD I&amp;E'!$H$91</definedName>
    <definedName name="QB_ROW_470260" localSheetId="5" hidden="1">'NOV 2025 BVA'!$G$212</definedName>
    <definedName name="QB_ROW_470260" localSheetId="1" hidden="1">'NOV 2025 MTD I&amp;E'!$G$209</definedName>
    <definedName name="QB_ROW_470260" localSheetId="2" hidden="1">'NOV 2025 YTD I&amp;E'!$G$212</definedName>
    <definedName name="QB_ROW_47260" localSheetId="5" hidden="1">'NOV 2025 BVA'!$G$116</definedName>
    <definedName name="QB_ROW_47260" localSheetId="1" hidden="1">'NOV 2025 MTD I&amp;E'!$G$113</definedName>
    <definedName name="QB_ROW_47260" localSheetId="2" hidden="1">'NOV 2025 YTD I&amp;E'!$G$116</definedName>
    <definedName name="QB_ROW_474240" localSheetId="0" hidden="1">'NOV 2025 Balance Sheet'!$E$46</definedName>
    <definedName name="QB_ROW_476280" localSheetId="5" hidden="1">'NOV 2025 BVA'!$I$85</definedName>
    <definedName name="QB_ROW_476280" localSheetId="1" hidden="1">'NOV 2025 MTD I&amp;E'!$I$83</definedName>
    <definedName name="QB_ROW_476280" localSheetId="2" hidden="1">'NOV 2025 YTD I&amp;E'!$I$85</definedName>
    <definedName name="QB_ROW_478250" localSheetId="5" hidden="1">'NOV 2025 BVA'!$F$46</definedName>
    <definedName name="QB_ROW_478250" localSheetId="1" hidden="1">'NOV 2025 MTD I&amp;E'!$F$44</definedName>
    <definedName name="QB_ROW_478250" localSheetId="2" hidden="1">'NOV 2025 YTD I&amp;E'!$F$46</definedName>
    <definedName name="QB_ROW_482260" localSheetId="5" hidden="1">'NOV 2025 BVA'!$G$183</definedName>
    <definedName name="QB_ROW_482260" localSheetId="1" hidden="1">'NOV 2025 MTD I&amp;E'!$G$180</definedName>
    <definedName name="QB_ROW_482260" localSheetId="2" hidden="1">'NOV 2025 YTD I&amp;E'!$G$183</definedName>
    <definedName name="QB_ROW_485260" localSheetId="5" hidden="1">'NOV 2025 BVA'!$G$252</definedName>
    <definedName name="QB_ROW_485260" localSheetId="1" hidden="1">'NOV 2025 MTD I&amp;E'!$G$249</definedName>
    <definedName name="QB_ROW_485260" localSheetId="2" hidden="1">'NOV 2025 YTD I&amp;E'!$G$252</definedName>
    <definedName name="QB_ROW_488250" localSheetId="5" hidden="1">'NOV 2025 BVA'!$F$40</definedName>
    <definedName name="QB_ROW_488250" localSheetId="1" hidden="1">'NOV 2025 MTD I&amp;E'!$F$38</definedName>
    <definedName name="QB_ROW_488250" localSheetId="2" hidden="1">'NOV 2025 YTD I&amp;E'!$F$40</definedName>
    <definedName name="QB_ROW_489240" localSheetId="5" hidden="1">'NOV 2025 BVA'!$E$6</definedName>
    <definedName name="QB_ROW_489240" localSheetId="1" hidden="1">'NOV 2025 MTD I&amp;E'!$E$5</definedName>
    <definedName name="QB_ROW_489240" localSheetId="2" hidden="1">'NOV 2025 YTD I&amp;E'!$E$6</definedName>
    <definedName name="QB_ROW_490030" localSheetId="3" hidden="1">'NOV 2025 General Ledger'!$D$309</definedName>
    <definedName name="QB_ROW_490260" localSheetId="5" hidden="1">'NOV 2025 BVA'!$G$189</definedName>
    <definedName name="QB_ROW_490260" localSheetId="1" hidden="1">'NOV 2025 MTD I&amp;E'!$G$186</definedName>
    <definedName name="QB_ROW_490260" localSheetId="2" hidden="1">'NOV 2025 YTD I&amp;E'!$G$189</definedName>
    <definedName name="QB_ROW_490330" localSheetId="3" hidden="1">'NOV 2025 General Ledger'!$D$312</definedName>
    <definedName name="QB_ROW_493050" localSheetId="3" hidden="1">'NOV 2025 General Ledger'!$F$221</definedName>
    <definedName name="QB_ROW_493280" localSheetId="5" hidden="1">'NOV 2025 BVA'!$I$126</definedName>
    <definedName name="QB_ROW_493280" localSheetId="1" hidden="1">'NOV 2025 MTD I&amp;E'!$I$123</definedName>
    <definedName name="QB_ROW_493280" localSheetId="2" hidden="1">'NOV 2025 YTD I&amp;E'!$I$126</definedName>
    <definedName name="QB_ROW_493350" localSheetId="3" hidden="1">'NOV 2025 General Ledger'!$F$223</definedName>
    <definedName name="QB_ROW_494280" localSheetId="5" hidden="1">'NOV 2025 BVA'!$I$130</definedName>
    <definedName name="QB_ROW_494280" localSheetId="1" hidden="1">'NOV 2025 MTD I&amp;E'!$I$127</definedName>
    <definedName name="QB_ROW_494280" localSheetId="2" hidden="1">'NOV 2025 YTD I&amp;E'!$I$130</definedName>
    <definedName name="QB_ROW_495280" localSheetId="5" hidden="1">'NOV 2025 BVA'!$I$134</definedName>
    <definedName name="QB_ROW_495280" localSheetId="1" hidden="1">'NOV 2025 MTD I&amp;E'!$I$131</definedName>
    <definedName name="QB_ROW_495280" localSheetId="2" hidden="1">'NOV 2025 YTD I&amp;E'!$I$134</definedName>
    <definedName name="QB_ROW_497260" localSheetId="5" hidden="1">'NOV 2025 BVA'!$G$182</definedName>
    <definedName name="QB_ROW_497260" localSheetId="1" hidden="1">'NOV 2025 MTD I&amp;E'!$G$179</definedName>
    <definedName name="QB_ROW_497260" localSheetId="2" hidden="1">'NOV 2025 YTD I&amp;E'!$G$182</definedName>
    <definedName name="QB_ROW_498240" localSheetId="0" hidden="1">'NOV 2025 Balance Sheet'!$E$8</definedName>
    <definedName name="QB_ROW_499240" localSheetId="0" hidden="1">'NOV 2025 Balance Sheet'!$E$11</definedName>
    <definedName name="QB_ROW_500240" localSheetId="0" hidden="1">'NOV 2025 Balance Sheet'!$E$10</definedName>
    <definedName name="QB_ROW_5011" localSheetId="0" hidden="1">'NOV 2025 Balance Sheet'!$B$24</definedName>
    <definedName name="QB_ROW_501240" localSheetId="0" hidden="1">'NOV 2025 Balance Sheet'!$E$9</definedName>
    <definedName name="QB_ROW_5030" localSheetId="3" hidden="1">'NOV 2025 General Ledger'!$D$93</definedName>
    <definedName name="QB_ROW_503260" localSheetId="5" hidden="1">'NOV 2025 BVA'!$G$67</definedName>
    <definedName name="QB_ROW_503260" localSheetId="1" hidden="1">'NOV 2025 MTD I&amp;E'!$G$65</definedName>
    <definedName name="QB_ROW_503260" localSheetId="2" hidden="1">'NOV 2025 YTD I&amp;E'!$G$67</definedName>
    <definedName name="QB_ROW_504260" localSheetId="5" hidden="1">'NOV 2025 BVA'!$G$66</definedName>
    <definedName name="QB_ROW_504260" localSheetId="1" hidden="1">'NOV 2025 MTD I&amp;E'!$G$64</definedName>
    <definedName name="QB_ROW_504260" localSheetId="2" hidden="1">'NOV 2025 YTD I&amp;E'!$G$66</definedName>
    <definedName name="QB_ROW_506030" localSheetId="3" hidden="1">'NOV 2025 General Ledger'!$D$332</definedName>
    <definedName name="QB_ROW_506260" localSheetId="5" hidden="1">'NOV 2025 BVA'!$G$232</definedName>
    <definedName name="QB_ROW_506260" localSheetId="1" hidden="1">'NOV 2025 MTD I&amp;E'!$G$229</definedName>
    <definedName name="QB_ROW_506260" localSheetId="2" hidden="1">'NOV 2025 YTD I&amp;E'!$G$232</definedName>
    <definedName name="QB_ROW_506330" localSheetId="3" hidden="1">'NOV 2025 General Ledger'!$D$335</definedName>
    <definedName name="QB_ROW_507250" localSheetId="5" hidden="1">'NOV 2025 BVA'!$F$249</definedName>
    <definedName name="QB_ROW_507250" localSheetId="1" hidden="1">'NOV 2025 MTD I&amp;E'!$F$246</definedName>
    <definedName name="QB_ROW_507250" localSheetId="2" hidden="1">'NOV 2025 YTD I&amp;E'!$F$249</definedName>
    <definedName name="QB_ROW_508250" localSheetId="5" hidden="1">'NOV 2025 BVA'!$F$248</definedName>
    <definedName name="QB_ROW_508250" localSheetId="1" hidden="1">'NOV 2025 MTD I&amp;E'!$F$245</definedName>
    <definedName name="QB_ROW_508250" localSheetId="2" hidden="1">'NOV 2025 YTD I&amp;E'!$F$248</definedName>
    <definedName name="QB_ROW_509250" localSheetId="5" hidden="1">'NOV 2025 BVA'!$F$247</definedName>
    <definedName name="QB_ROW_509250" localSheetId="1" hidden="1">'NOV 2025 MTD I&amp;E'!$F$244</definedName>
    <definedName name="QB_ROW_509250" localSheetId="2" hidden="1">'NOV 2025 YTD I&amp;E'!$F$247</definedName>
    <definedName name="QB_ROW_511250" localSheetId="5" hidden="1">'NOV 2025 BVA'!$F$41</definedName>
    <definedName name="QB_ROW_511250" localSheetId="1" hidden="1">'NOV 2025 MTD I&amp;E'!$F$39</definedName>
    <definedName name="QB_ROW_511250" localSheetId="2" hidden="1">'NOV 2025 YTD I&amp;E'!$F$41</definedName>
    <definedName name="QB_ROW_512010" localSheetId="3" hidden="1">'NOV 2025 General Ledger'!$B$51</definedName>
    <definedName name="QB_ROW_512040" localSheetId="5" hidden="1">'NOV 2025 BVA'!$E$34</definedName>
    <definedName name="QB_ROW_512040" localSheetId="1" hidden="1">'NOV 2025 MTD I&amp;E'!$E$33</definedName>
    <definedName name="QB_ROW_512040" localSheetId="2" hidden="1">'NOV 2025 YTD I&amp;E'!$E$34</definedName>
    <definedName name="QB_ROW_512250" localSheetId="5" hidden="1">'NOV 2025 BVA'!$F$42</definedName>
    <definedName name="QB_ROW_512250" localSheetId="1" hidden="1">'NOV 2025 MTD I&amp;E'!$F$40</definedName>
    <definedName name="QB_ROW_512250" localSheetId="2" hidden="1">'NOV 2025 YTD I&amp;E'!$F$42</definedName>
    <definedName name="QB_ROW_512310" localSheetId="3" hidden="1">'NOV 2025 General Ledger'!$B$55</definedName>
    <definedName name="QB_ROW_512340" localSheetId="5" hidden="1">'NOV 2025 BVA'!$E$43</definedName>
    <definedName name="QB_ROW_512340" localSheetId="1" hidden="1">'NOV 2025 MTD I&amp;E'!$E$41</definedName>
    <definedName name="QB_ROW_512340" localSheetId="2" hidden="1">'NOV 2025 YTD I&amp;E'!$E$43</definedName>
    <definedName name="QB_ROW_51250" localSheetId="5" hidden="1">'NOV 2025 BVA'!$F$20</definedName>
    <definedName name="QB_ROW_51250" localSheetId="1" hidden="1">'NOV 2025 MTD I&amp;E'!$F$19</definedName>
    <definedName name="QB_ROW_51250" localSheetId="2" hidden="1">'NOV 2025 YTD I&amp;E'!$F$20</definedName>
    <definedName name="QB_ROW_513240" localSheetId="5" hidden="1">'NOV 2025 BVA'!$E$5</definedName>
    <definedName name="QB_ROW_513240" localSheetId="2" hidden="1">'NOV 2025 YTD I&amp;E'!$E$5</definedName>
    <definedName name="QB_ROW_514020" localSheetId="3" hidden="1">'NOV 2025 General Ledger'!$C$25</definedName>
    <definedName name="QB_ROW_514250" localSheetId="5" hidden="1">'NOV 2025 BVA'!$F$14</definedName>
    <definedName name="QB_ROW_514250" localSheetId="1" hidden="1">'NOV 2025 MTD I&amp;E'!$F$13</definedName>
    <definedName name="QB_ROW_514250" localSheetId="2" hidden="1">'NOV 2025 YTD I&amp;E'!$F$14</definedName>
    <definedName name="QB_ROW_514320" localSheetId="3" hidden="1">'NOV 2025 General Ledger'!$C$27</definedName>
    <definedName name="QB_ROW_515020" localSheetId="3" hidden="1">'NOV 2025 General Ledger'!$C$22</definedName>
    <definedName name="QB_ROW_515250" localSheetId="5" hidden="1">'NOV 2025 BVA'!$F$13</definedName>
    <definedName name="QB_ROW_515250" localSheetId="1" hidden="1">'NOV 2025 MTD I&amp;E'!$F$12</definedName>
    <definedName name="QB_ROW_515250" localSheetId="2" hidden="1">'NOV 2025 YTD I&amp;E'!$F$13</definedName>
    <definedName name="QB_ROW_515320" localSheetId="3" hidden="1">'NOV 2025 General Ledger'!$C$24</definedName>
    <definedName name="QB_ROW_516020" localSheetId="3" hidden="1">'NOV 2025 General Ledger'!$C$19</definedName>
    <definedName name="QB_ROW_516250" localSheetId="5" hidden="1">'NOV 2025 BVA'!$F$12</definedName>
    <definedName name="QB_ROW_516250" localSheetId="1" hidden="1">'NOV 2025 MTD I&amp;E'!$F$11</definedName>
    <definedName name="QB_ROW_516250" localSheetId="2" hidden="1">'NOV 2025 YTD I&amp;E'!$F$12</definedName>
    <definedName name="QB_ROW_516320" localSheetId="3" hidden="1">'NOV 2025 General Ledger'!$C$21</definedName>
    <definedName name="QB_ROW_517020" localSheetId="3" hidden="1">'NOV 2025 General Ledger'!$C$16</definedName>
    <definedName name="QB_ROW_517250" localSheetId="5" hidden="1">'NOV 2025 BVA'!$F$11</definedName>
    <definedName name="QB_ROW_517250" localSheetId="1" hidden="1">'NOV 2025 MTD I&amp;E'!$F$10</definedName>
    <definedName name="QB_ROW_517250" localSheetId="2" hidden="1">'NOV 2025 YTD I&amp;E'!$F$11</definedName>
    <definedName name="QB_ROW_517320" localSheetId="3" hidden="1">'NOV 2025 General Ledger'!$C$18</definedName>
    <definedName name="QB_ROW_518250" localSheetId="0" hidden="1">'NOV 2025 Balance Sheet'!$F$53</definedName>
    <definedName name="QB_ROW_519040" localSheetId="3" hidden="1">'NOV 2025 General Ledger'!$E$154</definedName>
    <definedName name="QB_ROW_519270" localSheetId="5" hidden="1">'NOV 2025 BVA'!$H$99</definedName>
    <definedName name="QB_ROW_519270" localSheetId="1" hidden="1">'NOV 2025 MTD I&amp;E'!$H$96</definedName>
    <definedName name="QB_ROW_519270" localSheetId="2" hidden="1">'NOV 2025 YTD I&amp;E'!$H$99</definedName>
    <definedName name="QB_ROW_519340" localSheetId="3" hidden="1">'NOV 2025 General Ledger'!$E$161</definedName>
    <definedName name="QB_ROW_520030" localSheetId="3" hidden="1">'NOV 2025 General Ledger'!$D$90</definedName>
    <definedName name="QB_ROW_520260" localSheetId="5" hidden="1">'NOV 2025 BVA'!$G$65</definedName>
    <definedName name="QB_ROW_520260" localSheetId="1" hidden="1">'NOV 2025 MTD I&amp;E'!$G$63</definedName>
    <definedName name="QB_ROW_520260" localSheetId="2" hidden="1">'NOV 2025 YTD I&amp;E'!$G$65</definedName>
    <definedName name="QB_ROW_520330" localSheetId="3" hidden="1">'NOV 2025 General Ledger'!$D$92</definedName>
    <definedName name="QB_ROW_521020" localSheetId="3" hidden="1">'NOV 2025 General Ledger'!$C$375</definedName>
    <definedName name="QB_ROW_521250" localSheetId="5" hidden="1">'NOV 2025 BVA'!$F$246</definedName>
    <definedName name="QB_ROW_521250" localSheetId="1" hidden="1">'NOV 2025 MTD I&amp;E'!$F$243</definedName>
    <definedName name="QB_ROW_521250" localSheetId="2" hidden="1">'NOV 2025 YTD I&amp;E'!$F$246</definedName>
    <definedName name="QB_ROW_521320" localSheetId="3" hidden="1">'NOV 2025 General Ledger'!$C$378</definedName>
    <definedName name="QB_ROW_523040" localSheetId="3" hidden="1">'NOV 2025 General Ledger'!$E$106</definedName>
    <definedName name="QB_ROW_523270" localSheetId="5" hidden="1">'NOV 2025 BVA'!$H$77</definedName>
    <definedName name="QB_ROW_523270" localSheetId="1" hidden="1">'NOV 2025 MTD I&amp;E'!$H$75</definedName>
    <definedName name="QB_ROW_523270" localSheetId="2" hidden="1">'NOV 2025 YTD I&amp;E'!$H$77</definedName>
    <definedName name="QB_ROW_523340" localSheetId="3" hidden="1">'NOV 2025 General Ledger'!$E$108</definedName>
    <definedName name="QB_ROW_525020" localSheetId="3" hidden="1">'NOV 2025 General Ledger'!$C$360</definedName>
    <definedName name="QB_ROW_525250" localSheetId="5" hidden="1">'NOV 2025 BVA'!$F$245</definedName>
    <definedName name="QB_ROW_525250" localSheetId="1" hidden="1">'NOV 2025 MTD I&amp;E'!$F$242</definedName>
    <definedName name="QB_ROW_525250" localSheetId="2" hidden="1">'NOV 2025 YTD I&amp;E'!$F$245</definedName>
    <definedName name="QB_ROW_525320" localSheetId="3" hidden="1">'NOV 2025 General Ledger'!$C$374</definedName>
    <definedName name="QB_ROW_5260" localSheetId="5" hidden="1">'NOV 2025 BVA'!$G$70</definedName>
    <definedName name="QB_ROW_5260" localSheetId="1" hidden="1">'NOV 2025 MTD I&amp;E'!$G$68</definedName>
    <definedName name="QB_ROW_5260" localSheetId="2" hidden="1">'NOV 2025 YTD I&amp;E'!$G$70</definedName>
    <definedName name="QB_ROW_528020" localSheetId="3" hidden="1">'NOV 2025 General Ledger'!$C$400</definedName>
    <definedName name="QB_ROW_528240" localSheetId="5" hidden="1">'NOV 2025 BVA'!$E$286</definedName>
    <definedName name="QB_ROW_528240" localSheetId="1" hidden="1">'NOV 2025 MTD I&amp;E'!$E$279</definedName>
    <definedName name="QB_ROW_528240" localSheetId="2" hidden="1">'NOV 2025 YTD I&amp;E'!$E$286</definedName>
    <definedName name="QB_ROW_528320" localSheetId="3" hidden="1">'NOV 2025 General Ledger'!$C$410</definedName>
    <definedName name="QB_ROW_529040" localSheetId="5" hidden="1">'NOV 2025 BVA'!$E$281</definedName>
    <definedName name="QB_ROW_529040" localSheetId="1" hidden="1">'NOV 2025 MTD I&amp;E'!$E$274</definedName>
    <definedName name="QB_ROW_529040" localSheetId="2" hidden="1">'NOV 2025 YTD I&amp;E'!$E$281</definedName>
    <definedName name="QB_ROW_529340" localSheetId="5" hidden="1">'NOV 2025 BVA'!$E$285</definedName>
    <definedName name="QB_ROW_529340" localSheetId="1" hidden="1">'NOV 2025 MTD I&amp;E'!$E$278</definedName>
    <definedName name="QB_ROW_529340" localSheetId="2" hidden="1">'NOV 2025 YTD I&amp;E'!$E$285</definedName>
    <definedName name="QB_ROW_530250" localSheetId="5" hidden="1">'NOV 2025 BVA'!$F$284</definedName>
    <definedName name="QB_ROW_530250" localSheetId="1" hidden="1">'NOV 2025 MTD I&amp;E'!$F$277</definedName>
    <definedName name="QB_ROW_530250" localSheetId="2" hidden="1">'NOV 2025 YTD I&amp;E'!$F$284</definedName>
    <definedName name="QB_ROW_53030" localSheetId="3" hidden="1">'NOV 2025 General Ledger'!$D$236</definedName>
    <definedName name="QB_ROW_53060" localSheetId="5" hidden="1">'NOV 2025 BVA'!$G$140</definedName>
    <definedName name="QB_ROW_53060" localSheetId="1" hidden="1">'NOV 2025 MTD I&amp;E'!$G$137</definedName>
    <definedName name="QB_ROW_53060" localSheetId="2" hidden="1">'NOV 2025 YTD I&amp;E'!$G$140</definedName>
    <definedName name="QB_ROW_5311" localSheetId="0" hidden="1">'NOV 2025 Balance Sheet'!$B$34</definedName>
    <definedName name="QB_ROW_531250" localSheetId="5" hidden="1">'NOV 2025 BVA'!$F$283</definedName>
    <definedName name="QB_ROW_531250" localSheetId="1" hidden="1">'NOV 2025 MTD I&amp;E'!$F$276</definedName>
    <definedName name="QB_ROW_531250" localSheetId="2" hidden="1">'NOV 2025 YTD I&amp;E'!$F$283</definedName>
    <definedName name="QB_ROW_532250" localSheetId="5" hidden="1">'NOV 2025 BVA'!$F$282</definedName>
    <definedName name="QB_ROW_532250" localSheetId="1" hidden="1">'NOV 2025 MTD I&amp;E'!$F$275</definedName>
    <definedName name="QB_ROW_532250" localSheetId="2" hidden="1">'NOV 2025 YTD I&amp;E'!$F$282</definedName>
    <definedName name="QB_ROW_53270" localSheetId="5" hidden="1">'NOV 2025 BVA'!$H$146</definedName>
    <definedName name="QB_ROW_53270" localSheetId="1" hidden="1">'NOV 2025 MTD I&amp;E'!$H$143</definedName>
    <definedName name="QB_ROW_53270" localSheetId="2" hidden="1">'NOV 2025 YTD I&amp;E'!$H$146</definedName>
    <definedName name="QB_ROW_5330" localSheetId="3" hidden="1">'NOV 2025 General Ledger'!$D$95</definedName>
    <definedName name="QB_ROW_53330" localSheetId="3" hidden="1">'NOV 2025 General Ledger'!$D$263</definedName>
    <definedName name="QB_ROW_53360" localSheetId="5" hidden="1">'NOV 2025 BVA'!$G$147</definedName>
    <definedName name="QB_ROW_53360" localSheetId="1" hidden="1">'NOV 2025 MTD I&amp;E'!$G$144</definedName>
    <definedName name="QB_ROW_53360" localSheetId="2" hidden="1">'NOV 2025 YTD I&amp;E'!$G$147</definedName>
    <definedName name="QB_ROW_537020" localSheetId="3" hidden="1">'NOV 2025 General Ledger'!$C$395</definedName>
    <definedName name="QB_ROW_537040" localSheetId="5" hidden="1">'NOV 2025 BVA'!$E$273</definedName>
    <definedName name="QB_ROW_537040" localSheetId="1" hidden="1">'NOV 2025 MTD I&amp;E'!$E$266</definedName>
    <definedName name="QB_ROW_537040" localSheetId="2" hidden="1">'NOV 2025 YTD I&amp;E'!$E$273</definedName>
    <definedName name="QB_ROW_537250" localSheetId="5" hidden="1">'NOV 2025 BVA'!$F$279</definedName>
    <definedName name="QB_ROW_537250" localSheetId="1" hidden="1">'NOV 2025 MTD I&amp;E'!$F$272</definedName>
    <definedName name="QB_ROW_537250" localSheetId="2" hidden="1">'NOV 2025 YTD I&amp;E'!$F$279</definedName>
    <definedName name="QB_ROW_537320" localSheetId="3" hidden="1">'NOV 2025 General Ledger'!$C$399</definedName>
    <definedName name="QB_ROW_537340" localSheetId="5" hidden="1">'NOV 2025 BVA'!$E$280</definedName>
    <definedName name="QB_ROW_537340" localSheetId="1" hidden="1">'NOV 2025 MTD I&amp;E'!$E$273</definedName>
    <definedName name="QB_ROW_537340" localSheetId="2" hidden="1">'NOV 2025 YTD I&amp;E'!$E$280</definedName>
    <definedName name="QB_ROW_538030" localSheetId="3" hidden="1">'NOV 2025 General Ledger'!$D$396</definedName>
    <definedName name="QB_ROW_538250" localSheetId="5" hidden="1">'NOV 2025 BVA'!$F$278</definedName>
    <definedName name="QB_ROW_538250" localSheetId="1" hidden="1">'NOV 2025 MTD I&amp;E'!$F$271</definedName>
    <definedName name="QB_ROW_538250" localSheetId="2" hidden="1">'NOV 2025 YTD I&amp;E'!$F$278</definedName>
    <definedName name="QB_ROW_538330" localSheetId="3" hidden="1">'NOV 2025 General Ledger'!$D$398</definedName>
    <definedName name="QB_ROW_539250" localSheetId="5" hidden="1">'NOV 2025 BVA'!$F$277</definedName>
    <definedName name="QB_ROW_539250" localSheetId="1" hidden="1">'NOV 2025 MTD I&amp;E'!$F$270</definedName>
    <definedName name="QB_ROW_539250" localSheetId="2" hidden="1">'NOV 2025 YTD I&amp;E'!$F$277</definedName>
    <definedName name="QB_ROW_540250" localSheetId="5" hidden="1">'NOV 2025 BVA'!$F$276</definedName>
    <definedName name="QB_ROW_540250" localSheetId="1" hidden="1">'NOV 2025 MTD I&amp;E'!$F$269</definedName>
    <definedName name="QB_ROW_540250" localSheetId="2" hidden="1">'NOV 2025 YTD I&amp;E'!$F$276</definedName>
    <definedName name="QB_ROW_54050" localSheetId="5" hidden="1">'NOV 2025 BVA'!$F$237</definedName>
    <definedName name="QB_ROW_54050" localSheetId="1" hidden="1">'NOV 2025 MTD I&amp;E'!$F$234</definedName>
    <definedName name="QB_ROW_54050" localSheetId="2" hidden="1">'NOV 2025 YTD I&amp;E'!$F$237</definedName>
    <definedName name="QB_ROW_541250" localSheetId="5" hidden="1">'NOV 2025 BVA'!$F$275</definedName>
    <definedName name="QB_ROW_541250" localSheetId="1" hidden="1">'NOV 2025 MTD I&amp;E'!$F$268</definedName>
    <definedName name="QB_ROW_541250" localSheetId="2" hidden="1">'NOV 2025 YTD I&amp;E'!$F$275</definedName>
    <definedName name="QB_ROW_54260" localSheetId="5" hidden="1">'NOV 2025 BVA'!$G$240</definedName>
    <definedName name="QB_ROW_54260" localSheetId="1" hidden="1">'NOV 2025 MTD I&amp;E'!$G$237</definedName>
    <definedName name="QB_ROW_54260" localSheetId="2" hidden="1">'NOV 2025 YTD I&amp;E'!$G$240</definedName>
    <definedName name="QB_ROW_54350" localSheetId="5" hidden="1">'NOV 2025 BVA'!$F$241</definedName>
    <definedName name="QB_ROW_54350" localSheetId="1" hidden="1">'NOV 2025 MTD I&amp;E'!$F$238</definedName>
    <definedName name="QB_ROW_54350" localSheetId="2" hidden="1">'NOV 2025 YTD I&amp;E'!$F$241</definedName>
    <definedName name="QB_ROW_545260" localSheetId="5" hidden="1">'NOV 2025 BVA'!$G$197</definedName>
    <definedName name="QB_ROW_545260" localSheetId="1" hidden="1">'NOV 2025 MTD I&amp;E'!$G$194</definedName>
    <definedName name="QB_ROW_545260" localSheetId="2" hidden="1">'NOV 2025 YTD I&amp;E'!$G$197</definedName>
    <definedName name="QB_ROW_546240" localSheetId="0" hidden="1">'NOV 2025 Balance Sheet'!$E$7</definedName>
    <definedName name="QB_ROW_547250" localSheetId="5" hidden="1">'NOV 2025 BVA'!$F$39</definedName>
    <definedName name="QB_ROW_547250" localSheetId="1" hidden="1">'NOV 2025 MTD I&amp;E'!$F$37</definedName>
    <definedName name="QB_ROW_547250" localSheetId="2" hidden="1">'NOV 2025 YTD I&amp;E'!$F$39</definedName>
    <definedName name="QB_ROW_548250" localSheetId="5" hidden="1">'NOV 2025 BVA'!$F$38</definedName>
    <definedName name="QB_ROW_548250" localSheetId="1" hidden="1">'NOV 2025 MTD I&amp;E'!$F$36</definedName>
    <definedName name="QB_ROW_548250" localSheetId="2" hidden="1">'NOV 2025 YTD I&amp;E'!$F$38</definedName>
    <definedName name="QB_ROW_549260" localSheetId="5" hidden="1">'NOV 2025 BVA'!$G$196</definedName>
    <definedName name="QB_ROW_549260" localSheetId="1" hidden="1">'NOV 2025 MTD I&amp;E'!$G$193</definedName>
    <definedName name="QB_ROW_549260" localSheetId="2" hidden="1">'NOV 2025 YTD I&amp;E'!$G$196</definedName>
    <definedName name="QB_ROW_55020" localSheetId="3" hidden="1">'NOV 2025 General Ledger'!$C$31</definedName>
    <definedName name="QB_ROW_551240" localSheetId="5" hidden="1">'NOV 2025 BVA'!$E$326</definedName>
    <definedName name="QB_ROW_551240" localSheetId="1" hidden="1">'NOV 2025 MTD I&amp;E'!$E$313</definedName>
    <definedName name="QB_ROW_551240" localSheetId="2" hidden="1">'NOV 2025 YTD I&amp;E'!$E$326</definedName>
    <definedName name="QB_ROW_552240" localSheetId="5" hidden="1">'NOV 2025 BVA'!$E$325</definedName>
    <definedName name="QB_ROW_552240" localSheetId="1" hidden="1">'NOV 2025 MTD I&amp;E'!$E$312</definedName>
    <definedName name="QB_ROW_552240" localSheetId="2" hidden="1">'NOV 2025 YTD I&amp;E'!$E$325</definedName>
    <definedName name="QB_ROW_55250" localSheetId="5" hidden="1">'NOV 2025 BVA'!$F$16</definedName>
    <definedName name="QB_ROW_55250" localSheetId="1" hidden="1">'NOV 2025 MTD I&amp;E'!$F$15</definedName>
    <definedName name="QB_ROW_55250" localSheetId="2" hidden="1">'NOV 2025 YTD I&amp;E'!$F$16</definedName>
    <definedName name="QB_ROW_55320" localSheetId="3" hidden="1">'NOV 2025 General Ledger'!$C$33</definedName>
    <definedName name="QB_ROW_554260" localSheetId="5" hidden="1">'NOV 2025 BVA'!$G$195</definedName>
    <definedName name="QB_ROW_554260" localSheetId="1" hidden="1">'NOV 2025 MTD I&amp;E'!$G$192</definedName>
    <definedName name="QB_ROW_554260" localSheetId="2" hidden="1">'NOV 2025 YTD I&amp;E'!$G$195</definedName>
    <definedName name="QB_ROW_555240" localSheetId="5" hidden="1">'NOV 2025 BVA'!$E$313</definedName>
    <definedName name="QB_ROW_555240" localSheetId="1" hidden="1">'NOV 2025 MTD I&amp;E'!$E$302</definedName>
    <definedName name="QB_ROW_555240" localSheetId="2" hidden="1">'NOV 2025 YTD I&amp;E'!$E$313</definedName>
    <definedName name="QB_ROW_556240" localSheetId="5" hidden="1">'NOV 2025 BVA'!$E$312</definedName>
    <definedName name="QB_ROW_556240" localSheetId="1" hidden="1">'NOV 2025 MTD I&amp;E'!$E$301</definedName>
    <definedName name="QB_ROW_556240" localSheetId="2" hidden="1">'NOV 2025 YTD I&amp;E'!$E$312</definedName>
    <definedName name="QB_ROW_562260" localSheetId="5" hidden="1">'NOV 2025 BVA'!$G$194</definedName>
    <definedName name="QB_ROW_562260" localSheetId="1" hidden="1">'NOV 2025 MTD I&amp;E'!$G$191</definedName>
    <definedName name="QB_ROW_562260" localSheetId="2" hidden="1">'NOV 2025 YTD I&amp;E'!$G$194</definedName>
    <definedName name="QB_ROW_56260" localSheetId="5" hidden="1">'NOV 2025 BVA'!$G$238</definedName>
    <definedName name="QB_ROW_56260" localSheetId="1" hidden="1">'NOV 2025 MTD I&amp;E'!$G$235</definedName>
    <definedName name="QB_ROW_56260" localSheetId="2" hidden="1">'NOV 2025 YTD I&amp;E'!$G$238</definedName>
    <definedName name="QB_ROW_567020" localSheetId="3" hidden="1">'NOV 2025 General Ledger'!$C$52</definedName>
    <definedName name="QB_ROW_567250" localSheetId="5" hidden="1">'NOV 2025 BVA'!$F$37</definedName>
    <definedName name="QB_ROW_567250" localSheetId="1" hidden="1">'NOV 2025 MTD I&amp;E'!$F$35</definedName>
    <definedName name="QB_ROW_567250" localSheetId="2" hidden="1">'NOV 2025 YTD I&amp;E'!$F$37</definedName>
    <definedName name="QB_ROW_567320" localSheetId="3" hidden="1">'NOV 2025 General Ledger'!$C$54</definedName>
    <definedName name="QB_ROW_568240" localSheetId="5" hidden="1">'NOV 2025 BVA'!$E$311</definedName>
    <definedName name="QB_ROW_568240" localSheetId="1" hidden="1">'NOV 2025 MTD I&amp;E'!$E$300</definedName>
    <definedName name="QB_ROW_568240" localSheetId="2" hidden="1">'NOV 2025 YTD I&amp;E'!$E$311</definedName>
    <definedName name="QB_ROW_569270" localSheetId="5" hidden="1">'NOV 2025 BVA'!$H$76</definedName>
    <definedName name="QB_ROW_569270" localSheetId="1" hidden="1">'NOV 2025 MTD I&amp;E'!$H$74</definedName>
    <definedName name="QB_ROW_569270" localSheetId="2" hidden="1">'NOV 2025 YTD I&amp;E'!$H$76</definedName>
    <definedName name="QB_ROW_571270" localSheetId="5" hidden="1">'NOV 2025 BVA'!$H$75</definedName>
    <definedName name="QB_ROW_571270" localSheetId="1" hidden="1">'NOV 2025 MTD I&amp;E'!$H$73</definedName>
    <definedName name="QB_ROW_571270" localSheetId="2" hidden="1">'NOV 2025 YTD I&amp;E'!$H$75</definedName>
    <definedName name="QB_ROW_572260" localSheetId="5" hidden="1">'NOV 2025 BVA'!$G$123</definedName>
    <definedName name="QB_ROW_572260" localSheetId="1" hidden="1">'NOV 2025 MTD I&amp;E'!$G$120</definedName>
    <definedName name="QB_ROW_572260" localSheetId="2" hidden="1">'NOV 2025 YTD I&amp;E'!$G$123</definedName>
    <definedName name="QB_ROW_57260" localSheetId="5" hidden="1">'NOV 2025 BVA'!$G$239</definedName>
    <definedName name="QB_ROW_57260" localSheetId="1" hidden="1">'NOV 2025 MTD I&amp;E'!$G$236</definedName>
    <definedName name="QB_ROW_57260" localSheetId="2" hidden="1">'NOV 2025 YTD I&amp;E'!$G$239</definedName>
    <definedName name="QB_ROW_573250" localSheetId="5" hidden="1">'NOV 2025 BVA'!$F$36</definedName>
    <definedName name="QB_ROW_573250" localSheetId="1" hidden="1">'NOV 2025 MTD I&amp;E'!$F$34</definedName>
    <definedName name="QB_ROW_573250" localSheetId="2" hidden="1">'NOV 2025 YTD I&amp;E'!$F$36</definedName>
    <definedName name="QB_ROW_574240" localSheetId="5" hidden="1">'NOV 2025 BVA'!$E$310</definedName>
    <definedName name="QB_ROW_574240" localSheetId="1" hidden="1">'NOV 2025 MTD I&amp;E'!$E$299</definedName>
    <definedName name="QB_ROW_574240" localSheetId="2" hidden="1">'NOV 2025 YTD I&amp;E'!$E$310</definedName>
    <definedName name="QB_ROW_575240" localSheetId="0" hidden="1">'NOV 2025 Balance Sheet'!$E$6</definedName>
    <definedName name="QB_ROW_576250" localSheetId="5" hidden="1">'NOV 2025 BVA'!$F$35</definedName>
    <definedName name="QB_ROW_576250" localSheetId="2" hidden="1">'NOV 2025 YTD I&amp;E'!$F$35</definedName>
    <definedName name="QB_ROW_577240" localSheetId="5" hidden="1">'NOV 2025 BVA'!$E$269</definedName>
    <definedName name="QB_ROW_577240" localSheetId="2" hidden="1">'NOV 2025 YTD I&amp;E'!$E$269</definedName>
    <definedName name="QB_ROW_578240" localSheetId="5" hidden="1">'NOV 2025 BVA'!$E$303</definedName>
    <definedName name="QB_ROW_578240" localSheetId="1" hidden="1">'NOV 2025 MTD I&amp;E'!$E$294</definedName>
    <definedName name="QB_ROW_578240" localSheetId="2" hidden="1">'NOV 2025 YTD I&amp;E'!$E$303</definedName>
    <definedName name="QB_ROW_579020" localSheetId="3" hidden="1">'NOV 2025 General Ledger'!$C$390</definedName>
    <definedName name="QB_ROW_579240" localSheetId="5" hidden="1">'NOV 2025 BVA'!$E$268</definedName>
    <definedName name="QB_ROW_579240" localSheetId="1" hidden="1">'NOV 2025 MTD I&amp;E'!$E$263</definedName>
    <definedName name="QB_ROW_579240" localSheetId="2" hidden="1">'NOV 2025 YTD I&amp;E'!$E$268</definedName>
    <definedName name="QB_ROW_579320" localSheetId="3" hidden="1">'NOV 2025 General Ledger'!$C$392</definedName>
    <definedName name="QB_ROW_580240" localSheetId="5" hidden="1">'NOV 2025 BVA'!$E$302</definedName>
    <definedName name="QB_ROW_580240" localSheetId="1" hidden="1">'NOV 2025 MTD I&amp;E'!$E$293</definedName>
    <definedName name="QB_ROW_580240" localSheetId="2" hidden="1">'NOV 2025 YTD I&amp;E'!$E$302</definedName>
    <definedName name="QB_ROW_58030" localSheetId="3" hidden="1">'NOV 2025 General Ledger'!$D$264</definedName>
    <definedName name="QB_ROW_58060" localSheetId="5" hidden="1">'NOV 2025 BVA'!$G$148</definedName>
    <definedName name="QB_ROW_58060" localSheetId="1" hidden="1">'NOV 2025 MTD I&amp;E'!$G$145</definedName>
    <definedName name="QB_ROW_58060" localSheetId="2" hidden="1">'NOV 2025 YTD I&amp;E'!$G$148</definedName>
    <definedName name="QB_ROW_581240" localSheetId="5" hidden="1">'NOV 2025 BVA'!$E$301</definedName>
    <definedName name="QB_ROW_581240" localSheetId="2" hidden="1">'NOV 2025 YTD I&amp;E'!$E$301</definedName>
    <definedName name="QB_ROW_582240" localSheetId="5" hidden="1">'NOV 2025 BVA'!$E$267</definedName>
    <definedName name="QB_ROW_582240" localSheetId="2" hidden="1">'NOV 2025 YTD I&amp;E'!$E$267</definedName>
    <definedName name="QB_ROW_58270" localSheetId="5" hidden="1">'NOV 2025 BVA'!$H$157</definedName>
    <definedName name="QB_ROW_58270" localSheetId="1" hidden="1">'NOV 2025 MTD I&amp;E'!$H$154</definedName>
    <definedName name="QB_ROW_58270" localSheetId="2" hidden="1">'NOV 2025 YTD I&amp;E'!$H$157</definedName>
    <definedName name="QB_ROW_583240" localSheetId="5" hidden="1">'NOV 2025 BVA'!$E$309</definedName>
    <definedName name="QB_ROW_583240" localSheetId="2" hidden="1">'NOV 2025 YTD I&amp;E'!$E$309</definedName>
    <definedName name="QB_ROW_58330" localSheetId="3" hidden="1">'NOV 2025 General Ledger'!$D$278</definedName>
    <definedName name="QB_ROW_58360" localSheetId="5" hidden="1">'NOV 2025 BVA'!$G$158</definedName>
    <definedName name="QB_ROW_58360" localSheetId="1" hidden="1">'NOV 2025 MTD I&amp;E'!$G$155</definedName>
    <definedName name="QB_ROW_58360" localSheetId="2" hidden="1">'NOV 2025 YTD I&amp;E'!$G$158</definedName>
    <definedName name="QB_ROW_584250" localSheetId="5" hidden="1">'NOV 2025 BVA'!$F$316</definedName>
    <definedName name="QB_ROW_584250" localSheetId="2" hidden="1">'NOV 2025 YTD I&amp;E'!$F$316</definedName>
    <definedName name="QB_ROW_586250" localSheetId="5" hidden="1">'NOV 2025 BVA'!$F$315</definedName>
    <definedName name="QB_ROW_586250" localSheetId="2" hidden="1">'NOV 2025 YTD I&amp;E'!$F$315</definedName>
    <definedName name="QB_ROW_587240" localSheetId="5" hidden="1">'NOV 2025 BVA'!$E$272</definedName>
    <definedName name="QB_ROW_587240" localSheetId="2" hidden="1">'NOV 2025 YTD I&amp;E'!$E$272</definedName>
    <definedName name="QB_ROW_588240" localSheetId="5" hidden="1">'NOV 2025 BVA'!$E$308</definedName>
    <definedName name="QB_ROW_588240" localSheetId="2" hidden="1">'NOV 2025 YTD I&amp;E'!$E$308</definedName>
    <definedName name="QB_ROW_589020" localSheetId="3" hidden="1">'NOV 2025 General Ledger'!$C$413</definedName>
    <definedName name="QB_ROW_589240" localSheetId="5" hidden="1">'NOV 2025 BVA'!$E$307</definedName>
    <definedName name="QB_ROW_589240" localSheetId="1" hidden="1">'NOV 2025 MTD I&amp;E'!$E$298</definedName>
    <definedName name="QB_ROW_589240" localSheetId="2" hidden="1">'NOV 2025 YTD I&amp;E'!$E$307</definedName>
    <definedName name="QB_ROW_589320" localSheetId="3" hidden="1">'NOV 2025 General Ledger'!$C$421</definedName>
    <definedName name="QB_ROW_59040" localSheetId="3" hidden="1">'NOV 2025 General Ledger'!$E$265</definedName>
    <definedName name="QB_ROW_59070" localSheetId="5" hidden="1">'NOV 2025 BVA'!$H$149</definedName>
    <definedName name="QB_ROW_59070" localSheetId="1" hidden="1">'NOV 2025 MTD I&amp;E'!$H$146</definedName>
    <definedName name="QB_ROW_59070" localSheetId="2" hidden="1">'NOV 2025 YTD I&amp;E'!$H$149</definedName>
    <definedName name="QB_ROW_591240" localSheetId="0" hidden="1">'NOV 2025 Balance Sheet'!$E$43</definedName>
    <definedName name="QB_ROW_592010" localSheetId="3" hidden="1">'NOV 2025 General Ledger'!$B$384</definedName>
    <definedName name="QB_ROW_592030" localSheetId="5" hidden="1">'NOV 2025 BVA'!$D$262</definedName>
    <definedName name="QB_ROW_592030" localSheetId="1" hidden="1">'NOV 2025 MTD I&amp;E'!$D$259</definedName>
    <definedName name="QB_ROW_592030" localSheetId="2" hidden="1">'NOV 2025 YTD I&amp;E'!$D$262</definedName>
    <definedName name="QB_ROW_592310" localSheetId="3" hidden="1">'NOV 2025 General Ledger'!$B$388</definedName>
    <definedName name="QB_ROW_592330" localSheetId="5" hidden="1">'NOV 2025 BVA'!$D$265</definedName>
    <definedName name="QB_ROW_592330" localSheetId="1" hidden="1">'NOV 2025 MTD I&amp;E'!$D$261</definedName>
    <definedName name="QB_ROW_592330" localSheetId="2" hidden="1">'NOV 2025 YTD I&amp;E'!$D$265</definedName>
    <definedName name="QB_ROW_59280" localSheetId="5" hidden="1">'NOV 2025 BVA'!$I$153</definedName>
    <definedName name="QB_ROW_59280" localSheetId="1" hidden="1">'NOV 2025 MTD I&amp;E'!$I$150</definedName>
    <definedName name="QB_ROW_59280" localSheetId="2" hidden="1">'NOV 2025 YTD I&amp;E'!$I$153</definedName>
    <definedName name="QB_ROW_593020" localSheetId="3" hidden="1">'NOV 2025 General Ledger'!$C$385</definedName>
    <definedName name="QB_ROW_593240" localSheetId="5" hidden="1">'NOV 2025 BVA'!$E$264</definedName>
    <definedName name="QB_ROW_593240" localSheetId="1" hidden="1">'NOV 2025 MTD I&amp;E'!$E$260</definedName>
    <definedName name="QB_ROW_593240" localSheetId="2" hidden="1">'NOV 2025 YTD I&amp;E'!$E$264</definedName>
    <definedName name="QB_ROW_593320" localSheetId="3" hidden="1">'NOV 2025 General Ledger'!$C$387</definedName>
    <definedName name="QB_ROW_59340" localSheetId="3" hidden="1">'NOV 2025 General Ledger'!$E$273</definedName>
    <definedName name="QB_ROW_59370" localSheetId="5" hidden="1">'NOV 2025 BVA'!$H$154</definedName>
    <definedName name="QB_ROW_59370" localSheetId="1" hidden="1">'NOV 2025 MTD I&amp;E'!$H$151</definedName>
    <definedName name="QB_ROW_59370" localSheetId="2" hidden="1">'NOV 2025 YTD I&amp;E'!$H$154</definedName>
    <definedName name="QB_ROW_594240" localSheetId="5" hidden="1">'NOV 2025 BVA'!$E$263</definedName>
    <definedName name="QB_ROW_594240" localSheetId="2" hidden="1">'NOV 2025 YTD I&amp;E'!$E$263</definedName>
    <definedName name="QB_ROW_6040" localSheetId="0" hidden="1">'NOV 2025 Balance Sheet'!$E$52</definedName>
    <definedName name="QB_ROW_61010" localSheetId="3" hidden="1">'NOV 2025 General Ledger'!$B$5</definedName>
    <definedName name="QB_ROW_61240" localSheetId="5" hidden="1">'NOV 2025 BVA'!$E$9</definedName>
    <definedName name="QB_ROW_61240" localSheetId="1" hidden="1">'NOV 2025 MTD I&amp;E'!$E$8</definedName>
    <definedName name="QB_ROW_61240" localSheetId="2" hidden="1">'NOV 2025 YTD I&amp;E'!$E$9</definedName>
    <definedName name="QB_ROW_61310" localSheetId="3" hidden="1">'NOV 2025 General Ledger'!$B$14</definedName>
    <definedName name="QB_ROW_62010" localSheetId="3" hidden="1">'NOV 2025 General Ledger'!$B$394</definedName>
    <definedName name="QB_ROW_62030" localSheetId="5" hidden="1">'NOV 2025 BVA'!$D$271</definedName>
    <definedName name="QB_ROW_62030" localSheetId="1" hidden="1">'NOV 2025 MTD I&amp;E'!$D$265</definedName>
    <definedName name="QB_ROW_62030" localSheetId="2" hidden="1">'NOV 2025 YTD I&amp;E'!$D$271</definedName>
    <definedName name="QB_ROW_62240" localSheetId="5" hidden="1">'NOV 2025 BVA'!$E$296</definedName>
    <definedName name="QB_ROW_62240" localSheetId="2" hidden="1">'NOV 2025 YTD I&amp;E'!$E$296</definedName>
    <definedName name="QB_ROW_62310" localSheetId="3" hidden="1">'NOV 2025 General Ledger'!$B$411</definedName>
    <definedName name="QB_ROW_62330" localSheetId="5" hidden="1">'NOV 2025 BVA'!$D$297</definedName>
    <definedName name="QB_ROW_62330" localSheetId="1" hidden="1">'NOV 2025 MTD I&amp;E'!$D$289</definedName>
    <definedName name="QB_ROW_62330" localSheetId="2" hidden="1">'NOV 2025 YTD I&amp;E'!$D$297</definedName>
    <definedName name="QB_ROW_6250" localSheetId="0" hidden="1">'NOV 2025 Balance Sheet'!$F$66</definedName>
    <definedName name="QB_ROW_63010" localSheetId="3" hidden="1">'NOV 2025 General Ledger'!$B$412</definedName>
    <definedName name="QB_ROW_63030" localSheetId="5" hidden="1">'NOV 2025 BVA'!$D$306</definedName>
    <definedName name="QB_ROW_63030" localSheetId="1" hidden="1">'NOV 2025 MTD I&amp;E'!$D$297</definedName>
    <definedName name="QB_ROW_63030" localSheetId="2" hidden="1">'NOV 2025 YTD I&amp;E'!$D$306</definedName>
    <definedName name="QB_ROW_63240" localSheetId="5" hidden="1">'NOV 2025 BVA'!$E$322</definedName>
    <definedName name="QB_ROW_63240" localSheetId="1" hidden="1">'NOV 2025 MTD I&amp;E'!$E$309</definedName>
    <definedName name="QB_ROW_63240" localSheetId="2" hidden="1">'NOV 2025 YTD I&amp;E'!$E$322</definedName>
    <definedName name="QB_ROW_63310" localSheetId="3" hidden="1">'NOV 2025 General Ledger'!$B$422</definedName>
    <definedName name="QB_ROW_63330" localSheetId="5" hidden="1">'NOV 2025 BVA'!$D$323</definedName>
    <definedName name="QB_ROW_63330" localSheetId="1" hidden="1">'NOV 2025 MTD I&amp;E'!$D$310</definedName>
    <definedName name="QB_ROW_63330" localSheetId="2" hidden="1">'NOV 2025 YTD I&amp;E'!$D$323</definedName>
    <definedName name="QB_ROW_6340" localSheetId="0" hidden="1">'NOV 2025 Balance Sheet'!$E$67</definedName>
    <definedName name="QB_ROW_64250" localSheetId="5" hidden="1">'NOV 2025 BVA'!$F$26</definedName>
    <definedName name="QB_ROW_64250" localSheetId="1" hidden="1">'NOV 2025 MTD I&amp;E'!$F$25</definedName>
    <definedName name="QB_ROW_64250" localSheetId="2" hidden="1">'NOV 2025 YTD I&amp;E'!$F$26</definedName>
    <definedName name="QB_ROW_7001" localSheetId="0" hidden="1">'NOV 2025 Balance Sheet'!$A$36</definedName>
    <definedName name="QB_ROW_70010" localSheetId="3" hidden="1">'NOV 2025 General Ledger'!$B$15</definedName>
    <definedName name="QB_ROW_70040" localSheetId="5" hidden="1">'NOV 2025 BVA'!$E$10</definedName>
    <definedName name="QB_ROW_70040" localSheetId="1" hidden="1">'NOV 2025 MTD I&amp;E'!$E$9</definedName>
    <definedName name="QB_ROW_70040" localSheetId="2" hidden="1">'NOV 2025 YTD I&amp;E'!$E$10</definedName>
    <definedName name="QB_ROW_70250" localSheetId="5" hidden="1">'NOV 2025 BVA'!$F$29</definedName>
    <definedName name="QB_ROW_70250" localSheetId="1" hidden="1">'NOV 2025 MTD I&amp;E'!$F$28</definedName>
    <definedName name="QB_ROW_70250" localSheetId="2" hidden="1">'NOV 2025 YTD I&amp;E'!$F$29</definedName>
    <definedName name="QB_ROW_70310" localSheetId="3" hidden="1">'NOV 2025 General Ledger'!$B$50</definedName>
    <definedName name="QB_ROW_70340" localSheetId="5" hidden="1">'NOV 2025 BVA'!$E$30</definedName>
    <definedName name="QB_ROW_70340" localSheetId="1" hidden="1">'NOV 2025 MTD I&amp;E'!$E$29</definedName>
    <definedName name="QB_ROW_70340" localSheetId="2" hidden="1">'NOV 2025 YTD I&amp;E'!$E$30</definedName>
    <definedName name="QB_ROW_7050" localSheetId="0" hidden="1">'NOV 2025 Balance Sheet'!$F$56</definedName>
    <definedName name="QB_ROW_72020" localSheetId="3" hidden="1">'NOV 2025 General Ledger'!$C$28</definedName>
    <definedName name="QB_ROW_72250" localSheetId="5" hidden="1">'NOV 2025 BVA'!$F$15</definedName>
    <definedName name="QB_ROW_72250" localSheetId="1" hidden="1">'NOV 2025 MTD I&amp;E'!$F$14</definedName>
    <definedName name="QB_ROW_72250" localSheetId="2" hidden="1">'NOV 2025 YTD I&amp;E'!$F$15</definedName>
    <definedName name="QB_ROW_72320" localSheetId="3" hidden="1">'NOV 2025 General Ledger'!$C$30</definedName>
    <definedName name="QB_ROW_7301" localSheetId="0" hidden="1">'NOV 2025 Balance Sheet'!$A$89</definedName>
    <definedName name="QB_ROW_7350" localSheetId="0" hidden="1">'NOV 2025 Balance Sheet'!$F$59</definedName>
    <definedName name="QB_ROW_74030" localSheetId="3" hidden="1">'NOV 2025 General Ledger'!$D$214</definedName>
    <definedName name="QB_ROW_74260" localSheetId="5" hidden="1">'NOV 2025 BVA'!$G$119</definedName>
    <definedName name="QB_ROW_74260" localSheetId="1" hidden="1">'NOV 2025 MTD I&amp;E'!$G$116</definedName>
    <definedName name="QB_ROW_74260" localSheetId="2" hidden="1">'NOV 2025 YTD I&amp;E'!$G$119</definedName>
    <definedName name="QB_ROW_74330" localSheetId="3" hidden="1">'NOV 2025 General Ledger'!$D$216</definedName>
    <definedName name="QB_ROW_75260" localSheetId="5" hidden="1">'NOV 2025 BVA'!$G$60</definedName>
    <definedName name="QB_ROW_75260" localSheetId="1" hidden="1">'NOV 2025 MTD I&amp;E'!$G$58</definedName>
    <definedName name="QB_ROW_75260" localSheetId="2" hidden="1">'NOV 2025 YTD I&amp;E'!$G$60</definedName>
    <definedName name="QB_ROW_76020" localSheetId="3" hidden="1">'NOV 2025 General Ledger'!$C$57</definedName>
    <definedName name="QB_ROW_76250" localSheetId="5" hidden="1">'NOV 2025 BVA'!$F$45</definedName>
    <definedName name="QB_ROW_76250" localSheetId="1" hidden="1">'NOV 2025 MTD I&amp;E'!$F$43</definedName>
    <definedName name="QB_ROW_76250" localSheetId="2" hidden="1">'NOV 2025 YTD I&amp;E'!$F$45</definedName>
    <definedName name="QB_ROW_76320" localSheetId="3" hidden="1">'NOV 2025 General Ledger'!$C$62</definedName>
    <definedName name="QB_ROW_77260" localSheetId="5" hidden="1">'NOV 2025 BVA'!$G$118</definedName>
    <definedName name="QB_ROW_77260" localSheetId="1" hidden="1">'NOV 2025 MTD I&amp;E'!$G$115</definedName>
    <definedName name="QB_ROW_77260" localSheetId="2" hidden="1">'NOV 2025 YTD I&amp;E'!$G$118</definedName>
    <definedName name="QB_ROW_80050" localSheetId="3" hidden="1">'NOV 2025 General Ledger'!$F$110</definedName>
    <definedName name="QB_ROW_8011" localSheetId="0" hidden="1">'NOV 2025 Balance Sheet'!$B$37</definedName>
    <definedName name="QB_ROW_80280" localSheetId="5" hidden="1">'NOV 2025 BVA'!$I$79</definedName>
    <definedName name="QB_ROW_80280" localSheetId="1" hidden="1">'NOV 2025 MTD I&amp;E'!$I$77</definedName>
    <definedName name="QB_ROW_80280" localSheetId="2" hidden="1">'NOV 2025 YTD I&amp;E'!$I$79</definedName>
    <definedName name="QB_ROW_80350" localSheetId="3" hidden="1">'NOV 2025 General Ledger'!$F$114</definedName>
    <definedName name="QB_ROW_82030" localSheetId="3" hidden="1">'NOV 2025 General Ledger'!$D$105</definedName>
    <definedName name="QB_ROW_82060" localSheetId="5" hidden="1">'NOV 2025 BVA'!$G$74</definedName>
    <definedName name="QB_ROW_82060" localSheetId="1" hidden="1">'NOV 2025 MTD I&amp;E'!$G$72</definedName>
    <definedName name="QB_ROW_82060" localSheetId="2" hidden="1">'NOV 2025 YTD I&amp;E'!$G$74</definedName>
    <definedName name="QB_ROW_82270" localSheetId="5" hidden="1">'NOV 2025 BVA'!$H$95</definedName>
    <definedName name="QB_ROW_82270" localSheetId="1" hidden="1">'NOV 2025 MTD I&amp;E'!$H$93</definedName>
    <definedName name="QB_ROW_82270" localSheetId="2" hidden="1">'NOV 2025 YTD I&amp;E'!$H$95</definedName>
    <definedName name="QB_ROW_82330" localSheetId="3" hidden="1">'NOV 2025 General Ledger'!$D$152</definedName>
    <definedName name="QB_ROW_82360" localSheetId="5" hidden="1">'NOV 2025 BVA'!$G$96</definedName>
    <definedName name="QB_ROW_82360" localSheetId="1" hidden="1">'NOV 2025 MTD I&amp;E'!$G$94</definedName>
    <definedName name="QB_ROW_82360" localSheetId="2" hidden="1">'NOV 2025 YTD I&amp;E'!$G$96</definedName>
    <definedName name="QB_ROW_8260" localSheetId="0" hidden="1">'NOV 2025 Balance Sheet'!$G$57</definedName>
    <definedName name="QB_ROW_83050" localSheetId="3" hidden="1">'NOV 2025 General Ledger'!$F$270</definedName>
    <definedName name="QB_ROW_8311" localSheetId="0" hidden="1">'NOV 2025 Balance Sheet'!$B$74</definedName>
    <definedName name="QB_ROW_83280" localSheetId="5" hidden="1">'NOV 2025 BVA'!$I$152</definedName>
    <definedName name="QB_ROW_83280" localSheetId="1" hidden="1">'NOV 2025 MTD I&amp;E'!$I$149</definedName>
    <definedName name="QB_ROW_83280" localSheetId="2" hidden="1">'NOV 2025 YTD I&amp;E'!$I$152</definedName>
    <definedName name="QB_ROW_83350" localSheetId="3" hidden="1">'NOV 2025 General Ledger'!$F$272</definedName>
    <definedName name="QB_ROW_84280" localSheetId="5" hidden="1">'NOV 2025 BVA'!$I$150</definedName>
    <definedName name="QB_ROW_84280" localSheetId="1" hidden="1">'NOV 2025 MTD I&amp;E'!$I$147</definedName>
    <definedName name="QB_ROW_84280" localSheetId="2" hidden="1">'NOV 2025 YTD I&amp;E'!$I$150</definedName>
    <definedName name="QB_ROW_86260" localSheetId="5" hidden="1">'NOV 2025 BVA'!$G$159</definedName>
    <definedName name="QB_ROW_86260" localSheetId="1" hidden="1">'NOV 2025 MTD I&amp;E'!$G$156</definedName>
    <definedName name="QB_ROW_86260" localSheetId="2" hidden="1">'NOV 2025 YTD I&amp;E'!$G$159</definedName>
    <definedName name="QB_ROW_86321" localSheetId="5" hidden="1">'NOV 2025 BVA'!$C$32</definedName>
    <definedName name="QB_ROW_86321" localSheetId="1" hidden="1">'NOV 2025 MTD I&amp;E'!$C$31</definedName>
    <definedName name="QB_ROW_86321" localSheetId="2" hidden="1">'NOV 2025 YTD I&amp;E'!$C$32</definedName>
    <definedName name="QB_ROW_87250" localSheetId="5" hidden="1">'NOV 2025 BVA'!$F$165</definedName>
    <definedName name="QB_ROW_87250" localSheetId="1" hidden="1">'NOV 2025 MTD I&amp;E'!$F$162</definedName>
    <definedName name="QB_ROW_87250" localSheetId="2" hidden="1">'NOV 2025 YTD I&amp;E'!$F$165</definedName>
    <definedName name="QB_ROW_88020" localSheetId="3" hidden="1">'NOV 2025 General Ledger'!$C$282</definedName>
    <definedName name="QB_ROW_88250" localSheetId="5" hidden="1">'NOV 2025 BVA'!$F$166</definedName>
    <definedName name="QB_ROW_88250" localSheetId="1" hidden="1">'NOV 2025 MTD I&amp;E'!$F$163</definedName>
    <definedName name="QB_ROW_88250" localSheetId="2" hidden="1">'NOV 2025 YTD I&amp;E'!$F$166</definedName>
    <definedName name="QB_ROW_88320" localSheetId="3" hidden="1">'NOV 2025 General Ledger'!$C$285</definedName>
    <definedName name="QB_ROW_90020" localSheetId="3" hidden="1">'NOV 2025 General Ledger'!$C$288</definedName>
    <definedName name="QB_ROW_9021" localSheetId="0" hidden="1">'NOV 2025 Balance Sheet'!$C$38</definedName>
    <definedName name="QB_ROW_90250" localSheetId="5" hidden="1">'NOV 2025 BVA'!$F$171</definedName>
    <definedName name="QB_ROW_90250" localSheetId="1" hidden="1">'NOV 2025 MTD I&amp;E'!$F$168</definedName>
    <definedName name="QB_ROW_90250" localSheetId="2" hidden="1">'NOV 2025 YTD I&amp;E'!$F$171</definedName>
    <definedName name="QB_ROW_90320" localSheetId="3" hidden="1">'NOV 2025 General Ledger'!$C$292</definedName>
    <definedName name="QB_ROW_91020" localSheetId="3" hidden="1">'NOV 2025 General Ledger'!$C$314</definedName>
    <definedName name="QB_ROW_91050" localSheetId="5" hidden="1">'NOV 2025 BVA'!$F$193</definedName>
    <definedName name="QB_ROW_91050" localSheetId="1" hidden="1">'NOV 2025 MTD I&amp;E'!$F$190</definedName>
    <definedName name="QB_ROW_91050" localSheetId="2" hidden="1">'NOV 2025 YTD I&amp;E'!$F$193</definedName>
    <definedName name="QB_ROW_91260" localSheetId="5" hidden="1">'NOV 2025 BVA'!$G$219</definedName>
    <definedName name="QB_ROW_91260" localSheetId="1" hidden="1">'NOV 2025 MTD I&amp;E'!$G$216</definedName>
    <definedName name="QB_ROW_91260" localSheetId="2" hidden="1">'NOV 2025 YTD I&amp;E'!$G$219</definedName>
    <definedName name="QB_ROW_91320" localSheetId="3" hidden="1">'NOV 2025 General Ledger'!$C$323</definedName>
    <definedName name="QB_ROW_91350" localSheetId="5" hidden="1">'NOV 2025 BVA'!$F$220</definedName>
    <definedName name="QB_ROW_91350" localSheetId="1" hidden="1">'NOV 2025 MTD I&amp;E'!$F$217</definedName>
    <definedName name="QB_ROW_91350" localSheetId="2" hidden="1">'NOV 2025 YTD I&amp;E'!$F$220</definedName>
    <definedName name="QB_ROW_92030" localSheetId="3" hidden="1">'NOV 2025 General Ledger'!$D$219</definedName>
    <definedName name="QB_ROW_92060" localSheetId="5" hidden="1">'NOV 2025 BVA'!$G$124</definedName>
    <definedName name="QB_ROW_92060" localSheetId="1" hidden="1">'NOV 2025 MTD I&amp;E'!$G$121</definedName>
    <definedName name="QB_ROW_92060" localSheetId="2" hidden="1">'NOV 2025 YTD I&amp;E'!$G$124</definedName>
    <definedName name="QB_ROW_92270" localSheetId="5" hidden="1">'NOV 2025 BVA'!$H$137</definedName>
    <definedName name="QB_ROW_92270" localSheetId="1" hidden="1">'NOV 2025 MTD I&amp;E'!$H$134</definedName>
    <definedName name="QB_ROW_92270" localSheetId="2" hidden="1">'NOV 2025 YTD I&amp;E'!$H$137</definedName>
    <definedName name="QB_ROW_92330" localSheetId="3" hidden="1">'NOV 2025 General Ledger'!$D$235</definedName>
    <definedName name="QB_ROW_92360" localSheetId="5" hidden="1">'NOV 2025 BVA'!$G$138</definedName>
    <definedName name="QB_ROW_92360" localSheetId="1" hidden="1">'NOV 2025 MTD I&amp;E'!$G$135</definedName>
    <definedName name="QB_ROW_92360" localSheetId="2" hidden="1">'NOV 2025 YTD I&amp;E'!$G$138</definedName>
    <definedName name="QB_ROW_9260" localSheetId="0" hidden="1">'NOV 2025 Balance Sheet'!$G$58</definedName>
    <definedName name="QB_ROW_9321" localSheetId="0" hidden="1">'NOV 2025 Balance Sheet'!$C$73</definedName>
    <definedName name="QB_ROW_93240" localSheetId="0" hidden="1">'NOV 2025 Balance Sheet'!$E$13</definedName>
    <definedName name="QB_ROW_94020" localSheetId="3" hidden="1">'NOV 2025 General Ledger'!$C$298</definedName>
    <definedName name="QB_ROW_94250" localSheetId="5" hidden="1">'NOV 2025 BVA'!$F$180</definedName>
    <definedName name="QB_ROW_94250" localSheetId="1" hidden="1">'NOV 2025 MTD I&amp;E'!$F$177</definedName>
    <definedName name="QB_ROW_94250" localSheetId="2" hidden="1">'NOV 2025 YTD I&amp;E'!$F$180</definedName>
    <definedName name="QB_ROW_94320" localSheetId="3" hidden="1">'NOV 2025 General Ledger'!$C$301</definedName>
    <definedName name="QB_ROW_96020" localSheetId="3" hidden="1">'NOV 2025 General Ledger'!$C$293</definedName>
    <definedName name="QB_ROW_96250" localSheetId="5" hidden="1">'NOV 2025 BVA'!$F$172</definedName>
    <definedName name="QB_ROW_96250" localSheetId="1" hidden="1">'NOV 2025 MTD I&amp;E'!$F$169</definedName>
    <definedName name="QB_ROW_96250" localSheetId="2" hidden="1">'NOV 2025 YTD I&amp;E'!$F$172</definedName>
    <definedName name="QB_ROW_96320" localSheetId="3" hidden="1">'NOV 2025 General Ledger'!$C$295</definedName>
    <definedName name="QB_ROW_97020" localSheetId="3" hidden="1">'NOV 2025 General Ledger'!$C$302</definedName>
    <definedName name="QB_ROW_97050" localSheetId="5" hidden="1">'NOV 2025 BVA'!$F$181</definedName>
    <definedName name="QB_ROW_97050" localSheetId="1" hidden="1">'NOV 2025 MTD I&amp;E'!$F$178</definedName>
    <definedName name="QB_ROW_97050" localSheetId="2" hidden="1">'NOV 2025 YTD I&amp;E'!$F$181</definedName>
    <definedName name="QB_ROW_97260" localSheetId="5" hidden="1">'NOV 2025 BVA'!$G$191</definedName>
    <definedName name="QB_ROW_97260" localSheetId="1" hidden="1">'NOV 2025 MTD I&amp;E'!$G$188</definedName>
    <definedName name="QB_ROW_97260" localSheetId="2" hidden="1">'NOV 2025 YTD I&amp;E'!$G$191</definedName>
    <definedName name="QB_ROW_97320" localSheetId="3" hidden="1">'NOV 2025 General Ledger'!$C$313</definedName>
    <definedName name="QB_ROW_97350" localSheetId="5" hidden="1">'NOV 2025 BVA'!$F$192</definedName>
    <definedName name="QB_ROW_97350" localSheetId="1" hidden="1">'NOV 2025 MTD I&amp;E'!$F$189</definedName>
    <definedName name="QB_ROW_97350" localSheetId="2" hidden="1">'NOV 2025 YTD I&amp;E'!$F$192</definedName>
    <definedName name="QBCANSUPPORTUPDATE" localSheetId="0">TRUE</definedName>
    <definedName name="QBCANSUPPORTUPDATE" localSheetId="5">TRUE</definedName>
    <definedName name="QBCANSUPPORTUPDATE" localSheetId="3">TRUE</definedName>
    <definedName name="QBCANSUPPORTUPDATE" localSheetId="1">TRUE</definedName>
    <definedName name="QBCANSUPPORTUPDATE" localSheetId="2">TRUE</definedName>
    <definedName name="QBCOMPANYFILENAME" localSheetId="0">"C:\Users\SherrySnyder\Desktop\Quickbooks\NFPD - Company File 11.08.2023.QBW"</definedName>
    <definedName name="QBCOMPANYFILENAME" localSheetId="5">"C:\Users\SherrySnyder\Desktop\Quickbooks\NFPD - Company File 11.08.2023.QBW"</definedName>
    <definedName name="QBCOMPANYFILENAME" localSheetId="3">"C:\Users\SherrySnyder\Desktop\Quickbooks\NFPD - Company File 11.08.2023.QBW"</definedName>
    <definedName name="QBCOMPANYFILENAME" localSheetId="1">"C:\Users\SherrySnyder\Desktop\Quickbooks\NFPD - Company File 11.08.2023.QBW"</definedName>
    <definedName name="QBCOMPANYFILENAME" localSheetId="2">"C:\Users\SherrySnyder\Desktop\Quickbooks\NFPD - Company File 11.08.2023.QBW"</definedName>
    <definedName name="QBENDDATE" localSheetId="0">20251130</definedName>
    <definedName name="QBENDDATE" localSheetId="5">20251231</definedName>
    <definedName name="QBENDDATE" localSheetId="3">20251130</definedName>
    <definedName name="QBENDDATE" localSheetId="1">20251130</definedName>
    <definedName name="QBENDDATE" localSheetId="2">20251130</definedName>
    <definedName name="QBHEADERSONSCREEN" localSheetId="0">FALSE</definedName>
    <definedName name="QBHEADERSONSCREEN" localSheetId="5">FALSE</definedName>
    <definedName name="QBHEADERSONSCREEN" localSheetId="3">FALSE</definedName>
    <definedName name="QBHEADERSONSCREEN" localSheetId="1">FALSE</definedName>
    <definedName name="QBHEADERSONSCREEN" localSheetId="2">FALSE</definedName>
    <definedName name="QBMETADATASIZE" localSheetId="0">5964</definedName>
    <definedName name="QBMETADATASIZE" localSheetId="5">5964</definedName>
    <definedName name="QBMETADATASIZE" localSheetId="3">8102</definedName>
    <definedName name="QBMETADATASIZE" localSheetId="1">5964</definedName>
    <definedName name="QBMETADATASIZE" localSheetId="2">5964</definedName>
    <definedName name="QBPRESERVECOLOR" localSheetId="0">TRUE</definedName>
    <definedName name="QBPRESERVECOLOR" localSheetId="5">TRUE</definedName>
    <definedName name="QBPRESERVECOLOR" localSheetId="3">TRUE</definedName>
    <definedName name="QBPRESERVECOLOR" localSheetId="1">TRUE</definedName>
    <definedName name="QBPRESERVECOLOR" localSheetId="2">TRUE</definedName>
    <definedName name="QBPRESERVEFONT" localSheetId="0">TRUE</definedName>
    <definedName name="QBPRESERVEFONT" localSheetId="5">TRUE</definedName>
    <definedName name="QBPRESERVEFONT" localSheetId="3">TRUE</definedName>
    <definedName name="QBPRESERVEFONT" localSheetId="1">TRUE</definedName>
    <definedName name="QBPRESERVEFONT" localSheetId="2">TRUE</definedName>
    <definedName name="QBPRESERVEROWHEIGHT" localSheetId="0">TRUE</definedName>
    <definedName name="QBPRESERVEROWHEIGHT" localSheetId="5">TRUE</definedName>
    <definedName name="QBPRESERVEROWHEIGHT" localSheetId="3">TRUE</definedName>
    <definedName name="QBPRESERVEROWHEIGHT" localSheetId="1">TRUE</definedName>
    <definedName name="QBPRESERVEROWHEIGHT" localSheetId="2">TRUE</definedName>
    <definedName name="QBPRESERVESPACE" localSheetId="0">TRUE</definedName>
    <definedName name="QBPRESERVESPACE" localSheetId="5">TRUE</definedName>
    <definedName name="QBPRESERVESPACE" localSheetId="3">TRUE</definedName>
    <definedName name="QBPRESERVESPACE" localSheetId="1">TRUE</definedName>
    <definedName name="QBPRESERVESPACE" localSheetId="2">TRUE</definedName>
    <definedName name="QBREPORTCOLAXIS" localSheetId="0">0</definedName>
    <definedName name="QBREPORTCOLAXIS" localSheetId="5">0</definedName>
    <definedName name="QBREPORTCOLAXIS" localSheetId="3">0</definedName>
    <definedName name="QBREPORTCOLAXIS" localSheetId="1">0</definedName>
    <definedName name="QBREPORTCOLAXIS" localSheetId="2">0</definedName>
    <definedName name="QBREPORTCOMPANYID" localSheetId="0">"8485c3b05ade4270975b6060e7430806"</definedName>
    <definedName name="QBREPORTCOMPANYID" localSheetId="5">"8485c3b05ade4270975b6060e7430806"</definedName>
    <definedName name="QBREPORTCOMPANYID" localSheetId="3">"8485c3b05ade4270975b6060e7430806"</definedName>
    <definedName name="QBREPORTCOMPANYID" localSheetId="1">"8485c3b05ade4270975b6060e7430806"</definedName>
    <definedName name="QBREPORTCOMPANYID" localSheetId="2">"8485c3b05ade4270975b6060e7430806"</definedName>
    <definedName name="QBREPORTCOMPARECOL_ANNUALBUDGET" localSheetId="0">FALSE</definedName>
    <definedName name="QBREPORTCOMPARECOL_ANNUALBUDGET" localSheetId="5">FALSE</definedName>
    <definedName name="QBREPORTCOMPARECOL_ANNUALBUDGET" localSheetId="3">FALSE</definedName>
    <definedName name="QBREPORTCOMPARECOL_ANNUALBUDGET" localSheetId="1">FALSE</definedName>
    <definedName name="QBREPORTCOMPARECOL_ANNUALBUDGET" localSheetId="2">FALSE</definedName>
    <definedName name="QBREPORTCOMPARECOL_AVGCOGS" localSheetId="0">FALSE</definedName>
    <definedName name="QBREPORTCOMPARECOL_AVGCOGS" localSheetId="5">FALSE</definedName>
    <definedName name="QBREPORTCOMPARECOL_AVGCOGS" localSheetId="3">FALSE</definedName>
    <definedName name="QBREPORTCOMPARECOL_AVGCOGS" localSheetId="1">FALSE</definedName>
    <definedName name="QBREPORTCOMPARECOL_AVGCOGS" localSheetId="2">FALSE</definedName>
    <definedName name="QBREPORTCOMPARECOL_AVGPRICE" localSheetId="0">FALSE</definedName>
    <definedName name="QBREPORTCOMPARECOL_AVGPRICE" localSheetId="5">FALSE</definedName>
    <definedName name="QBREPORTCOMPARECOL_AVGPRICE" localSheetId="3">FALSE</definedName>
    <definedName name="QBREPORTCOMPARECOL_AVGPRICE" localSheetId="1">FALSE</definedName>
    <definedName name="QBREPORTCOMPARECOL_AVGPRICE" localSheetId="2">FALSE</definedName>
    <definedName name="QBREPORTCOMPARECOL_BUDDIFF" localSheetId="0">FALSE</definedName>
    <definedName name="QBREPORTCOMPARECOL_BUDDIFF" localSheetId="5">TRUE</definedName>
    <definedName name="QBREPORTCOMPARECOL_BUDDIFF" localSheetId="3">FALSE</definedName>
    <definedName name="QBREPORTCOMPARECOL_BUDDIFF" localSheetId="1">TRUE</definedName>
    <definedName name="QBREPORTCOMPARECOL_BUDDIFF" localSheetId="2">TRUE</definedName>
    <definedName name="QBREPORTCOMPARECOL_BUDGET" localSheetId="0">FALSE</definedName>
    <definedName name="QBREPORTCOMPARECOL_BUDGET" localSheetId="5">TRUE</definedName>
    <definedName name="QBREPORTCOMPARECOL_BUDGET" localSheetId="3">FALSE</definedName>
    <definedName name="QBREPORTCOMPARECOL_BUDGET" localSheetId="1">TRUE</definedName>
    <definedName name="QBREPORTCOMPARECOL_BUDGET" localSheetId="2">TRUE</definedName>
    <definedName name="QBREPORTCOMPARECOL_BUDPCT" localSheetId="0">FALSE</definedName>
    <definedName name="QBREPORTCOMPARECOL_BUDPCT" localSheetId="5">TRUE</definedName>
    <definedName name="QBREPORTCOMPARECOL_BUDPCT" localSheetId="3">FALSE</definedName>
    <definedName name="QBREPORTCOMPARECOL_BUDPCT" localSheetId="1">TRUE</definedName>
    <definedName name="QBREPORTCOMPARECOL_BUDPCT" localSheetId="2">TRUE</definedName>
    <definedName name="QBREPORTCOMPARECOL_COGS" localSheetId="0">FALSE</definedName>
    <definedName name="QBREPORTCOMPARECOL_COGS" localSheetId="5">FALSE</definedName>
    <definedName name="QBREPORTCOMPARECOL_COGS" localSheetId="3">FALSE</definedName>
    <definedName name="QBREPORTCOMPARECOL_COGS" localSheetId="1">FALSE</definedName>
    <definedName name="QBREPORTCOMPARECOL_COGS" localSheetId="2">FALSE</definedName>
    <definedName name="QBREPORTCOMPARECOL_EXCLUDEAMOUNT" localSheetId="0">FALSE</definedName>
    <definedName name="QBREPORTCOMPARECOL_EXCLUDEAMOUNT" localSheetId="5">FALSE</definedName>
    <definedName name="QBREPORTCOMPARECOL_EXCLUDEAMOUNT" localSheetId="3">FALSE</definedName>
    <definedName name="QBREPORTCOMPARECOL_EXCLUDEAMOUNT" localSheetId="1">FALSE</definedName>
    <definedName name="QBREPORTCOMPARECOL_EXCLUDEAMOUNT" localSheetId="2">FALSE</definedName>
    <definedName name="QBREPORTCOMPARECOL_EXCLUDECURPERIOD" localSheetId="0">FALSE</definedName>
    <definedName name="QBREPORTCOMPARECOL_EXCLUDECURPERIOD" localSheetId="5">FALSE</definedName>
    <definedName name="QBREPORTCOMPARECOL_EXCLUDECURPERIOD" localSheetId="3">FALSE</definedName>
    <definedName name="QBREPORTCOMPARECOL_EXCLUDECURPERIOD" localSheetId="1">FALSE</definedName>
    <definedName name="QBREPORTCOMPARECOL_EXCLUDECURPERIOD" localSheetId="2">FALSE</definedName>
    <definedName name="QBREPORTCOMPARECOL_FORECAST" localSheetId="0">FALSE</definedName>
    <definedName name="QBREPORTCOMPARECOL_FORECAST" localSheetId="5">FALSE</definedName>
    <definedName name="QBREPORTCOMPARECOL_FORECAST" localSheetId="3">FALSE</definedName>
    <definedName name="QBREPORTCOMPARECOL_FORECAST" localSheetId="1">FALSE</definedName>
    <definedName name="QBREPORTCOMPARECOL_FORECAST" localSheetId="2">FALSE</definedName>
    <definedName name="QBREPORTCOMPARECOL_GROSSMARGIN" localSheetId="0">FALSE</definedName>
    <definedName name="QBREPORTCOMPARECOL_GROSSMARGIN" localSheetId="5">FALSE</definedName>
    <definedName name="QBREPORTCOMPARECOL_GROSSMARGIN" localSheetId="3">FALSE</definedName>
    <definedName name="QBREPORTCOMPARECOL_GROSSMARGIN" localSheetId="1">FALSE</definedName>
    <definedName name="QBREPORTCOMPARECOL_GROSSMARGIN" localSheetId="2">FALSE</definedName>
    <definedName name="QBREPORTCOMPARECOL_GROSSMARGINPCT" localSheetId="0">FALSE</definedName>
    <definedName name="QBREPORTCOMPARECOL_GROSSMARGINPCT" localSheetId="5">FALSE</definedName>
    <definedName name="QBREPORTCOMPARECOL_GROSSMARGINPCT" localSheetId="3">FALSE</definedName>
    <definedName name="QBREPORTCOMPARECOL_GROSSMARGINPCT" localSheetId="1">FALSE</definedName>
    <definedName name="QBREPORTCOMPARECOL_GROSSMARGINPCT" localSheetId="2">FALSE</definedName>
    <definedName name="QBREPORTCOMPARECOL_HOURS" localSheetId="0">FALSE</definedName>
    <definedName name="QBREPORTCOMPARECOL_HOURS" localSheetId="5">FALSE</definedName>
    <definedName name="QBREPORTCOMPARECOL_HOURS" localSheetId="3">FALSE</definedName>
    <definedName name="QBREPORTCOMPARECOL_HOURS" localSheetId="1">FALSE</definedName>
    <definedName name="QBREPORTCOMPARECOL_HOURS" localSheetId="2">FALSE</definedName>
    <definedName name="QBREPORTCOMPARECOL_PCTCOL" localSheetId="0">FALSE</definedName>
    <definedName name="QBREPORTCOMPARECOL_PCTCOL" localSheetId="5">FALSE</definedName>
    <definedName name="QBREPORTCOMPARECOL_PCTCOL" localSheetId="3">FALSE</definedName>
    <definedName name="QBREPORTCOMPARECOL_PCTCOL" localSheetId="1">FALSE</definedName>
    <definedName name="QBREPORTCOMPARECOL_PCTCOL" localSheetId="2">FALSE</definedName>
    <definedName name="QBREPORTCOMPARECOL_PCTEXPENSE" localSheetId="0">FALSE</definedName>
    <definedName name="QBREPORTCOMPARECOL_PCTEXPENSE" localSheetId="5">FALSE</definedName>
    <definedName name="QBREPORTCOMPARECOL_PCTEXPENSE" localSheetId="3">FALSE</definedName>
    <definedName name="QBREPORTCOMPARECOL_PCTEXPENSE" localSheetId="1">FALSE</definedName>
    <definedName name="QBREPORTCOMPARECOL_PCTEXPENSE" localSheetId="2">FALSE</definedName>
    <definedName name="QBREPORTCOMPARECOL_PCTINCOME" localSheetId="0">FALSE</definedName>
    <definedName name="QBREPORTCOMPARECOL_PCTINCOME" localSheetId="5">FALSE</definedName>
    <definedName name="QBREPORTCOMPARECOL_PCTINCOME" localSheetId="3">FALSE</definedName>
    <definedName name="QBREPORTCOMPARECOL_PCTINCOME" localSheetId="1">FALSE</definedName>
    <definedName name="QBREPORTCOMPARECOL_PCTINCOME" localSheetId="2">FALSE</definedName>
    <definedName name="QBREPORTCOMPARECOL_PCTOFSALES" localSheetId="0">FALSE</definedName>
    <definedName name="QBREPORTCOMPARECOL_PCTOFSALES" localSheetId="5">FALSE</definedName>
    <definedName name="QBREPORTCOMPARECOL_PCTOFSALES" localSheetId="3">FALSE</definedName>
    <definedName name="QBREPORTCOMPARECOL_PCTOFSALES" localSheetId="1">FALSE</definedName>
    <definedName name="QBREPORTCOMPARECOL_PCTOFSALES" localSheetId="2">FALSE</definedName>
    <definedName name="QBREPORTCOMPARECOL_PCTROW" localSheetId="0">FALSE</definedName>
    <definedName name="QBREPORTCOMPARECOL_PCTROW" localSheetId="5">FALSE</definedName>
    <definedName name="QBREPORTCOMPARECOL_PCTROW" localSheetId="3">FALSE</definedName>
    <definedName name="QBREPORTCOMPARECOL_PCTROW" localSheetId="1">FALSE</definedName>
    <definedName name="QBREPORTCOMPARECOL_PCTROW" localSheetId="2">FALSE</definedName>
    <definedName name="QBREPORTCOMPARECOL_PPDIFF" localSheetId="0">FALSE</definedName>
    <definedName name="QBREPORTCOMPARECOL_PPDIFF" localSheetId="5">FALSE</definedName>
    <definedName name="QBREPORTCOMPARECOL_PPDIFF" localSheetId="3">FALSE</definedName>
    <definedName name="QBREPORTCOMPARECOL_PPDIFF" localSheetId="1">FALSE</definedName>
    <definedName name="QBREPORTCOMPARECOL_PPDIFF" localSheetId="2">FALSE</definedName>
    <definedName name="QBREPORTCOMPARECOL_PPPCT" localSheetId="0">FALSE</definedName>
    <definedName name="QBREPORTCOMPARECOL_PPPCT" localSheetId="5">FALSE</definedName>
    <definedName name="QBREPORTCOMPARECOL_PPPCT" localSheetId="3">FALSE</definedName>
    <definedName name="QBREPORTCOMPARECOL_PPPCT" localSheetId="1">FALSE</definedName>
    <definedName name="QBREPORTCOMPARECOL_PPPCT" localSheetId="2">FALSE</definedName>
    <definedName name="QBREPORTCOMPARECOL_PREVPERIOD" localSheetId="0">FALSE</definedName>
    <definedName name="QBREPORTCOMPARECOL_PREVPERIOD" localSheetId="5">FALSE</definedName>
    <definedName name="QBREPORTCOMPARECOL_PREVPERIOD" localSheetId="3">FALSE</definedName>
    <definedName name="QBREPORTCOMPARECOL_PREVPERIOD" localSheetId="1">FALSE</definedName>
    <definedName name="QBREPORTCOMPARECOL_PREVPERIOD" localSheetId="2">FALSE</definedName>
    <definedName name="QBREPORTCOMPARECOL_PREVYEAR" localSheetId="0">FALSE</definedName>
    <definedName name="QBREPORTCOMPARECOL_PREVYEAR" localSheetId="5">FALSE</definedName>
    <definedName name="QBREPORTCOMPARECOL_PREVYEAR" localSheetId="3">FALSE</definedName>
    <definedName name="QBREPORTCOMPARECOL_PREVYEAR" localSheetId="1">FALSE</definedName>
    <definedName name="QBREPORTCOMPARECOL_PREVYEAR" localSheetId="2">FALSE</definedName>
    <definedName name="QBREPORTCOMPARECOL_PYDIFF" localSheetId="0">FALSE</definedName>
    <definedName name="QBREPORTCOMPARECOL_PYDIFF" localSheetId="5">FALSE</definedName>
    <definedName name="QBREPORTCOMPARECOL_PYDIFF" localSheetId="3">FALSE</definedName>
    <definedName name="QBREPORTCOMPARECOL_PYDIFF" localSheetId="1">FALSE</definedName>
    <definedName name="QBREPORTCOMPARECOL_PYDIFF" localSheetId="2">FALSE</definedName>
    <definedName name="QBREPORTCOMPARECOL_PYPCT" localSheetId="0">FALSE</definedName>
    <definedName name="QBREPORTCOMPARECOL_PYPCT" localSheetId="5">FALSE</definedName>
    <definedName name="QBREPORTCOMPARECOL_PYPCT" localSheetId="3">FALSE</definedName>
    <definedName name="QBREPORTCOMPARECOL_PYPCT" localSheetId="1">FALSE</definedName>
    <definedName name="QBREPORTCOMPARECOL_PYPCT" localSheetId="2">FALSE</definedName>
    <definedName name="QBREPORTCOMPARECOL_QTY" localSheetId="0">FALSE</definedName>
    <definedName name="QBREPORTCOMPARECOL_QTY" localSheetId="5">FALSE</definedName>
    <definedName name="QBREPORTCOMPARECOL_QTY" localSheetId="3">FALSE</definedName>
    <definedName name="QBREPORTCOMPARECOL_QTY" localSheetId="1">FALSE</definedName>
    <definedName name="QBREPORTCOMPARECOL_QTY" localSheetId="2">FALSE</definedName>
    <definedName name="QBREPORTCOMPARECOL_RATE" localSheetId="0">FALSE</definedName>
    <definedName name="QBREPORTCOMPARECOL_RATE" localSheetId="5">FALSE</definedName>
    <definedName name="QBREPORTCOMPARECOL_RATE" localSheetId="3">FALSE</definedName>
    <definedName name="QBREPORTCOMPARECOL_RATE" localSheetId="1">FALSE</definedName>
    <definedName name="QBREPORTCOMPARECOL_RATE" localSheetId="2">FALSE</definedName>
    <definedName name="QBREPORTCOMPARECOL_TRIPBILLEDMILES" localSheetId="0">FALSE</definedName>
    <definedName name="QBREPORTCOMPARECOL_TRIPBILLEDMILES" localSheetId="5">FALSE</definedName>
    <definedName name="QBREPORTCOMPARECOL_TRIPBILLEDMILES" localSheetId="3">FALSE</definedName>
    <definedName name="QBREPORTCOMPARECOL_TRIPBILLEDMILES" localSheetId="1">FALSE</definedName>
    <definedName name="QBREPORTCOMPARECOL_TRIPBILLEDMILES" localSheetId="2">FALSE</definedName>
    <definedName name="QBREPORTCOMPARECOL_TRIPBILLINGAMOUNT" localSheetId="0">FALSE</definedName>
    <definedName name="QBREPORTCOMPARECOL_TRIPBILLINGAMOUNT" localSheetId="5">FALSE</definedName>
    <definedName name="QBREPORTCOMPARECOL_TRIPBILLINGAMOUNT" localSheetId="3">FALSE</definedName>
    <definedName name="QBREPORTCOMPARECOL_TRIPBILLINGAMOUNT" localSheetId="1">FALSE</definedName>
    <definedName name="QBREPORTCOMPARECOL_TRIPBILLINGAMOUNT" localSheetId="2">FALSE</definedName>
    <definedName name="QBREPORTCOMPARECOL_TRIPMILES" localSheetId="0">FALSE</definedName>
    <definedName name="QBREPORTCOMPARECOL_TRIPMILES" localSheetId="5">FALSE</definedName>
    <definedName name="QBREPORTCOMPARECOL_TRIPMILES" localSheetId="3">FALSE</definedName>
    <definedName name="QBREPORTCOMPARECOL_TRIPMILES" localSheetId="1">FALSE</definedName>
    <definedName name="QBREPORTCOMPARECOL_TRIPMILES" localSheetId="2">FALSE</definedName>
    <definedName name="QBREPORTCOMPARECOL_TRIPNOTBILLABLEMILES" localSheetId="0">FALSE</definedName>
    <definedName name="QBREPORTCOMPARECOL_TRIPNOTBILLABLEMILES" localSheetId="5">FALSE</definedName>
    <definedName name="QBREPORTCOMPARECOL_TRIPNOTBILLABLEMILES" localSheetId="3">FALSE</definedName>
    <definedName name="QBREPORTCOMPARECOL_TRIPNOTBILLABLEMILES" localSheetId="1">FALSE</definedName>
    <definedName name="QBREPORTCOMPARECOL_TRIPNOTBILLABLEMILES" localSheetId="2">FALSE</definedName>
    <definedName name="QBREPORTCOMPARECOL_TRIPTAXDEDUCTIBLEAMOUNT" localSheetId="0">FALSE</definedName>
    <definedName name="QBREPORTCOMPARECOL_TRIPTAXDEDUCTIBLEAMOUNT" localSheetId="5">FALSE</definedName>
    <definedName name="QBREPORTCOMPARECOL_TRIPTAXDEDUCTIBLEAMOUNT" localSheetId="3">FALSE</definedName>
    <definedName name="QBREPORTCOMPARECOL_TRIPTAXDEDUCTIBLEAMOUNT" localSheetId="1">FALSE</definedName>
    <definedName name="QBREPORTCOMPARECOL_TRIPTAXDEDUCTIBLEAMOUNT" localSheetId="2">FALSE</definedName>
    <definedName name="QBREPORTCOMPARECOL_TRIPUNBILLEDMILES" localSheetId="0">FALSE</definedName>
    <definedName name="QBREPORTCOMPARECOL_TRIPUNBILLEDMILES" localSheetId="5">FALSE</definedName>
    <definedName name="QBREPORTCOMPARECOL_TRIPUNBILLEDMILES" localSheetId="3">FALSE</definedName>
    <definedName name="QBREPORTCOMPARECOL_TRIPUNBILLEDMILES" localSheetId="1">FALSE</definedName>
    <definedName name="QBREPORTCOMPARECOL_TRIPUNBILLEDMILES" localSheetId="2">FALSE</definedName>
    <definedName name="QBREPORTCOMPARECOL_YTD" localSheetId="0">FALSE</definedName>
    <definedName name="QBREPORTCOMPARECOL_YTD" localSheetId="5">FALSE</definedName>
    <definedName name="QBREPORTCOMPARECOL_YTD" localSheetId="3">FALSE</definedName>
    <definedName name="QBREPORTCOMPARECOL_YTD" localSheetId="1">FALSE</definedName>
    <definedName name="QBREPORTCOMPARECOL_YTD" localSheetId="2">FALSE</definedName>
    <definedName name="QBREPORTCOMPARECOL_YTDBUDGET" localSheetId="0">FALSE</definedName>
    <definedName name="QBREPORTCOMPARECOL_YTDBUDGET" localSheetId="5">FALSE</definedName>
    <definedName name="QBREPORTCOMPARECOL_YTDBUDGET" localSheetId="3">FALSE</definedName>
    <definedName name="QBREPORTCOMPARECOL_YTDBUDGET" localSheetId="1">FALSE</definedName>
    <definedName name="QBREPORTCOMPARECOL_YTDBUDGET" localSheetId="2">FALSE</definedName>
    <definedName name="QBREPORTCOMPARECOL_YTDPCT" localSheetId="0">FALSE</definedName>
    <definedName name="QBREPORTCOMPARECOL_YTDPCT" localSheetId="5">FALSE</definedName>
    <definedName name="QBREPORTCOMPARECOL_YTDPCT" localSheetId="3">FALSE</definedName>
    <definedName name="QBREPORTCOMPARECOL_YTDPCT" localSheetId="1">FALSE</definedName>
    <definedName name="QBREPORTCOMPARECOL_YTDPCT" localSheetId="2">FALSE</definedName>
    <definedName name="QBREPORTROWAXIS" localSheetId="0">9</definedName>
    <definedName name="QBREPORTROWAXIS" localSheetId="5">11</definedName>
    <definedName name="QBREPORTROWAXIS" localSheetId="3">12</definedName>
    <definedName name="QBREPORTROWAXIS" localSheetId="1">11</definedName>
    <definedName name="QBREPORTROWAXIS" localSheetId="2">11</definedName>
    <definedName name="QBREPORTSUBCOLAXIS" localSheetId="0">0</definedName>
    <definedName name="QBREPORTSUBCOLAXIS" localSheetId="5">24</definedName>
    <definedName name="QBREPORTSUBCOLAXIS" localSheetId="3">0</definedName>
    <definedName name="QBREPORTSUBCOLAXIS" localSheetId="1">24</definedName>
    <definedName name="QBREPORTSUBCOLAXIS" localSheetId="2">24</definedName>
    <definedName name="QBREPORTTYPE" localSheetId="0">5</definedName>
    <definedName name="QBREPORTTYPE" localSheetId="5">288</definedName>
    <definedName name="QBREPORTTYPE" localSheetId="3">230</definedName>
    <definedName name="QBREPORTTYPE" localSheetId="1">288</definedName>
    <definedName name="QBREPORTTYPE" localSheetId="2">288</definedName>
    <definedName name="QBROWHEADERS" localSheetId="0">7</definedName>
    <definedName name="QBROWHEADERS" localSheetId="5">9</definedName>
    <definedName name="QBROWHEADERS" localSheetId="3">6</definedName>
    <definedName name="QBROWHEADERS" localSheetId="1">9</definedName>
    <definedName name="QBROWHEADERS" localSheetId="2">9</definedName>
    <definedName name="QBSTARTDATE" localSheetId="0">20250101</definedName>
    <definedName name="QBSTARTDATE" localSheetId="5">20250101</definedName>
    <definedName name="QBSTARTDATE" localSheetId="3">20251101</definedName>
    <definedName name="QBSTARTDATE" localSheetId="1">20251101</definedName>
    <definedName name="QBSTARTDATE" localSheetId="2">20250101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30" i="5" l="1"/>
  <c r="L330" i="5"/>
  <c r="K330" i="5"/>
  <c r="J330" i="5"/>
  <c r="M329" i="5"/>
  <c r="L329" i="5"/>
  <c r="K329" i="5"/>
  <c r="J329" i="5"/>
  <c r="M328" i="5"/>
  <c r="L328" i="5"/>
  <c r="K328" i="5"/>
  <c r="J328" i="5"/>
  <c r="M327" i="5"/>
  <c r="L327" i="5"/>
  <c r="K327" i="5"/>
  <c r="J327" i="5"/>
  <c r="M326" i="5"/>
  <c r="L326" i="5"/>
  <c r="M325" i="5"/>
  <c r="L325" i="5"/>
  <c r="M323" i="5"/>
  <c r="L323" i="5"/>
  <c r="K323" i="5"/>
  <c r="J323" i="5"/>
  <c r="M322" i="5"/>
  <c r="L322" i="5"/>
  <c r="M321" i="5"/>
  <c r="L321" i="5"/>
  <c r="K321" i="5"/>
  <c r="J321" i="5"/>
  <c r="M320" i="5"/>
  <c r="L320" i="5"/>
  <c r="M319" i="5"/>
  <c r="L319" i="5"/>
  <c r="M318" i="5"/>
  <c r="L318" i="5"/>
  <c r="M317" i="5"/>
  <c r="L317" i="5"/>
  <c r="M313" i="5"/>
  <c r="L313" i="5"/>
  <c r="M312" i="5"/>
  <c r="L312" i="5"/>
  <c r="M311" i="5"/>
  <c r="L311" i="5"/>
  <c r="M310" i="5"/>
  <c r="L310" i="5"/>
  <c r="M305" i="5"/>
  <c r="L305" i="5"/>
  <c r="K305" i="5"/>
  <c r="J305" i="5"/>
  <c r="M304" i="5"/>
  <c r="L304" i="5"/>
  <c r="M303" i="5"/>
  <c r="L303" i="5"/>
  <c r="M302" i="5"/>
  <c r="L302" i="5"/>
  <c r="M298" i="5"/>
  <c r="L298" i="5"/>
  <c r="K298" i="5"/>
  <c r="J298" i="5"/>
  <c r="M297" i="5"/>
  <c r="L297" i="5"/>
  <c r="K297" i="5"/>
  <c r="J297" i="5"/>
  <c r="M295" i="5"/>
  <c r="L295" i="5"/>
  <c r="K295" i="5"/>
  <c r="J295" i="5"/>
  <c r="M294" i="5"/>
  <c r="L294" i="5"/>
  <c r="M293" i="5"/>
  <c r="L293" i="5"/>
  <c r="M292" i="5"/>
  <c r="L292" i="5"/>
  <c r="M291" i="5"/>
  <c r="L291" i="5"/>
  <c r="M290" i="5"/>
  <c r="L290" i="5"/>
  <c r="M289" i="5"/>
  <c r="L289" i="5"/>
  <c r="M287" i="5"/>
  <c r="L287" i="5"/>
  <c r="M285" i="5"/>
  <c r="L285" i="5"/>
  <c r="K285" i="5"/>
  <c r="J285" i="5"/>
  <c r="M284" i="5"/>
  <c r="L284" i="5"/>
  <c r="M283" i="5"/>
  <c r="L283" i="5"/>
  <c r="M282" i="5"/>
  <c r="L282" i="5"/>
  <c r="M280" i="5"/>
  <c r="L280" i="5"/>
  <c r="K280" i="5"/>
  <c r="J280" i="5"/>
  <c r="M279" i="5"/>
  <c r="L279" i="5"/>
  <c r="M278" i="5"/>
  <c r="L278" i="5"/>
  <c r="M277" i="5"/>
  <c r="L277" i="5"/>
  <c r="M276" i="5"/>
  <c r="L276" i="5"/>
  <c r="M275" i="5"/>
  <c r="L275" i="5"/>
  <c r="M274" i="5"/>
  <c r="L274" i="5"/>
  <c r="J270" i="5"/>
  <c r="J265" i="5"/>
  <c r="M259" i="5"/>
  <c r="L259" i="5"/>
  <c r="K259" i="5"/>
  <c r="J259" i="5"/>
  <c r="M258" i="5"/>
  <c r="L258" i="5"/>
  <c r="K258" i="5"/>
  <c r="J258" i="5"/>
  <c r="M257" i="5"/>
  <c r="L257" i="5"/>
  <c r="M256" i="5"/>
  <c r="L256" i="5"/>
  <c r="K256" i="5"/>
  <c r="J256" i="5"/>
  <c r="M255" i="5"/>
  <c r="L255" i="5"/>
  <c r="M254" i="5"/>
  <c r="L254" i="5"/>
  <c r="K254" i="5"/>
  <c r="J254" i="5"/>
  <c r="M253" i="5"/>
  <c r="L253" i="5"/>
  <c r="M252" i="5"/>
  <c r="L252" i="5"/>
  <c r="M250" i="5"/>
  <c r="L250" i="5"/>
  <c r="M249" i="5"/>
  <c r="L249" i="5"/>
  <c r="M248" i="5"/>
  <c r="L248" i="5"/>
  <c r="M247" i="5"/>
  <c r="L247" i="5"/>
  <c r="M246" i="5"/>
  <c r="L246" i="5"/>
  <c r="M245" i="5"/>
  <c r="L245" i="5"/>
  <c r="M243" i="5"/>
  <c r="L243" i="5"/>
  <c r="K243" i="5"/>
  <c r="J243" i="5"/>
  <c r="M242" i="5"/>
  <c r="L242" i="5"/>
  <c r="M241" i="5"/>
  <c r="L241" i="5"/>
  <c r="K241" i="5"/>
  <c r="J241" i="5"/>
  <c r="M240" i="5"/>
  <c r="L240" i="5"/>
  <c r="M239" i="5"/>
  <c r="L239" i="5"/>
  <c r="M238" i="5"/>
  <c r="L238" i="5"/>
  <c r="M236" i="5"/>
  <c r="L236" i="5"/>
  <c r="M235" i="5"/>
  <c r="L235" i="5"/>
  <c r="K235" i="5"/>
  <c r="J235" i="5"/>
  <c r="M234" i="5"/>
  <c r="L234" i="5"/>
  <c r="M233" i="5"/>
  <c r="L233" i="5"/>
  <c r="M232" i="5"/>
  <c r="L232" i="5"/>
  <c r="M231" i="5"/>
  <c r="L231" i="5"/>
  <c r="M229" i="5"/>
  <c r="L229" i="5"/>
  <c r="M227" i="5"/>
  <c r="L227" i="5"/>
  <c r="K227" i="5"/>
  <c r="J227" i="5"/>
  <c r="M226" i="5"/>
  <c r="L226" i="5"/>
  <c r="M225" i="5"/>
  <c r="L225" i="5"/>
  <c r="M224" i="5"/>
  <c r="L224" i="5"/>
  <c r="M222" i="5"/>
  <c r="L222" i="5"/>
  <c r="K222" i="5"/>
  <c r="J222" i="5"/>
  <c r="M221" i="5"/>
  <c r="L221" i="5"/>
  <c r="M220" i="5"/>
  <c r="L220" i="5"/>
  <c r="K220" i="5"/>
  <c r="J220" i="5"/>
  <c r="M219" i="5"/>
  <c r="L219" i="5"/>
  <c r="M218" i="5"/>
  <c r="L218" i="5"/>
  <c r="M217" i="5"/>
  <c r="L217" i="5"/>
  <c r="M216" i="5"/>
  <c r="L216" i="5"/>
  <c r="M215" i="5"/>
  <c r="L215" i="5"/>
  <c r="M214" i="5"/>
  <c r="L214" i="5"/>
  <c r="M213" i="5"/>
  <c r="L213" i="5"/>
  <c r="M212" i="5"/>
  <c r="L212" i="5"/>
  <c r="M211" i="5"/>
  <c r="L211" i="5"/>
  <c r="M210" i="5"/>
  <c r="L210" i="5"/>
  <c r="M209" i="5"/>
  <c r="L209" i="5"/>
  <c r="M208" i="5"/>
  <c r="L208" i="5"/>
  <c r="M207" i="5"/>
  <c r="L207" i="5"/>
  <c r="M206" i="5"/>
  <c r="L206" i="5"/>
  <c r="M205" i="5"/>
  <c r="L205" i="5"/>
  <c r="M204" i="5"/>
  <c r="L204" i="5"/>
  <c r="M203" i="5"/>
  <c r="L203" i="5"/>
  <c r="M202" i="5"/>
  <c r="L202" i="5"/>
  <c r="M201" i="5"/>
  <c r="L201" i="5"/>
  <c r="M200" i="5"/>
  <c r="L200" i="5"/>
  <c r="M199" i="5"/>
  <c r="L199" i="5"/>
  <c r="M198" i="5"/>
  <c r="L198" i="5"/>
  <c r="M197" i="5"/>
  <c r="L197" i="5"/>
  <c r="M196" i="5"/>
  <c r="L196" i="5"/>
  <c r="M195" i="5"/>
  <c r="L195" i="5"/>
  <c r="M194" i="5"/>
  <c r="L194" i="5"/>
  <c r="M192" i="5"/>
  <c r="L192" i="5"/>
  <c r="K192" i="5"/>
  <c r="J192" i="5"/>
  <c r="M191" i="5"/>
  <c r="L191" i="5"/>
  <c r="M190" i="5"/>
  <c r="L190" i="5"/>
  <c r="M189" i="5"/>
  <c r="L189" i="5"/>
  <c r="M188" i="5"/>
  <c r="L188" i="5"/>
  <c r="M187" i="5"/>
  <c r="L187" i="5"/>
  <c r="M186" i="5"/>
  <c r="L186" i="5"/>
  <c r="M185" i="5"/>
  <c r="L185" i="5"/>
  <c r="M184" i="5"/>
  <c r="L184" i="5"/>
  <c r="M183" i="5"/>
  <c r="L183" i="5"/>
  <c r="M182" i="5"/>
  <c r="L182" i="5"/>
  <c r="M180" i="5"/>
  <c r="L180" i="5"/>
  <c r="M179" i="5"/>
  <c r="L179" i="5"/>
  <c r="M178" i="5"/>
  <c r="L178" i="5"/>
  <c r="M176" i="5"/>
  <c r="L176" i="5"/>
  <c r="K176" i="5"/>
  <c r="J176" i="5"/>
  <c r="M175" i="5"/>
  <c r="L175" i="5"/>
  <c r="M174" i="5"/>
  <c r="L174" i="5"/>
  <c r="M173" i="5"/>
  <c r="L173" i="5"/>
  <c r="M172" i="5"/>
  <c r="L172" i="5"/>
  <c r="M171" i="5"/>
  <c r="L171" i="5"/>
  <c r="M170" i="5"/>
  <c r="L170" i="5"/>
  <c r="M168" i="5"/>
  <c r="L168" i="5"/>
  <c r="K168" i="5"/>
  <c r="J168" i="5"/>
  <c r="M167" i="5"/>
  <c r="L167" i="5"/>
  <c r="M166" i="5"/>
  <c r="L166" i="5"/>
  <c r="M165" i="5"/>
  <c r="L165" i="5"/>
  <c r="M163" i="5"/>
  <c r="L163" i="5"/>
  <c r="K163" i="5"/>
  <c r="J163" i="5"/>
  <c r="M162" i="5"/>
  <c r="L162" i="5"/>
  <c r="M161" i="5"/>
  <c r="L161" i="5"/>
  <c r="K161" i="5"/>
  <c r="J161" i="5"/>
  <c r="M160" i="5"/>
  <c r="L160" i="5"/>
  <c r="M159" i="5"/>
  <c r="L159" i="5"/>
  <c r="M158" i="5"/>
  <c r="L158" i="5"/>
  <c r="K158" i="5"/>
  <c r="J158" i="5"/>
  <c r="M157" i="5"/>
  <c r="L157" i="5"/>
  <c r="M156" i="5"/>
  <c r="L156" i="5"/>
  <c r="M155" i="5"/>
  <c r="L155" i="5"/>
  <c r="M154" i="5"/>
  <c r="L154" i="5"/>
  <c r="K154" i="5"/>
  <c r="J154" i="5"/>
  <c r="M153" i="5"/>
  <c r="L153" i="5"/>
  <c r="M152" i="5"/>
  <c r="L152" i="5"/>
  <c r="M151" i="5"/>
  <c r="L151" i="5"/>
  <c r="M150" i="5"/>
  <c r="L150" i="5"/>
  <c r="M147" i="5"/>
  <c r="L147" i="5"/>
  <c r="K147" i="5"/>
  <c r="J147" i="5"/>
  <c r="M146" i="5"/>
  <c r="L146" i="5"/>
  <c r="M145" i="5"/>
  <c r="L145" i="5"/>
  <c r="M144" i="5"/>
  <c r="L144" i="5"/>
  <c r="M143" i="5"/>
  <c r="L143" i="5"/>
  <c r="M142" i="5"/>
  <c r="L142" i="5"/>
  <c r="M141" i="5"/>
  <c r="L141" i="5"/>
  <c r="M139" i="5"/>
  <c r="L139" i="5"/>
  <c r="M138" i="5"/>
  <c r="L138" i="5"/>
  <c r="K138" i="5"/>
  <c r="J138" i="5"/>
  <c r="M137" i="5"/>
  <c r="L137" i="5"/>
  <c r="M136" i="5"/>
  <c r="L136" i="5"/>
  <c r="K136" i="5"/>
  <c r="J136" i="5"/>
  <c r="M135" i="5"/>
  <c r="L135" i="5"/>
  <c r="M134" i="5"/>
  <c r="L134" i="5"/>
  <c r="M132" i="5"/>
  <c r="L132" i="5"/>
  <c r="K132" i="5"/>
  <c r="J132" i="5"/>
  <c r="M131" i="5"/>
  <c r="L131" i="5"/>
  <c r="M130" i="5"/>
  <c r="L130" i="5"/>
  <c r="M128" i="5"/>
  <c r="L128" i="5"/>
  <c r="K128" i="5"/>
  <c r="J128" i="5"/>
  <c r="M127" i="5"/>
  <c r="L127" i="5"/>
  <c r="M126" i="5"/>
  <c r="L126" i="5"/>
  <c r="M123" i="5"/>
  <c r="L123" i="5"/>
  <c r="M121" i="5"/>
  <c r="L121" i="5"/>
  <c r="K121" i="5"/>
  <c r="J121" i="5"/>
  <c r="M120" i="5"/>
  <c r="L120" i="5"/>
  <c r="M119" i="5"/>
  <c r="L119" i="5"/>
  <c r="M118" i="5"/>
  <c r="L118" i="5"/>
  <c r="M117" i="5"/>
  <c r="L117" i="5"/>
  <c r="M116" i="5"/>
  <c r="L116" i="5"/>
  <c r="M114" i="5"/>
  <c r="L114" i="5"/>
  <c r="K114" i="5"/>
  <c r="J114" i="5"/>
  <c r="M113" i="5"/>
  <c r="L113" i="5"/>
  <c r="M112" i="5"/>
  <c r="L112" i="5"/>
  <c r="K112" i="5"/>
  <c r="J112" i="5"/>
  <c r="M111" i="5"/>
  <c r="L111" i="5"/>
  <c r="M110" i="5"/>
  <c r="L110" i="5"/>
  <c r="M109" i="5"/>
  <c r="L109" i="5"/>
  <c r="M108" i="5"/>
  <c r="L108" i="5"/>
  <c r="M106" i="5"/>
  <c r="L106" i="5"/>
  <c r="K106" i="5"/>
  <c r="J106" i="5"/>
  <c r="M105" i="5"/>
  <c r="L105" i="5"/>
  <c r="M104" i="5"/>
  <c r="L104" i="5"/>
  <c r="M103" i="5"/>
  <c r="L103" i="5"/>
  <c r="M102" i="5"/>
  <c r="L102" i="5"/>
  <c r="M101" i="5"/>
  <c r="L101" i="5"/>
  <c r="M100" i="5"/>
  <c r="L100" i="5"/>
  <c r="M99" i="5"/>
  <c r="L99" i="5"/>
  <c r="M96" i="5"/>
  <c r="L96" i="5"/>
  <c r="K96" i="5"/>
  <c r="J96" i="5"/>
  <c r="M95" i="5"/>
  <c r="L95" i="5"/>
  <c r="M94" i="5"/>
  <c r="L94" i="5"/>
  <c r="M93" i="5"/>
  <c r="L93" i="5"/>
  <c r="M92" i="5"/>
  <c r="L92" i="5"/>
  <c r="M91" i="5"/>
  <c r="L91" i="5"/>
  <c r="M90" i="5"/>
  <c r="L90" i="5"/>
  <c r="M89" i="5"/>
  <c r="L89" i="5"/>
  <c r="M88" i="5"/>
  <c r="L88" i="5"/>
  <c r="K88" i="5"/>
  <c r="J88" i="5"/>
  <c r="M87" i="5"/>
  <c r="L87" i="5"/>
  <c r="M86" i="5"/>
  <c r="L86" i="5"/>
  <c r="M85" i="5"/>
  <c r="L85" i="5"/>
  <c r="M84" i="5"/>
  <c r="L84" i="5"/>
  <c r="M83" i="5"/>
  <c r="L83" i="5"/>
  <c r="M82" i="5"/>
  <c r="L82" i="5"/>
  <c r="M81" i="5"/>
  <c r="L81" i="5"/>
  <c r="M80" i="5"/>
  <c r="L80" i="5"/>
  <c r="M79" i="5"/>
  <c r="L79" i="5"/>
  <c r="M77" i="5"/>
  <c r="L77" i="5"/>
  <c r="M76" i="5"/>
  <c r="L76" i="5"/>
  <c r="M75" i="5"/>
  <c r="L75" i="5"/>
  <c r="M72" i="5"/>
  <c r="L72" i="5"/>
  <c r="K72" i="5"/>
  <c r="J72" i="5"/>
  <c r="M71" i="5"/>
  <c r="L71" i="5"/>
  <c r="M70" i="5"/>
  <c r="L70" i="5"/>
  <c r="M69" i="5"/>
  <c r="L69" i="5"/>
  <c r="M68" i="5"/>
  <c r="L68" i="5"/>
  <c r="M67" i="5"/>
  <c r="L67" i="5"/>
  <c r="M66" i="5"/>
  <c r="L66" i="5"/>
  <c r="M65" i="5"/>
  <c r="L65" i="5"/>
  <c r="M63" i="5"/>
  <c r="L63" i="5"/>
  <c r="K63" i="5"/>
  <c r="J63" i="5"/>
  <c r="M62" i="5"/>
  <c r="L62" i="5"/>
  <c r="M61" i="5"/>
  <c r="L61" i="5"/>
  <c r="M60" i="5"/>
  <c r="L60" i="5"/>
  <c r="M59" i="5"/>
  <c r="L59" i="5"/>
  <c r="M58" i="5"/>
  <c r="L58" i="5"/>
  <c r="M57" i="5"/>
  <c r="L57" i="5"/>
  <c r="M55" i="5"/>
  <c r="L55" i="5"/>
  <c r="K55" i="5"/>
  <c r="J55" i="5"/>
  <c r="M54" i="5"/>
  <c r="L54" i="5"/>
  <c r="M53" i="5"/>
  <c r="L53" i="5"/>
  <c r="M52" i="5"/>
  <c r="L52" i="5"/>
  <c r="M50" i="5"/>
  <c r="L50" i="5"/>
  <c r="M49" i="5"/>
  <c r="L49" i="5"/>
  <c r="M48" i="5"/>
  <c r="L48" i="5"/>
  <c r="M47" i="5"/>
  <c r="L47" i="5"/>
  <c r="M46" i="5"/>
  <c r="L46" i="5"/>
  <c r="M45" i="5"/>
  <c r="L45" i="5"/>
  <c r="M43" i="5"/>
  <c r="L43" i="5"/>
  <c r="K43" i="5"/>
  <c r="J43" i="5"/>
  <c r="M42" i="5"/>
  <c r="L42" i="5"/>
  <c r="M41" i="5"/>
  <c r="L41" i="5"/>
  <c r="M40" i="5"/>
  <c r="L40" i="5"/>
  <c r="M39" i="5"/>
  <c r="L39" i="5"/>
  <c r="M38" i="5"/>
  <c r="L38" i="5"/>
  <c r="M37" i="5"/>
  <c r="L37" i="5"/>
  <c r="M36" i="5"/>
  <c r="L36" i="5"/>
  <c r="M32" i="5"/>
  <c r="L32" i="5"/>
  <c r="K32" i="5"/>
  <c r="J32" i="5"/>
  <c r="M31" i="5"/>
  <c r="L31" i="5"/>
  <c r="K31" i="5"/>
  <c r="J31" i="5"/>
  <c r="M30" i="5"/>
  <c r="L30" i="5"/>
  <c r="K30" i="5"/>
  <c r="J30" i="5"/>
  <c r="M29" i="5"/>
  <c r="L29" i="5"/>
  <c r="M28" i="5"/>
  <c r="L28" i="5"/>
  <c r="M27" i="5"/>
  <c r="L27" i="5"/>
  <c r="M26" i="5"/>
  <c r="L26" i="5"/>
  <c r="M25" i="5"/>
  <c r="L25" i="5"/>
  <c r="M24" i="5"/>
  <c r="L24" i="5"/>
  <c r="M23" i="5"/>
  <c r="L23" i="5"/>
  <c r="M22" i="5"/>
  <c r="L22" i="5"/>
  <c r="M21" i="5"/>
  <c r="L21" i="5"/>
  <c r="M20" i="5"/>
  <c r="L20" i="5"/>
  <c r="M19" i="5"/>
  <c r="L19" i="5"/>
  <c r="M18" i="5"/>
  <c r="L18" i="5"/>
  <c r="M17" i="5"/>
  <c r="L17" i="5"/>
  <c r="M16" i="5"/>
  <c r="L16" i="5"/>
  <c r="M15" i="5"/>
  <c r="L15" i="5"/>
  <c r="M13" i="5"/>
  <c r="L13" i="5"/>
  <c r="M12" i="5"/>
  <c r="L12" i="5"/>
  <c r="M11" i="5"/>
  <c r="L11" i="5"/>
  <c r="M9" i="5"/>
  <c r="L9" i="5"/>
  <c r="M8" i="5"/>
  <c r="L8" i="5"/>
  <c r="M7" i="5"/>
  <c r="L7" i="5"/>
  <c r="M6" i="5"/>
  <c r="L6" i="5"/>
  <c r="Q423" i="4"/>
  <c r="P423" i="4"/>
  <c r="Q422" i="4"/>
  <c r="P422" i="4"/>
  <c r="Q421" i="4"/>
  <c r="P421" i="4"/>
  <c r="Q420" i="4"/>
  <c r="Q419" i="4"/>
  <c r="Q418" i="4"/>
  <c r="Q417" i="4"/>
  <c r="Q416" i="4"/>
  <c r="Q415" i="4"/>
  <c r="Q414" i="4"/>
  <c r="Q411" i="4"/>
  <c r="P411" i="4"/>
  <c r="Q410" i="4"/>
  <c r="P410" i="4"/>
  <c r="Q409" i="4"/>
  <c r="Q408" i="4"/>
  <c r="Q407" i="4"/>
  <c r="Q406" i="4"/>
  <c r="Q405" i="4"/>
  <c r="Q404" i="4"/>
  <c r="Q403" i="4"/>
  <c r="Q402" i="4"/>
  <c r="Q401" i="4"/>
  <c r="Q399" i="4"/>
  <c r="P399" i="4"/>
  <c r="Q398" i="4"/>
  <c r="P398" i="4"/>
  <c r="Q397" i="4"/>
  <c r="Q393" i="4"/>
  <c r="P393" i="4"/>
  <c r="Q392" i="4"/>
  <c r="P392" i="4"/>
  <c r="Q391" i="4"/>
  <c r="Q388" i="4"/>
  <c r="P388" i="4"/>
  <c r="Q387" i="4"/>
  <c r="P387" i="4"/>
  <c r="Q386" i="4"/>
  <c r="Q383" i="4"/>
  <c r="P383" i="4"/>
  <c r="Q382" i="4"/>
  <c r="Q381" i="4"/>
  <c r="Q379" i="4"/>
  <c r="P379" i="4"/>
  <c r="Q378" i="4"/>
  <c r="P378" i="4"/>
  <c r="Q377" i="4"/>
  <c r="Q376" i="4"/>
  <c r="Q374" i="4"/>
  <c r="P374" i="4"/>
  <c r="Q373" i="4"/>
  <c r="Q372" i="4"/>
  <c r="Q371" i="4"/>
  <c r="Q370" i="4"/>
  <c r="Q369" i="4"/>
  <c r="Q368" i="4"/>
  <c r="Q367" i="4"/>
  <c r="Q366" i="4"/>
  <c r="Q365" i="4"/>
  <c r="Q364" i="4"/>
  <c r="Q363" i="4"/>
  <c r="Q362" i="4"/>
  <c r="Q361" i="4"/>
  <c r="Q358" i="4"/>
  <c r="P358" i="4"/>
  <c r="Q357" i="4"/>
  <c r="P357" i="4"/>
  <c r="Q356" i="4"/>
  <c r="P356" i="4"/>
  <c r="Q355" i="4"/>
  <c r="Q354" i="4"/>
  <c r="Q353" i="4"/>
  <c r="Q352" i="4"/>
  <c r="Q351" i="4"/>
  <c r="Q349" i="4"/>
  <c r="P349" i="4"/>
  <c r="Q348" i="4"/>
  <c r="Q347" i="4"/>
  <c r="Q346" i="4"/>
  <c r="Q345" i="4"/>
  <c r="Q344" i="4"/>
  <c r="Q343" i="4"/>
  <c r="Q342" i="4"/>
  <c r="Q341" i="4"/>
  <c r="Q340" i="4"/>
  <c r="Q339" i="4"/>
  <c r="Q338" i="4"/>
  <c r="Q337" i="4"/>
  <c r="Q335" i="4"/>
  <c r="P335" i="4"/>
  <c r="Q334" i="4"/>
  <c r="Q333" i="4"/>
  <c r="Q330" i="4"/>
  <c r="P330" i="4"/>
  <c r="Q329" i="4"/>
  <c r="Q328" i="4"/>
  <c r="Q327" i="4"/>
  <c r="Q324" i="4"/>
  <c r="P324" i="4"/>
  <c r="Q323" i="4"/>
  <c r="P323" i="4"/>
  <c r="Q322" i="4"/>
  <c r="P322" i="4"/>
  <c r="Q321" i="4"/>
  <c r="Q320" i="4"/>
  <c r="Q318" i="4"/>
  <c r="P318" i="4"/>
  <c r="Q317" i="4"/>
  <c r="Q316" i="4"/>
  <c r="Q313" i="4"/>
  <c r="P313" i="4"/>
  <c r="Q312" i="4"/>
  <c r="P312" i="4"/>
  <c r="Q311" i="4"/>
  <c r="Q310" i="4"/>
  <c r="Q308" i="4"/>
  <c r="P308" i="4"/>
  <c r="Q307" i="4"/>
  <c r="Q305" i="4"/>
  <c r="P305" i="4"/>
  <c r="Q304" i="4"/>
  <c r="Q301" i="4"/>
  <c r="P301" i="4"/>
  <c r="Q300" i="4"/>
  <c r="Q299" i="4"/>
  <c r="Q296" i="4"/>
  <c r="P296" i="4"/>
  <c r="Q295" i="4"/>
  <c r="P295" i="4"/>
  <c r="Q294" i="4"/>
  <c r="Q292" i="4"/>
  <c r="P292" i="4"/>
  <c r="Q291" i="4"/>
  <c r="Q290" i="4"/>
  <c r="Q289" i="4"/>
  <c r="Q286" i="4"/>
  <c r="P286" i="4"/>
  <c r="Q285" i="4"/>
  <c r="P285" i="4"/>
  <c r="Q284" i="4"/>
  <c r="Q283" i="4"/>
  <c r="Q280" i="4"/>
  <c r="P280" i="4"/>
  <c r="Q279" i="4"/>
  <c r="P279" i="4"/>
  <c r="Q278" i="4"/>
  <c r="P278" i="4"/>
  <c r="Q277" i="4"/>
  <c r="P277" i="4"/>
  <c r="Q276" i="4"/>
  <c r="Q275" i="4"/>
  <c r="Q273" i="4"/>
  <c r="P273" i="4"/>
  <c r="Q272" i="4"/>
  <c r="P272" i="4"/>
  <c r="Q271" i="4"/>
  <c r="Q269" i="4"/>
  <c r="P269" i="4"/>
  <c r="Q268" i="4"/>
  <c r="Q267" i="4"/>
  <c r="Q263" i="4"/>
  <c r="P263" i="4"/>
  <c r="Q262" i="4"/>
  <c r="P262" i="4"/>
  <c r="Q261" i="4"/>
  <c r="Q259" i="4"/>
  <c r="P259" i="4"/>
  <c r="Q258" i="4"/>
  <c r="Q256" i="4"/>
  <c r="P256" i="4"/>
  <c r="Q255" i="4"/>
  <c r="Q254" i="4"/>
  <c r="Q252" i="4"/>
  <c r="P252" i="4"/>
  <c r="Q251" i="4"/>
  <c r="Q250" i="4"/>
  <c r="Q249" i="4"/>
  <c r="Q248" i="4"/>
  <c r="Q247" i="4"/>
  <c r="Q245" i="4"/>
  <c r="P245" i="4"/>
  <c r="Q244" i="4"/>
  <c r="Q243" i="4"/>
  <c r="Q242" i="4"/>
  <c r="Q241" i="4"/>
  <c r="Q240" i="4"/>
  <c r="Q239" i="4"/>
  <c r="Q238" i="4"/>
  <c r="Q235" i="4"/>
  <c r="P235" i="4"/>
  <c r="Q233" i="4"/>
  <c r="Q232" i="4"/>
  <c r="Q231" i="4"/>
  <c r="Q230" i="4"/>
  <c r="Q228" i="4"/>
  <c r="P228" i="4"/>
  <c r="Q227" i="4"/>
  <c r="P227" i="4"/>
  <c r="Q226" i="4"/>
  <c r="Q225" i="4"/>
  <c r="Q223" i="4"/>
  <c r="P223" i="4"/>
  <c r="Q222" i="4"/>
  <c r="Q217" i="4"/>
  <c r="P217" i="4"/>
  <c r="Q216" i="4"/>
  <c r="P216" i="4"/>
  <c r="Q215" i="4"/>
  <c r="Q213" i="4"/>
  <c r="P213" i="4"/>
  <c r="Q212" i="4"/>
  <c r="Q209" i="4"/>
  <c r="P209" i="4"/>
  <c r="Q208" i="4"/>
  <c r="P208" i="4"/>
  <c r="Q207" i="4"/>
  <c r="P207" i="4"/>
  <c r="Q206" i="4"/>
  <c r="Q205" i="4"/>
  <c r="Q204" i="4"/>
  <c r="Q203" i="4"/>
  <c r="Q202" i="4"/>
  <c r="Q201" i="4"/>
  <c r="Q200" i="4"/>
  <c r="Q198" i="4"/>
  <c r="P198" i="4"/>
  <c r="Q197" i="4"/>
  <c r="Q196" i="4"/>
  <c r="Q195" i="4"/>
  <c r="Q194" i="4"/>
  <c r="Q193" i="4"/>
  <c r="Q192" i="4"/>
  <c r="Q191" i="4"/>
  <c r="Q189" i="4"/>
  <c r="P189" i="4"/>
  <c r="Q188" i="4"/>
  <c r="Q185" i="4"/>
  <c r="P185" i="4"/>
  <c r="Q184" i="4"/>
  <c r="P184" i="4"/>
  <c r="Q183" i="4"/>
  <c r="Q181" i="4"/>
  <c r="P181" i="4"/>
  <c r="Q180" i="4"/>
  <c r="Q179" i="4"/>
  <c r="Q178" i="4"/>
  <c r="Q177" i="4"/>
  <c r="Q176" i="4"/>
  <c r="Q174" i="4"/>
  <c r="P174" i="4"/>
  <c r="Q173" i="4"/>
  <c r="Q172" i="4"/>
  <c r="Q171" i="4"/>
  <c r="Q170" i="4"/>
  <c r="Q168" i="4"/>
  <c r="P168" i="4"/>
  <c r="Q167" i="4"/>
  <c r="Q166" i="4"/>
  <c r="Q165" i="4"/>
  <c r="Q164" i="4"/>
  <c r="Q163" i="4"/>
  <c r="Q161" i="4"/>
  <c r="P161" i="4"/>
  <c r="Q160" i="4"/>
  <c r="Q159" i="4"/>
  <c r="Q158" i="4"/>
  <c r="Q157" i="4"/>
  <c r="Q156" i="4"/>
  <c r="Q155" i="4"/>
  <c r="Q152" i="4"/>
  <c r="P152" i="4"/>
  <c r="Q151" i="4"/>
  <c r="P151" i="4"/>
  <c r="Q150" i="4"/>
  <c r="Q149" i="4"/>
  <c r="Q147" i="4"/>
  <c r="P147" i="4"/>
  <c r="Q146" i="4"/>
  <c r="Q145" i="4"/>
  <c r="Q144" i="4"/>
  <c r="Q143" i="4"/>
  <c r="Q141" i="4"/>
  <c r="P141" i="4"/>
  <c r="Q140" i="4"/>
  <c r="Q139" i="4"/>
  <c r="Q137" i="4"/>
  <c r="P137" i="4"/>
  <c r="Q136" i="4"/>
  <c r="Q135" i="4"/>
  <c r="Q134" i="4"/>
  <c r="Q133" i="4"/>
  <c r="Q132" i="4"/>
  <c r="Q131" i="4"/>
  <c r="Q130" i="4"/>
  <c r="Q129" i="4"/>
  <c r="Q128" i="4"/>
  <c r="Q127" i="4"/>
  <c r="Q126" i="4"/>
  <c r="Q124" i="4"/>
  <c r="P124" i="4"/>
  <c r="Q123" i="4"/>
  <c r="P123" i="4"/>
  <c r="Q122" i="4"/>
  <c r="Q120" i="4"/>
  <c r="P120" i="4"/>
  <c r="Q119" i="4"/>
  <c r="Q117" i="4"/>
  <c r="P117" i="4"/>
  <c r="Q116" i="4"/>
  <c r="Q114" i="4"/>
  <c r="P114" i="4"/>
  <c r="Q113" i="4"/>
  <c r="Q112" i="4"/>
  <c r="Q111" i="4"/>
  <c r="Q108" i="4"/>
  <c r="P108" i="4"/>
  <c r="Q107" i="4"/>
  <c r="Q103" i="4"/>
  <c r="P103" i="4"/>
  <c r="Q102" i="4"/>
  <c r="P102" i="4"/>
  <c r="Q101" i="4"/>
  <c r="Q100" i="4"/>
  <c r="Q99" i="4"/>
  <c r="Q98" i="4"/>
  <c r="Q97" i="4"/>
  <c r="Q95" i="4"/>
  <c r="P95" i="4"/>
  <c r="Q94" i="4"/>
  <c r="Q92" i="4"/>
  <c r="P92" i="4"/>
  <c r="Q91" i="4"/>
  <c r="Q88" i="4"/>
  <c r="P88" i="4"/>
  <c r="Q87" i="4"/>
  <c r="P87" i="4"/>
  <c r="Q86" i="4"/>
  <c r="Q85" i="4"/>
  <c r="Q82" i="4"/>
  <c r="P82" i="4"/>
  <c r="Q81" i="4"/>
  <c r="P81" i="4"/>
  <c r="Q80" i="4"/>
  <c r="Q79" i="4"/>
  <c r="Q78" i="4"/>
  <c r="Q74" i="4"/>
  <c r="Q73" i="4"/>
  <c r="Q72" i="4"/>
  <c r="Q70" i="4"/>
  <c r="P70" i="4"/>
  <c r="Q69" i="4"/>
  <c r="Q68" i="4"/>
  <c r="Q67" i="4"/>
  <c r="Q66" i="4"/>
  <c r="Q65" i="4"/>
  <c r="Q64" i="4"/>
  <c r="Q62" i="4"/>
  <c r="P62" i="4"/>
  <c r="Q61" i="4"/>
  <c r="Q60" i="4"/>
  <c r="Q59" i="4"/>
  <c r="Q58" i="4"/>
  <c r="Q55" i="4"/>
  <c r="P55" i="4"/>
  <c r="Q54" i="4"/>
  <c r="P54" i="4"/>
  <c r="Q53" i="4"/>
  <c r="Q50" i="4"/>
  <c r="P50" i="4"/>
  <c r="Q49" i="4"/>
  <c r="P49" i="4"/>
  <c r="Q48" i="4"/>
  <c r="Q46" i="4"/>
  <c r="P46" i="4"/>
  <c r="Q45" i="4"/>
  <c r="Q43" i="4"/>
  <c r="P43" i="4"/>
  <c r="Q42" i="4"/>
  <c r="Q40" i="4"/>
  <c r="P40" i="4"/>
  <c r="Q39" i="4"/>
  <c r="Q37" i="4"/>
  <c r="P37" i="4"/>
  <c r="Q36" i="4"/>
  <c r="Q35" i="4"/>
  <c r="Q33" i="4"/>
  <c r="P33" i="4"/>
  <c r="Q32" i="4"/>
  <c r="Q30" i="4"/>
  <c r="P30" i="4"/>
  <c r="Q29" i="4"/>
  <c r="Q27" i="4"/>
  <c r="P27" i="4"/>
  <c r="Q26" i="4"/>
  <c r="Q24" i="4"/>
  <c r="P24" i="4"/>
  <c r="Q23" i="4"/>
  <c r="Q21" i="4"/>
  <c r="P21" i="4"/>
  <c r="Q20" i="4"/>
  <c r="Q18" i="4"/>
  <c r="P18" i="4"/>
  <c r="Q17" i="4"/>
  <c r="Q14" i="4"/>
  <c r="P14" i="4"/>
  <c r="Q13" i="4"/>
  <c r="Q12" i="4"/>
  <c r="Q11" i="4"/>
  <c r="Q10" i="4"/>
  <c r="Q9" i="4"/>
  <c r="Q8" i="4"/>
  <c r="Q7" i="4"/>
  <c r="Q6" i="4"/>
  <c r="Q4" i="4"/>
  <c r="P4" i="4"/>
  <c r="Q3" i="4"/>
  <c r="M330" i="3"/>
  <c r="L330" i="3"/>
  <c r="K330" i="3"/>
  <c r="J330" i="3"/>
  <c r="M329" i="3"/>
  <c r="L329" i="3"/>
  <c r="K329" i="3"/>
  <c r="J329" i="3"/>
  <c r="M328" i="3"/>
  <c r="L328" i="3"/>
  <c r="K328" i="3"/>
  <c r="J328" i="3"/>
  <c r="M327" i="3"/>
  <c r="L327" i="3"/>
  <c r="K327" i="3"/>
  <c r="J327" i="3"/>
  <c r="M326" i="3"/>
  <c r="L326" i="3"/>
  <c r="M325" i="3"/>
  <c r="L325" i="3"/>
  <c r="M323" i="3"/>
  <c r="L323" i="3"/>
  <c r="K323" i="3"/>
  <c r="J323" i="3"/>
  <c r="M322" i="3"/>
  <c r="L322" i="3"/>
  <c r="M321" i="3"/>
  <c r="L321" i="3"/>
  <c r="K321" i="3"/>
  <c r="J321" i="3"/>
  <c r="M320" i="3"/>
  <c r="L320" i="3"/>
  <c r="M319" i="3"/>
  <c r="L319" i="3"/>
  <c r="M318" i="3"/>
  <c r="L318" i="3"/>
  <c r="M317" i="3"/>
  <c r="L317" i="3"/>
  <c r="M313" i="3"/>
  <c r="L313" i="3"/>
  <c r="M312" i="3"/>
  <c r="L312" i="3"/>
  <c r="M311" i="3"/>
  <c r="L311" i="3"/>
  <c r="M310" i="3"/>
  <c r="L310" i="3"/>
  <c r="M305" i="3"/>
  <c r="L305" i="3"/>
  <c r="K305" i="3"/>
  <c r="J305" i="3"/>
  <c r="M304" i="3"/>
  <c r="L304" i="3"/>
  <c r="M303" i="3"/>
  <c r="L303" i="3"/>
  <c r="M302" i="3"/>
  <c r="L302" i="3"/>
  <c r="M298" i="3"/>
  <c r="L298" i="3"/>
  <c r="K298" i="3"/>
  <c r="J298" i="3"/>
  <c r="M297" i="3"/>
  <c r="L297" i="3"/>
  <c r="K297" i="3"/>
  <c r="J297" i="3"/>
  <c r="M295" i="3"/>
  <c r="L295" i="3"/>
  <c r="K295" i="3"/>
  <c r="J295" i="3"/>
  <c r="M294" i="3"/>
  <c r="L294" i="3"/>
  <c r="M293" i="3"/>
  <c r="L293" i="3"/>
  <c r="M292" i="3"/>
  <c r="L292" i="3"/>
  <c r="M291" i="3"/>
  <c r="L291" i="3"/>
  <c r="M290" i="3"/>
  <c r="L290" i="3"/>
  <c r="M289" i="3"/>
  <c r="L289" i="3"/>
  <c r="M287" i="3"/>
  <c r="L287" i="3"/>
  <c r="M285" i="3"/>
  <c r="L285" i="3"/>
  <c r="K285" i="3"/>
  <c r="J285" i="3"/>
  <c r="M284" i="3"/>
  <c r="L284" i="3"/>
  <c r="M283" i="3"/>
  <c r="L283" i="3"/>
  <c r="M282" i="3"/>
  <c r="L282" i="3"/>
  <c r="M280" i="3"/>
  <c r="L280" i="3"/>
  <c r="K280" i="3"/>
  <c r="J280" i="3"/>
  <c r="M279" i="3"/>
  <c r="L279" i="3"/>
  <c r="M278" i="3"/>
  <c r="L278" i="3"/>
  <c r="M277" i="3"/>
  <c r="L277" i="3"/>
  <c r="M276" i="3"/>
  <c r="L276" i="3"/>
  <c r="M275" i="3"/>
  <c r="L275" i="3"/>
  <c r="M274" i="3"/>
  <c r="L274" i="3"/>
  <c r="J270" i="3"/>
  <c r="J265" i="3"/>
  <c r="M259" i="3"/>
  <c r="L259" i="3"/>
  <c r="K259" i="3"/>
  <c r="J259" i="3"/>
  <c r="M258" i="3"/>
  <c r="L258" i="3"/>
  <c r="K258" i="3"/>
  <c r="J258" i="3"/>
  <c r="M257" i="3"/>
  <c r="L257" i="3"/>
  <c r="M256" i="3"/>
  <c r="L256" i="3"/>
  <c r="K256" i="3"/>
  <c r="J256" i="3"/>
  <c r="M255" i="3"/>
  <c r="L255" i="3"/>
  <c r="M254" i="3"/>
  <c r="L254" i="3"/>
  <c r="K254" i="3"/>
  <c r="J254" i="3"/>
  <c r="M253" i="3"/>
  <c r="L253" i="3"/>
  <c r="M252" i="3"/>
  <c r="L252" i="3"/>
  <c r="M250" i="3"/>
  <c r="L250" i="3"/>
  <c r="M249" i="3"/>
  <c r="L249" i="3"/>
  <c r="M248" i="3"/>
  <c r="L248" i="3"/>
  <c r="M247" i="3"/>
  <c r="L247" i="3"/>
  <c r="M246" i="3"/>
  <c r="L246" i="3"/>
  <c r="M245" i="3"/>
  <c r="L245" i="3"/>
  <c r="M243" i="3"/>
  <c r="L243" i="3"/>
  <c r="K243" i="3"/>
  <c r="J243" i="3"/>
  <c r="M242" i="3"/>
  <c r="L242" i="3"/>
  <c r="M241" i="3"/>
  <c r="L241" i="3"/>
  <c r="K241" i="3"/>
  <c r="J241" i="3"/>
  <c r="M240" i="3"/>
  <c r="L240" i="3"/>
  <c r="M239" i="3"/>
  <c r="L239" i="3"/>
  <c r="M238" i="3"/>
  <c r="L238" i="3"/>
  <c r="M236" i="3"/>
  <c r="L236" i="3"/>
  <c r="M235" i="3"/>
  <c r="L235" i="3"/>
  <c r="K235" i="3"/>
  <c r="J235" i="3"/>
  <c r="M234" i="3"/>
  <c r="L234" i="3"/>
  <c r="M233" i="3"/>
  <c r="L233" i="3"/>
  <c r="M232" i="3"/>
  <c r="L232" i="3"/>
  <c r="M231" i="3"/>
  <c r="L231" i="3"/>
  <c r="M229" i="3"/>
  <c r="L229" i="3"/>
  <c r="M227" i="3"/>
  <c r="L227" i="3"/>
  <c r="K227" i="3"/>
  <c r="J227" i="3"/>
  <c r="M226" i="3"/>
  <c r="L226" i="3"/>
  <c r="M225" i="3"/>
  <c r="L225" i="3"/>
  <c r="M224" i="3"/>
  <c r="L224" i="3"/>
  <c r="M222" i="3"/>
  <c r="L222" i="3"/>
  <c r="K222" i="3"/>
  <c r="J222" i="3"/>
  <c r="M221" i="3"/>
  <c r="L221" i="3"/>
  <c r="M220" i="3"/>
  <c r="L220" i="3"/>
  <c r="K220" i="3"/>
  <c r="J220" i="3"/>
  <c r="M219" i="3"/>
  <c r="L219" i="3"/>
  <c r="M218" i="3"/>
  <c r="L218" i="3"/>
  <c r="M217" i="3"/>
  <c r="L217" i="3"/>
  <c r="M216" i="3"/>
  <c r="L216" i="3"/>
  <c r="M215" i="3"/>
  <c r="L215" i="3"/>
  <c r="M214" i="3"/>
  <c r="L214" i="3"/>
  <c r="M213" i="3"/>
  <c r="L213" i="3"/>
  <c r="M212" i="3"/>
  <c r="L212" i="3"/>
  <c r="M211" i="3"/>
  <c r="L211" i="3"/>
  <c r="M210" i="3"/>
  <c r="L210" i="3"/>
  <c r="M209" i="3"/>
  <c r="L209" i="3"/>
  <c r="M208" i="3"/>
  <c r="L208" i="3"/>
  <c r="M207" i="3"/>
  <c r="L207" i="3"/>
  <c r="M206" i="3"/>
  <c r="L206" i="3"/>
  <c r="M205" i="3"/>
  <c r="L205" i="3"/>
  <c r="M204" i="3"/>
  <c r="L204" i="3"/>
  <c r="M203" i="3"/>
  <c r="L203" i="3"/>
  <c r="M202" i="3"/>
  <c r="L202" i="3"/>
  <c r="M201" i="3"/>
  <c r="L201" i="3"/>
  <c r="M200" i="3"/>
  <c r="L200" i="3"/>
  <c r="M199" i="3"/>
  <c r="L199" i="3"/>
  <c r="M198" i="3"/>
  <c r="L198" i="3"/>
  <c r="M197" i="3"/>
  <c r="L197" i="3"/>
  <c r="M196" i="3"/>
  <c r="L196" i="3"/>
  <c r="M195" i="3"/>
  <c r="L195" i="3"/>
  <c r="M194" i="3"/>
  <c r="L194" i="3"/>
  <c r="M192" i="3"/>
  <c r="L192" i="3"/>
  <c r="K192" i="3"/>
  <c r="J192" i="3"/>
  <c r="M191" i="3"/>
  <c r="L191" i="3"/>
  <c r="M190" i="3"/>
  <c r="L190" i="3"/>
  <c r="M189" i="3"/>
  <c r="L189" i="3"/>
  <c r="M188" i="3"/>
  <c r="L188" i="3"/>
  <c r="M187" i="3"/>
  <c r="L187" i="3"/>
  <c r="M186" i="3"/>
  <c r="L186" i="3"/>
  <c r="M185" i="3"/>
  <c r="L185" i="3"/>
  <c r="M184" i="3"/>
  <c r="L184" i="3"/>
  <c r="M183" i="3"/>
  <c r="L183" i="3"/>
  <c r="M182" i="3"/>
  <c r="L182" i="3"/>
  <c r="M180" i="3"/>
  <c r="L180" i="3"/>
  <c r="M179" i="3"/>
  <c r="L179" i="3"/>
  <c r="M178" i="3"/>
  <c r="L178" i="3"/>
  <c r="M176" i="3"/>
  <c r="L176" i="3"/>
  <c r="K176" i="3"/>
  <c r="J176" i="3"/>
  <c r="M175" i="3"/>
  <c r="L175" i="3"/>
  <c r="M174" i="3"/>
  <c r="L174" i="3"/>
  <c r="M173" i="3"/>
  <c r="L173" i="3"/>
  <c r="M172" i="3"/>
  <c r="L172" i="3"/>
  <c r="M171" i="3"/>
  <c r="L171" i="3"/>
  <c r="M170" i="3"/>
  <c r="L170" i="3"/>
  <c r="M168" i="3"/>
  <c r="L168" i="3"/>
  <c r="K168" i="3"/>
  <c r="J168" i="3"/>
  <c r="M167" i="3"/>
  <c r="L167" i="3"/>
  <c r="M166" i="3"/>
  <c r="L166" i="3"/>
  <c r="M165" i="3"/>
  <c r="L165" i="3"/>
  <c r="M163" i="3"/>
  <c r="L163" i="3"/>
  <c r="K163" i="3"/>
  <c r="J163" i="3"/>
  <c r="M162" i="3"/>
  <c r="L162" i="3"/>
  <c r="M161" i="3"/>
  <c r="L161" i="3"/>
  <c r="K161" i="3"/>
  <c r="J161" i="3"/>
  <c r="M160" i="3"/>
  <c r="L160" i="3"/>
  <c r="M159" i="3"/>
  <c r="L159" i="3"/>
  <c r="M158" i="3"/>
  <c r="L158" i="3"/>
  <c r="K158" i="3"/>
  <c r="J158" i="3"/>
  <c r="M157" i="3"/>
  <c r="L157" i="3"/>
  <c r="M156" i="3"/>
  <c r="L156" i="3"/>
  <c r="M155" i="3"/>
  <c r="L155" i="3"/>
  <c r="M154" i="3"/>
  <c r="L154" i="3"/>
  <c r="K154" i="3"/>
  <c r="J154" i="3"/>
  <c r="M153" i="3"/>
  <c r="L153" i="3"/>
  <c r="M152" i="3"/>
  <c r="L152" i="3"/>
  <c r="M151" i="3"/>
  <c r="L151" i="3"/>
  <c r="M150" i="3"/>
  <c r="L150" i="3"/>
  <c r="M147" i="3"/>
  <c r="L147" i="3"/>
  <c r="K147" i="3"/>
  <c r="J147" i="3"/>
  <c r="M146" i="3"/>
  <c r="L146" i="3"/>
  <c r="M145" i="3"/>
  <c r="L145" i="3"/>
  <c r="M144" i="3"/>
  <c r="L144" i="3"/>
  <c r="M143" i="3"/>
  <c r="L143" i="3"/>
  <c r="M142" i="3"/>
  <c r="L142" i="3"/>
  <c r="M141" i="3"/>
  <c r="L141" i="3"/>
  <c r="M139" i="3"/>
  <c r="L139" i="3"/>
  <c r="M138" i="3"/>
  <c r="L138" i="3"/>
  <c r="K138" i="3"/>
  <c r="J138" i="3"/>
  <c r="M137" i="3"/>
  <c r="L137" i="3"/>
  <c r="M136" i="3"/>
  <c r="L136" i="3"/>
  <c r="K136" i="3"/>
  <c r="J136" i="3"/>
  <c r="M135" i="3"/>
  <c r="L135" i="3"/>
  <c r="M134" i="3"/>
  <c r="L134" i="3"/>
  <c r="M132" i="3"/>
  <c r="L132" i="3"/>
  <c r="K132" i="3"/>
  <c r="J132" i="3"/>
  <c r="M131" i="3"/>
  <c r="L131" i="3"/>
  <c r="M130" i="3"/>
  <c r="L130" i="3"/>
  <c r="M128" i="3"/>
  <c r="L128" i="3"/>
  <c r="K128" i="3"/>
  <c r="J128" i="3"/>
  <c r="M127" i="3"/>
  <c r="L127" i="3"/>
  <c r="M126" i="3"/>
  <c r="L126" i="3"/>
  <c r="M123" i="3"/>
  <c r="L123" i="3"/>
  <c r="M121" i="3"/>
  <c r="L121" i="3"/>
  <c r="K121" i="3"/>
  <c r="J121" i="3"/>
  <c r="M120" i="3"/>
  <c r="L120" i="3"/>
  <c r="M119" i="3"/>
  <c r="L119" i="3"/>
  <c r="M118" i="3"/>
  <c r="L118" i="3"/>
  <c r="M117" i="3"/>
  <c r="L117" i="3"/>
  <c r="M116" i="3"/>
  <c r="L116" i="3"/>
  <c r="M114" i="3"/>
  <c r="L114" i="3"/>
  <c r="K114" i="3"/>
  <c r="J114" i="3"/>
  <c r="M113" i="3"/>
  <c r="L113" i="3"/>
  <c r="M112" i="3"/>
  <c r="L112" i="3"/>
  <c r="K112" i="3"/>
  <c r="J112" i="3"/>
  <c r="M111" i="3"/>
  <c r="L111" i="3"/>
  <c r="M110" i="3"/>
  <c r="L110" i="3"/>
  <c r="M109" i="3"/>
  <c r="L109" i="3"/>
  <c r="M108" i="3"/>
  <c r="L108" i="3"/>
  <c r="M106" i="3"/>
  <c r="L106" i="3"/>
  <c r="K106" i="3"/>
  <c r="J106" i="3"/>
  <c r="M105" i="3"/>
  <c r="L105" i="3"/>
  <c r="M104" i="3"/>
  <c r="L104" i="3"/>
  <c r="M103" i="3"/>
  <c r="L103" i="3"/>
  <c r="M102" i="3"/>
  <c r="L102" i="3"/>
  <c r="M101" i="3"/>
  <c r="L101" i="3"/>
  <c r="M100" i="3"/>
  <c r="L100" i="3"/>
  <c r="M99" i="3"/>
  <c r="L99" i="3"/>
  <c r="M96" i="3"/>
  <c r="L96" i="3"/>
  <c r="K96" i="3"/>
  <c r="J96" i="3"/>
  <c r="M95" i="3"/>
  <c r="L95" i="3"/>
  <c r="M94" i="3"/>
  <c r="L94" i="3"/>
  <c r="M93" i="3"/>
  <c r="L93" i="3"/>
  <c r="M92" i="3"/>
  <c r="L92" i="3"/>
  <c r="M91" i="3"/>
  <c r="L91" i="3"/>
  <c r="M90" i="3"/>
  <c r="L90" i="3"/>
  <c r="M89" i="3"/>
  <c r="L89" i="3"/>
  <c r="M88" i="3"/>
  <c r="L88" i="3"/>
  <c r="K88" i="3"/>
  <c r="J88" i="3"/>
  <c r="M87" i="3"/>
  <c r="L87" i="3"/>
  <c r="M86" i="3"/>
  <c r="L86" i="3"/>
  <c r="M85" i="3"/>
  <c r="L85" i="3"/>
  <c r="M84" i="3"/>
  <c r="L84" i="3"/>
  <c r="M83" i="3"/>
  <c r="L83" i="3"/>
  <c r="M82" i="3"/>
  <c r="L82" i="3"/>
  <c r="M81" i="3"/>
  <c r="L81" i="3"/>
  <c r="M80" i="3"/>
  <c r="L80" i="3"/>
  <c r="M79" i="3"/>
  <c r="L79" i="3"/>
  <c r="M77" i="3"/>
  <c r="L77" i="3"/>
  <c r="M76" i="3"/>
  <c r="L76" i="3"/>
  <c r="M75" i="3"/>
  <c r="L75" i="3"/>
  <c r="M72" i="3"/>
  <c r="L72" i="3"/>
  <c r="K72" i="3"/>
  <c r="J72" i="3"/>
  <c r="M71" i="3"/>
  <c r="L71" i="3"/>
  <c r="M70" i="3"/>
  <c r="L70" i="3"/>
  <c r="M69" i="3"/>
  <c r="L69" i="3"/>
  <c r="M68" i="3"/>
  <c r="L68" i="3"/>
  <c r="M67" i="3"/>
  <c r="L67" i="3"/>
  <c r="M66" i="3"/>
  <c r="L66" i="3"/>
  <c r="M65" i="3"/>
  <c r="L65" i="3"/>
  <c r="M63" i="3"/>
  <c r="L63" i="3"/>
  <c r="K63" i="3"/>
  <c r="J63" i="3"/>
  <c r="M62" i="3"/>
  <c r="L62" i="3"/>
  <c r="M61" i="3"/>
  <c r="L61" i="3"/>
  <c r="M60" i="3"/>
  <c r="L60" i="3"/>
  <c r="M59" i="3"/>
  <c r="L59" i="3"/>
  <c r="M58" i="3"/>
  <c r="L58" i="3"/>
  <c r="M57" i="3"/>
  <c r="L57" i="3"/>
  <c r="M55" i="3"/>
  <c r="L55" i="3"/>
  <c r="K55" i="3"/>
  <c r="J55" i="3"/>
  <c r="M54" i="3"/>
  <c r="L54" i="3"/>
  <c r="M53" i="3"/>
  <c r="L53" i="3"/>
  <c r="M52" i="3"/>
  <c r="L52" i="3"/>
  <c r="M50" i="3"/>
  <c r="L50" i="3"/>
  <c r="M49" i="3"/>
  <c r="L49" i="3"/>
  <c r="M48" i="3"/>
  <c r="L48" i="3"/>
  <c r="M47" i="3"/>
  <c r="L47" i="3"/>
  <c r="M46" i="3"/>
  <c r="L46" i="3"/>
  <c r="M45" i="3"/>
  <c r="L45" i="3"/>
  <c r="M43" i="3"/>
  <c r="L43" i="3"/>
  <c r="K43" i="3"/>
  <c r="J43" i="3"/>
  <c r="M42" i="3"/>
  <c r="L42" i="3"/>
  <c r="M41" i="3"/>
  <c r="L41" i="3"/>
  <c r="M40" i="3"/>
  <c r="L40" i="3"/>
  <c r="M39" i="3"/>
  <c r="L39" i="3"/>
  <c r="M38" i="3"/>
  <c r="L38" i="3"/>
  <c r="M37" i="3"/>
  <c r="L37" i="3"/>
  <c r="M36" i="3"/>
  <c r="L36" i="3"/>
  <c r="M32" i="3"/>
  <c r="L32" i="3"/>
  <c r="K32" i="3"/>
  <c r="J32" i="3"/>
  <c r="M31" i="3"/>
  <c r="L31" i="3"/>
  <c r="K31" i="3"/>
  <c r="J31" i="3"/>
  <c r="M30" i="3"/>
  <c r="L30" i="3"/>
  <c r="K30" i="3"/>
  <c r="J30" i="3"/>
  <c r="M29" i="3"/>
  <c r="L29" i="3"/>
  <c r="M28" i="3"/>
  <c r="L28" i="3"/>
  <c r="M27" i="3"/>
  <c r="L27" i="3"/>
  <c r="M26" i="3"/>
  <c r="L26" i="3"/>
  <c r="M25" i="3"/>
  <c r="L25" i="3"/>
  <c r="M24" i="3"/>
  <c r="L24" i="3"/>
  <c r="M23" i="3"/>
  <c r="L23" i="3"/>
  <c r="M22" i="3"/>
  <c r="L22" i="3"/>
  <c r="M21" i="3"/>
  <c r="L21" i="3"/>
  <c r="M20" i="3"/>
  <c r="L20" i="3"/>
  <c r="M19" i="3"/>
  <c r="L19" i="3"/>
  <c r="M18" i="3"/>
  <c r="L18" i="3"/>
  <c r="M17" i="3"/>
  <c r="L17" i="3"/>
  <c r="M16" i="3"/>
  <c r="L16" i="3"/>
  <c r="M15" i="3"/>
  <c r="L15" i="3"/>
  <c r="M13" i="3"/>
  <c r="L13" i="3"/>
  <c r="M12" i="3"/>
  <c r="L12" i="3"/>
  <c r="M11" i="3"/>
  <c r="L11" i="3"/>
  <c r="M9" i="3"/>
  <c r="L9" i="3"/>
  <c r="M8" i="3"/>
  <c r="L8" i="3"/>
  <c r="M7" i="3"/>
  <c r="L7" i="3"/>
  <c r="M6" i="3"/>
  <c r="L6" i="3"/>
  <c r="M317" i="2"/>
  <c r="L317" i="2"/>
  <c r="K317" i="2"/>
  <c r="J317" i="2"/>
  <c r="M316" i="2"/>
  <c r="L316" i="2"/>
  <c r="K316" i="2"/>
  <c r="J316" i="2"/>
  <c r="M315" i="2"/>
  <c r="L315" i="2"/>
  <c r="K315" i="2"/>
  <c r="J315" i="2"/>
  <c r="M314" i="2"/>
  <c r="L314" i="2"/>
  <c r="K314" i="2"/>
  <c r="J314" i="2"/>
  <c r="M313" i="2"/>
  <c r="L313" i="2"/>
  <c r="M312" i="2"/>
  <c r="L312" i="2"/>
  <c r="M310" i="2"/>
  <c r="L310" i="2"/>
  <c r="K310" i="2"/>
  <c r="J310" i="2"/>
  <c r="M309" i="2"/>
  <c r="L309" i="2"/>
  <c r="M308" i="2"/>
  <c r="L308" i="2"/>
  <c r="K308" i="2"/>
  <c r="J308" i="2"/>
  <c r="M307" i="2"/>
  <c r="L307" i="2"/>
  <c r="M306" i="2"/>
  <c r="L306" i="2"/>
  <c r="M305" i="2"/>
  <c r="L305" i="2"/>
  <c r="M304" i="2"/>
  <c r="L304" i="2"/>
  <c r="M302" i="2"/>
  <c r="L302" i="2"/>
  <c r="M301" i="2"/>
  <c r="L301" i="2"/>
  <c r="M300" i="2"/>
  <c r="L300" i="2"/>
  <c r="M299" i="2"/>
  <c r="L299" i="2"/>
  <c r="M296" i="2"/>
  <c r="L296" i="2"/>
  <c r="K296" i="2"/>
  <c r="J296" i="2"/>
  <c r="M295" i="2"/>
  <c r="L295" i="2"/>
  <c r="M294" i="2"/>
  <c r="L294" i="2"/>
  <c r="M293" i="2"/>
  <c r="L293" i="2"/>
  <c r="M290" i="2"/>
  <c r="L290" i="2"/>
  <c r="K290" i="2"/>
  <c r="J290" i="2"/>
  <c r="M289" i="2"/>
  <c r="L289" i="2"/>
  <c r="K289" i="2"/>
  <c r="J289" i="2"/>
  <c r="M288" i="2"/>
  <c r="L288" i="2"/>
  <c r="K288" i="2"/>
  <c r="J288" i="2"/>
  <c r="M287" i="2"/>
  <c r="L287" i="2"/>
  <c r="M286" i="2"/>
  <c r="L286" i="2"/>
  <c r="M285" i="2"/>
  <c r="L285" i="2"/>
  <c r="M284" i="2"/>
  <c r="L284" i="2"/>
  <c r="M283" i="2"/>
  <c r="L283" i="2"/>
  <c r="M282" i="2"/>
  <c r="L282" i="2"/>
  <c r="M280" i="2"/>
  <c r="L280" i="2"/>
  <c r="M278" i="2"/>
  <c r="L278" i="2"/>
  <c r="K278" i="2"/>
  <c r="J278" i="2"/>
  <c r="M277" i="2"/>
  <c r="L277" i="2"/>
  <c r="M276" i="2"/>
  <c r="L276" i="2"/>
  <c r="M275" i="2"/>
  <c r="L275" i="2"/>
  <c r="M273" i="2"/>
  <c r="L273" i="2"/>
  <c r="K273" i="2"/>
  <c r="J273" i="2"/>
  <c r="M272" i="2"/>
  <c r="L272" i="2"/>
  <c r="M271" i="2"/>
  <c r="L271" i="2"/>
  <c r="M270" i="2"/>
  <c r="L270" i="2"/>
  <c r="M269" i="2"/>
  <c r="L269" i="2"/>
  <c r="M268" i="2"/>
  <c r="L268" i="2"/>
  <c r="M267" i="2"/>
  <c r="L267" i="2"/>
  <c r="J264" i="2"/>
  <c r="J261" i="2"/>
  <c r="M256" i="2"/>
  <c r="L256" i="2"/>
  <c r="K256" i="2"/>
  <c r="J256" i="2"/>
  <c r="M255" i="2"/>
  <c r="L255" i="2"/>
  <c r="K255" i="2"/>
  <c r="J255" i="2"/>
  <c r="M254" i="2"/>
  <c r="L254" i="2"/>
  <c r="M253" i="2"/>
  <c r="L253" i="2"/>
  <c r="K253" i="2"/>
  <c r="J253" i="2"/>
  <c r="M252" i="2"/>
  <c r="L252" i="2"/>
  <c r="M251" i="2"/>
  <c r="L251" i="2"/>
  <c r="K251" i="2"/>
  <c r="J251" i="2"/>
  <c r="M250" i="2"/>
  <c r="L250" i="2"/>
  <c r="M249" i="2"/>
  <c r="L249" i="2"/>
  <c r="M247" i="2"/>
  <c r="L247" i="2"/>
  <c r="M246" i="2"/>
  <c r="L246" i="2"/>
  <c r="M245" i="2"/>
  <c r="L245" i="2"/>
  <c r="M244" i="2"/>
  <c r="L244" i="2"/>
  <c r="M243" i="2"/>
  <c r="L243" i="2"/>
  <c r="M242" i="2"/>
  <c r="L242" i="2"/>
  <c r="M240" i="2"/>
  <c r="L240" i="2"/>
  <c r="K240" i="2"/>
  <c r="J240" i="2"/>
  <c r="M239" i="2"/>
  <c r="L239" i="2"/>
  <c r="M238" i="2"/>
  <c r="L238" i="2"/>
  <c r="K238" i="2"/>
  <c r="J238" i="2"/>
  <c r="M237" i="2"/>
  <c r="L237" i="2"/>
  <c r="M236" i="2"/>
  <c r="L236" i="2"/>
  <c r="M235" i="2"/>
  <c r="L235" i="2"/>
  <c r="M233" i="2"/>
  <c r="L233" i="2"/>
  <c r="M232" i="2"/>
  <c r="L232" i="2"/>
  <c r="K232" i="2"/>
  <c r="J232" i="2"/>
  <c r="M231" i="2"/>
  <c r="L231" i="2"/>
  <c r="M230" i="2"/>
  <c r="L230" i="2"/>
  <c r="M229" i="2"/>
  <c r="L229" i="2"/>
  <c r="M228" i="2"/>
  <c r="L228" i="2"/>
  <c r="M226" i="2"/>
  <c r="L226" i="2"/>
  <c r="M224" i="2"/>
  <c r="L224" i="2"/>
  <c r="K224" i="2"/>
  <c r="J224" i="2"/>
  <c r="M223" i="2"/>
  <c r="L223" i="2"/>
  <c r="M222" i="2"/>
  <c r="L222" i="2"/>
  <c r="M221" i="2"/>
  <c r="L221" i="2"/>
  <c r="M219" i="2"/>
  <c r="L219" i="2"/>
  <c r="K219" i="2"/>
  <c r="J219" i="2"/>
  <c r="M218" i="2"/>
  <c r="L218" i="2"/>
  <c r="M217" i="2"/>
  <c r="L217" i="2"/>
  <c r="K217" i="2"/>
  <c r="J217" i="2"/>
  <c r="M216" i="2"/>
  <c r="L216" i="2"/>
  <c r="M215" i="2"/>
  <c r="L215" i="2"/>
  <c r="M214" i="2"/>
  <c r="L214" i="2"/>
  <c r="M213" i="2"/>
  <c r="L213" i="2"/>
  <c r="M212" i="2"/>
  <c r="L212" i="2"/>
  <c r="M211" i="2"/>
  <c r="L211" i="2"/>
  <c r="M210" i="2"/>
  <c r="L210" i="2"/>
  <c r="M209" i="2"/>
  <c r="L209" i="2"/>
  <c r="M208" i="2"/>
  <c r="L208" i="2"/>
  <c r="M207" i="2"/>
  <c r="L207" i="2"/>
  <c r="M206" i="2"/>
  <c r="L206" i="2"/>
  <c r="M205" i="2"/>
  <c r="L205" i="2"/>
  <c r="M204" i="2"/>
  <c r="L204" i="2"/>
  <c r="M203" i="2"/>
  <c r="L203" i="2"/>
  <c r="M202" i="2"/>
  <c r="L202" i="2"/>
  <c r="M201" i="2"/>
  <c r="L201" i="2"/>
  <c r="M200" i="2"/>
  <c r="L200" i="2"/>
  <c r="M199" i="2"/>
  <c r="L199" i="2"/>
  <c r="M198" i="2"/>
  <c r="L198" i="2"/>
  <c r="M197" i="2"/>
  <c r="L197" i="2"/>
  <c r="M196" i="2"/>
  <c r="L196" i="2"/>
  <c r="M195" i="2"/>
  <c r="L195" i="2"/>
  <c r="M194" i="2"/>
  <c r="L194" i="2"/>
  <c r="M193" i="2"/>
  <c r="L193" i="2"/>
  <c r="M192" i="2"/>
  <c r="L192" i="2"/>
  <c r="M191" i="2"/>
  <c r="L191" i="2"/>
  <c r="M189" i="2"/>
  <c r="L189" i="2"/>
  <c r="K189" i="2"/>
  <c r="J189" i="2"/>
  <c r="M188" i="2"/>
  <c r="L188" i="2"/>
  <c r="M187" i="2"/>
  <c r="L187" i="2"/>
  <c r="M186" i="2"/>
  <c r="L186" i="2"/>
  <c r="M185" i="2"/>
  <c r="L185" i="2"/>
  <c r="M184" i="2"/>
  <c r="L184" i="2"/>
  <c r="M183" i="2"/>
  <c r="L183" i="2"/>
  <c r="M182" i="2"/>
  <c r="L182" i="2"/>
  <c r="M181" i="2"/>
  <c r="L181" i="2"/>
  <c r="M180" i="2"/>
  <c r="L180" i="2"/>
  <c r="M179" i="2"/>
  <c r="L179" i="2"/>
  <c r="M177" i="2"/>
  <c r="L177" i="2"/>
  <c r="M176" i="2"/>
  <c r="L176" i="2"/>
  <c r="M175" i="2"/>
  <c r="L175" i="2"/>
  <c r="M173" i="2"/>
  <c r="L173" i="2"/>
  <c r="K173" i="2"/>
  <c r="J173" i="2"/>
  <c r="M172" i="2"/>
  <c r="L172" i="2"/>
  <c r="M171" i="2"/>
  <c r="L171" i="2"/>
  <c r="M170" i="2"/>
  <c r="L170" i="2"/>
  <c r="M169" i="2"/>
  <c r="L169" i="2"/>
  <c r="M168" i="2"/>
  <c r="L168" i="2"/>
  <c r="M167" i="2"/>
  <c r="L167" i="2"/>
  <c r="M165" i="2"/>
  <c r="L165" i="2"/>
  <c r="K165" i="2"/>
  <c r="J165" i="2"/>
  <c r="M164" i="2"/>
  <c r="L164" i="2"/>
  <c r="M163" i="2"/>
  <c r="L163" i="2"/>
  <c r="M162" i="2"/>
  <c r="L162" i="2"/>
  <c r="M160" i="2"/>
  <c r="L160" i="2"/>
  <c r="K160" i="2"/>
  <c r="J160" i="2"/>
  <c r="M159" i="2"/>
  <c r="L159" i="2"/>
  <c r="M158" i="2"/>
  <c r="L158" i="2"/>
  <c r="K158" i="2"/>
  <c r="J158" i="2"/>
  <c r="M157" i="2"/>
  <c r="L157" i="2"/>
  <c r="M156" i="2"/>
  <c r="L156" i="2"/>
  <c r="M155" i="2"/>
  <c r="L155" i="2"/>
  <c r="K155" i="2"/>
  <c r="J155" i="2"/>
  <c r="M154" i="2"/>
  <c r="L154" i="2"/>
  <c r="M153" i="2"/>
  <c r="L153" i="2"/>
  <c r="M152" i="2"/>
  <c r="L152" i="2"/>
  <c r="M151" i="2"/>
  <c r="L151" i="2"/>
  <c r="K151" i="2"/>
  <c r="J151" i="2"/>
  <c r="M150" i="2"/>
  <c r="L150" i="2"/>
  <c r="M149" i="2"/>
  <c r="L149" i="2"/>
  <c r="M148" i="2"/>
  <c r="L148" i="2"/>
  <c r="M147" i="2"/>
  <c r="L147" i="2"/>
  <c r="M144" i="2"/>
  <c r="L144" i="2"/>
  <c r="K144" i="2"/>
  <c r="J144" i="2"/>
  <c r="M143" i="2"/>
  <c r="L143" i="2"/>
  <c r="M142" i="2"/>
  <c r="L142" i="2"/>
  <c r="M141" i="2"/>
  <c r="L141" i="2"/>
  <c r="M140" i="2"/>
  <c r="L140" i="2"/>
  <c r="M139" i="2"/>
  <c r="L139" i="2"/>
  <c r="M138" i="2"/>
  <c r="L138" i="2"/>
  <c r="M136" i="2"/>
  <c r="L136" i="2"/>
  <c r="M135" i="2"/>
  <c r="L135" i="2"/>
  <c r="K135" i="2"/>
  <c r="J135" i="2"/>
  <c r="M134" i="2"/>
  <c r="L134" i="2"/>
  <c r="M133" i="2"/>
  <c r="L133" i="2"/>
  <c r="K133" i="2"/>
  <c r="J133" i="2"/>
  <c r="M132" i="2"/>
  <c r="L132" i="2"/>
  <c r="M131" i="2"/>
  <c r="L131" i="2"/>
  <c r="M129" i="2"/>
  <c r="L129" i="2"/>
  <c r="K129" i="2"/>
  <c r="J129" i="2"/>
  <c r="M128" i="2"/>
  <c r="L128" i="2"/>
  <c r="M127" i="2"/>
  <c r="L127" i="2"/>
  <c r="M125" i="2"/>
  <c r="L125" i="2"/>
  <c r="K125" i="2"/>
  <c r="J125" i="2"/>
  <c r="M124" i="2"/>
  <c r="L124" i="2"/>
  <c r="M123" i="2"/>
  <c r="L123" i="2"/>
  <c r="M120" i="2"/>
  <c r="L120" i="2"/>
  <c r="M118" i="2"/>
  <c r="L118" i="2"/>
  <c r="K118" i="2"/>
  <c r="J118" i="2"/>
  <c r="M117" i="2"/>
  <c r="L117" i="2"/>
  <c r="M116" i="2"/>
  <c r="L116" i="2"/>
  <c r="M115" i="2"/>
  <c r="L115" i="2"/>
  <c r="M114" i="2"/>
  <c r="L114" i="2"/>
  <c r="M113" i="2"/>
  <c r="L113" i="2"/>
  <c r="M111" i="2"/>
  <c r="L111" i="2"/>
  <c r="K111" i="2"/>
  <c r="J111" i="2"/>
  <c r="M110" i="2"/>
  <c r="L110" i="2"/>
  <c r="M109" i="2"/>
  <c r="L109" i="2"/>
  <c r="K109" i="2"/>
  <c r="J109" i="2"/>
  <c r="M108" i="2"/>
  <c r="L108" i="2"/>
  <c r="M107" i="2"/>
  <c r="L107" i="2"/>
  <c r="M106" i="2"/>
  <c r="L106" i="2"/>
  <c r="M105" i="2"/>
  <c r="L105" i="2"/>
  <c r="M103" i="2"/>
  <c r="L103" i="2"/>
  <c r="K103" i="2"/>
  <c r="J103" i="2"/>
  <c r="M102" i="2"/>
  <c r="L102" i="2"/>
  <c r="M101" i="2"/>
  <c r="L101" i="2"/>
  <c r="M100" i="2"/>
  <c r="L100" i="2"/>
  <c r="M99" i="2"/>
  <c r="L99" i="2"/>
  <c r="M98" i="2"/>
  <c r="L98" i="2"/>
  <c r="M97" i="2"/>
  <c r="L97" i="2"/>
  <c r="M96" i="2"/>
  <c r="L96" i="2"/>
  <c r="M94" i="2"/>
  <c r="L94" i="2"/>
  <c r="K94" i="2"/>
  <c r="J94" i="2"/>
  <c r="M93" i="2"/>
  <c r="L93" i="2"/>
  <c r="M92" i="2"/>
  <c r="L92" i="2"/>
  <c r="M91" i="2"/>
  <c r="L91" i="2"/>
  <c r="M90" i="2"/>
  <c r="L90" i="2"/>
  <c r="M89" i="2"/>
  <c r="L89" i="2"/>
  <c r="M88" i="2"/>
  <c r="L88" i="2"/>
  <c r="M87" i="2"/>
  <c r="L87" i="2"/>
  <c r="M86" i="2"/>
  <c r="L86" i="2"/>
  <c r="K86" i="2"/>
  <c r="J86" i="2"/>
  <c r="M85" i="2"/>
  <c r="L85" i="2"/>
  <c r="M84" i="2"/>
  <c r="L84" i="2"/>
  <c r="M83" i="2"/>
  <c r="L83" i="2"/>
  <c r="M82" i="2"/>
  <c r="L82" i="2"/>
  <c r="M81" i="2"/>
  <c r="L81" i="2"/>
  <c r="M80" i="2"/>
  <c r="L80" i="2"/>
  <c r="M79" i="2"/>
  <c r="L79" i="2"/>
  <c r="M78" i="2"/>
  <c r="L78" i="2"/>
  <c r="M77" i="2"/>
  <c r="L77" i="2"/>
  <c r="M75" i="2"/>
  <c r="L75" i="2"/>
  <c r="M74" i="2"/>
  <c r="L74" i="2"/>
  <c r="M73" i="2"/>
  <c r="L73" i="2"/>
  <c r="M70" i="2"/>
  <c r="L70" i="2"/>
  <c r="K70" i="2"/>
  <c r="J70" i="2"/>
  <c r="M69" i="2"/>
  <c r="L69" i="2"/>
  <c r="M68" i="2"/>
  <c r="L68" i="2"/>
  <c r="M67" i="2"/>
  <c r="L67" i="2"/>
  <c r="M66" i="2"/>
  <c r="L66" i="2"/>
  <c r="M65" i="2"/>
  <c r="L65" i="2"/>
  <c r="M64" i="2"/>
  <c r="L64" i="2"/>
  <c r="M63" i="2"/>
  <c r="L63" i="2"/>
  <c r="M61" i="2"/>
  <c r="L61" i="2"/>
  <c r="K61" i="2"/>
  <c r="J61" i="2"/>
  <c r="M60" i="2"/>
  <c r="L60" i="2"/>
  <c r="M59" i="2"/>
  <c r="L59" i="2"/>
  <c r="M58" i="2"/>
  <c r="L58" i="2"/>
  <c r="M57" i="2"/>
  <c r="L57" i="2"/>
  <c r="M56" i="2"/>
  <c r="L56" i="2"/>
  <c r="M55" i="2"/>
  <c r="L55" i="2"/>
  <c r="M53" i="2"/>
  <c r="L53" i="2"/>
  <c r="K53" i="2"/>
  <c r="J53" i="2"/>
  <c r="M52" i="2"/>
  <c r="L52" i="2"/>
  <c r="M51" i="2"/>
  <c r="L51" i="2"/>
  <c r="M50" i="2"/>
  <c r="L50" i="2"/>
  <c r="M48" i="2"/>
  <c r="L48" i="2"/>
  <c r="M47" i="2"/>
  <c r="L47" i="2"/>
  <c r="M46" i="2"/>
  <c r="L46" i="2"/>
  <c r="M45" i="2"/>
  <c r="L45" i="2"/>
  <c r="M44" i="2"/>
  <c r="L44" i="2"/>
  <c r="M43" i="2"/>
  <c r="L43" i="2"/>
  <c r="M41" i="2"/>
  <c r="L41" i="2"/>
  <c r="K41" i="2"/>
  <c r="J41" i="2"/>
  <c r="M40" i="2"/>
  <c r="L40" i="2"/>
  <c r="M39" i="2"/>
  <c r="L39" i="2"/>
  <c r="M38" i="2"/>
  <c r="L38" i="2"/>
  <c r="M37" i="2"/>
  <c r="L37" i="2"/>
  <c r="M36" i="2"/>
  <c r="L36" i="2"/>
  <c r="M35" i="2"/>
  <c r="L35" i="2"/>
  <c r="M34" i="2"/>
  <c r="L34" i="2"/>
  <c r="M31" i="2"/>
  <c r="L31" i="2"/>
  <c r="K31" i="2"/>
  <c r="J31" i="2"/>
  <c r="M30" i="2"/>
  <c r="L30" i="2"/>
  <c r="K30" i="2"/>
  <c r="J30" i="2"/>
  <c r="M29" i="2"/>
  <c r="L29" i="2"/>
  <c r="K29" i="2"/>
  <c r="J29" i="2"/>
  <c r="M28" i="2"/>
  <c r="L28" i="2"/>
  <c r="M27" i="2"/>
  <c r="L27" i="2"/>
  <c r="M26" i="2"/>
  <c r="L26" i="2"/>
  <c r="M25" i="2"/>
  <c r="L25" i="2"/>
  <c r="M24" i="2"/>
  <c r="L24" i="2"/>
  <c r="M23" i="2"/>
  <c r="L23" i="2"/>
  <c r="M22" i="2"/>
  <c r="L22" i="2"/>
  <c r="M21" i="2"/>
  <c r="L21" i="2"/>
  <c r="M20" i="2"/>
  <c r="L20" i="2"/>
  <c r="M19" i="2"/>
  <c r="L19" i="2"/>
  <c r="M18" i="2"/>
  <c r="L18" i="2"/>
  <c r="M17" i="2"/>
  <c r="L17" i="2"/>
  <c r="M16" i="2"/>
  <c r="L16" i="2"/>
  <c r="M15" i="2"/>
  <c r="L15" i="2"/>
  <c r="M14" i="2"/>
  <c r="L14" i="2"/>
  <c r="M12" i="2"/>
  <c r="L12" i="2"/>
  <c r="M11" i="2"/>
  <c r="L11" i="2"/>
  <c r="M10" i="2"/>
  <c r="L10" i="2"/>
  <c r="M8" i="2"/>
  <c r="L8" i="2"/>
  <c r="M7" i="2"/>
  <c r="L7" i="2"/>
  <c r="M6" i="2"/>
  <c r="L6" i="2"/>
  <c r="M5" i="2"/>
  <c r="L5" i="2"/>
  <c r="H89" i="1"/>
  <c r="H88" i="1"/>
  <c r="H84" i="1"/>
  <c r="H74" i="1"/>
  <c r="H73" i="1"/>
  <c r="H72" i="1"/>
  <c r="H71" i="1"/>
  <c r="H67" i="1"/>
  <c r="H63" i="1"/>
  <c r="H59" i="1"/>
  <c r="H51" i="1"/>
  <c r="H44" i="1"/>
  <c r="H41" i="1"/>
  <c r="H35" i="1"/>
  <c r="H34" i="1"/>
  <c r="H23" i="1"/>
  <c r="H22" i="1"/>
  <c r="H19" i="1"/>
  <c r="H15" i="1"/>
  <c r="H14" i="1"/>
</calcChain>
</file>

<file path=xl/sharedStrings.xml><?xml version="1.0" encoding="utf-8"?>
<sst xmlns="http://schemas.openxmlformats.org/spreadsheetml/2006/main" count="2511" uniqueCount="771">
  <si>
    <t>Nov 30, 25</t>
  </si>
  <si>
    <t>ASSETS</t>
  </si>
  <si>
    <t>Current Assets</t>
  </si>
  <si>
    <t>Checking/Savings</t>
  </si>
  <si>
    <t>1000 · Bank Accounts</t>
  </si>
  <si>
    <t>1030 · Colotrust - Cistern Fund</t>
  </si>
  <si>
    <t>1029 · Colotrust - Auxiliary Fund</t>
  </si>
  <si>
    <t>1025 · Colotrust - Gen Op Fund</t>
  </si>
  <si>
    <t>1028 · Colotrust - Reserve Fund</t>
  </si>
  <si>
    <t>1027 · Colotrust - Apparatus Fund</t>
  </si>
  <si>
    <t>1026 · Colotrust - Pension Fund</t>
  </si>
  <si>
    <t>1010 · Checking-7493</t>
  </si>
  <si>
    <t>1015 · Savings/Regular-4453</t>
  </si>
  <si>
    <t>Total 1000 · Bank Accounts</t>
  </si>
  <si>
    <t>Total Checking/Savings</t>
  </si>
  <si>
    <t>Accounts Receivable</t>
  </si>
  <si>
    <t>1110 · Wildland Fire Billing</t>
  </si>
  <si>
    <t>1120 · Property Tax Receivable</t>
  </si>
  <si>
    <t>Total Accounts Receivable</t>
  </si>
  <si>
    <t>Other Current Assets</t>
  </si>
  <si>
    <t>Payroll Asset</t>
  </si>
  <si>
    <t>Total Other Current Assets</t>
  </si>
  <si>
    <t>Total Current Assets</t>
  </si>
  <si>
    <t>Fixed Assets</t>
  </si>
  <si>
    <t>Buildings</t>
  </si>
  <si>
    <t>Bunker Gear</t>
  </si>
  <si>
    <t>Cisterns</t>
  </si>
  <si>
    <t>Equipment-Buildings</t>
  </si>
  <si>
    <t>Land</t>
  </si>
  <si>
    <t>Medical Equipment</t>
  </si>
  <si>
    <t>Vehicles</t>
  </si>
  <si>
    <t>Accumulated Depreciation</t>
  </si>
  <si>
    <t>Investment Gen Fixed Assest</t>
  </si>
  <si>
    <t>Total Fixed Assets</t>
  </si>
  <si>
    <t>TOTAL ASSETS</t>
  </si>
  <si>
    <t>LIABILITIES &amp; EQUITY</t>
  </si>
  <si>
    <t>Liabilities</t>
  </si>
  <si>
    <t>Current Liabilities</t>
  </si>
  <si>
    <t>Accounts Payable</t>
  </si>
  <si>
    <t>2000 · Accounts Payable</t>
  </si>
  <si>
    <t>Total Accounts Payable</t>
  </si>
  <si>
    <t>Credit Cards</t>
  </si>
  <si>
    <t>9705 · UMB Credit Cards</t>
  </si>
  <si>
    <t>Total Credit Cards</t>
  </si>
  <si>
    <t>Other Current Liabilities</t>
  </si>
  <si>
    <t>WildFire Payable</t>
  </si>
  <si>
    <t>Deferred Property Taxes</t>
  </si>
  <si>
    <t>2111 · Direct Deposit Liabilities</t>
  </si>
  <si>
    <t>Cafeteria Plan</t>
  </si>
  <si>
    <t>AFLAC</t>
  </si>
  <si>
    <t>Total Cafeteria Plan</t>
  </si>
  <si>
    <t>2100 · Payroll Liabilities</t>
  </si>
  <si>
    <t>2106 · Supplemental Employee Life</t>
  </si>
  <si>
    <t>2105 · Non Staff Health Insurance</t>
  </si>
  <si>
    <t>2110 · Federal Withholding</t>
  </si>
  <si>
    <t>2120 · FICA</t>
  </si>
  <si>
    <t>2122 · Company</t>
  </si>
  <si>
    <t>2124 · Employee</t>
  </si>
  <si>
    <t>Total 2120 · FICA</t>
  </si>
  <si>
    <t>2140 · Medicare</t>
  </si>
  <si>
    <t>2142 · Company</t>
  </si>
  <si>
    <t>2144 · Employee</t>
  </si>
  <si>
    <t>Total 2140 · Medicare</t>
  </si>
  <si>
    <t>2150 · State Withholding</t>
  </si>
  <si>
    <t>2155 · SUTA</t>
  </si>
  <si>
    <t>2100 · Payroll Liabilities - Other</t>
  </si>
  <si>
    <t>Total 2100 · Payroll Liabilities</t>
  </si>
  <si>
    <t>2200 · Pension Contributions</t>
  </si>
  <si>
    <t>2216 · Pension Staff</t>
  </si>
  <si>
    <t>2200 · Pension Contributions - Other</t>
  </si>
  <si>
    <t>Total 2200 · Pension Contributions</t>
  </si>
  <si>
    <t>Total Other Current Liabilities</t>
  </si>
  <si>
    <t>Total Current Liabilities</t>
  </si>
  <si>
    <t>Total Liabilities</t>
  </si>
  <si>
    <t>Equity</t>
  </si>
  <si>
    <t>3000 · Opening Bal Equity</t>
  </si>
  <si>
    <t>3100 · Reserves</t>
  </si>
  <si>
    <t>3010 · Capital Reserve</t>
  </si>
  <si>
    <t>3012 · Grant Match Reserve</t>
  </si>
  <si>
    <t>3014 · Reserved for 2 months of admin</t>
  </si>
  <si>
    <t>3016 · Reserved for Sick/Vac</t>
  </si>
  <si>
    <t>3018 · Reserved for Water Systems</t>
  </si>
  <si>
    <t>3020 · Reserved for Tabor</t>
  </si>
  <si>
    <t>Total 3100 · Reserves</t>
  </si>
  <si>
    <t>3111 · Retained Earnings</t>
  </si>
  <si>
    <t>3030 · Unreserved Fund Balance</t>
  </si>
  <si>
    <t>Net Income</t>
  </si>
  <si>
    <t>Total Equity</t>
  </si>
  <si>
    <t>TOTAL LIABILITIES &amp; EQUITY</t>
  </si>
  <si>
    <t>Nov 25</t>
  </si>
  <si>
    <t>Budget</t>
  </si>
  <si>
    <t>$ Over Budget</t>
  </si>
  <si>
    <t>% of Budget</t>
  </si>
  <si>
    <t>Ordinary Income/Expense</t>
  </si>
  <si>
    <t>Income</t>
  </si>
  <si>
    <t>49900 · Uncategorized Income</t>
  </si>
  <si>
    <t>4015 · DDA-Share</t>
  </si>
  <si>
    <t>4020 · Donations</t>
  </si>
  <si>
    <t>4025 · Interest Income</t>
  </si>
  <si>
    <t>4100 · Tax Rev</t>
  </si>
  <si>
    <t>4157 · Other/RAR TIF</t>
  </si>
  <si>
    <t>4156 · Other/RAR SOT</t>
  </si>
  <si>
    <t>4106 · SOT-Vehicle/Apparatus Fund %</t>
  </si>
  <si>
    <t>4107 · TIF-Vehicle/Apparatus Fund %</t>
  </si>
  <si>
    <t>4110 · General Operating Current Tax</t>
  </si>
  <si>
    <t>4115 · General Operating SOT</t>
  </si>
  <si>
    <t>4120 · Pension Current Tax</t>
  </si>
  <si>
    <t>4121 · Pension SOT</t>
  </si>
  <si>
    <t>4130 · Current Interest</t>
  </si>
  <si>
    <t>4135 · Delinquent Tax</t>
  </si>
  <si>
    <t>4131 · Delinquent Interest</t>
  </si>
  <si>
    <t>4176 · Refund/Abate Current Tax</t>
  </si>
  <si>
    <t>4155 · Other/RAR Current Tax</t>
  </si>
  <si>
    <t>4116 · General Operating TIF</t>
  </si>
  <si>
    <t>4122 · Pension TIF</t>
  </si>
  <si>
    <t>4170 · Prior Year Abatement</t>
  </si>
  <si>
    <t>4175 · Pension Prior Abatements</t>
  </si>
  <si>
    <t>4190 · Refund/Abate Interest</t>
  </si>
  <si>
    <t>4100 · Tax Rev - Other</t>
  </si>
  <si>
    <t>Total 4100 · Tax Rev</t>
  </si>
  <si>
    <t>Total Income</t>
  </si>
  <si>
    <t>Gross Profit</t>
  </si>
  <si>
    <t>Expense</t>
  </si>
  <si>
    <t>9000 · CAPITAL OUTLAY</t>
  </si>
  <si>
    <t>9009 · 5652 Replacement</t>
  </si>
  <si>
    <t>9008 · New 5601</t>
  </si>
  <si>
    <t>9006 · New 5621</t>
  </si>
  <si>
    <t>9007 · New 5633</t>
  </si>
  <si>
    <t>9005 · New Command 5650</t>
  </si>
  <si>
    <t>9010 · Building Maintenace</t>
  </si>
  <si>
    <t>9000 · CAPITAL OUTLAY - Other</t>
  </si>
  <si>
    <t>Total 9000 · CAPITAL OUTLAY</t>
  </si>
  <si>
    <t>6000 · ADMINISTRATION</t>
  </si>
  <si>
    <t>6005 · Office Supplies</t>
  </si>
  <si>
    <t>6010 · Office Equipment</t>
  </si>
  <si>
    <t>6015 · Postage and Delivery</t>
  </si>
  <si>
    <t>6018 · Printing and Reproduction</t>
  </si>
  <si>
    <t>6020 · Advertising/Public Notice</t>
  </si>
  <si>
    <t>6025 · Election</t>
  </si>
  <si>
    <t>6030 · Bank Fees</t>
  </si>
  <si>
    <t>6035 · Treasurer &amp; Bank Fees</t>
  </si>
  <si>
    <t>6040 · Pension Treasurer Bank Fees</t>
  </si>
  <si>
    <t>6030 · Bank Fees - Other</t>
  </si>
  <si>
    <t>Total 6030 · Bank Fees</t>
  </si>
  <si>
    <t>6100 · Insurance</t>
  </si>
  <si>
    <t>6110 · Accident &amp; Sickness</t>
  </si>
  <si>
    <t>6115 · CO Heart &amp; Circulatory</t>
  </si>
  <si>
    <t>6120 · Disability Insurance</t>
  </si>
  <si>
    <t>6125 · Liability Insurance</t>
  </si>
  <si>
    <t>6130 · Workman's Compensation</t>
  </si>
  <si>
    <t>6100 · Insurance - Other</t>
  </si>
  <si>
    <t>Total 6100 · Insurance</t>
  </si>
  <si>
    <t>6200 · Dues and Subscriptions</t>
  </si>
  <si>
    <t>6250 · Professional Memberships</t>
  </si>
  <si>
    <t>6245 · First Due Software</t>
  </si>
  <si>
    <t>6240 · Rescue Rack</t>
  </si>
  <si>
    <t>6210 · Software</t>
  </si>
  <si>
    <t>6215 · Website</t>
  </si>
  <si>
    <t>6230 · Internet expense</t>
  </si>
  <si>
    <t>6200 · Dues and Subscriptions - Other</t>
  </si>
  <si>
    <t>Total 6200 · Dues and Subscriptions</t>
  </si>
  <si>
    <t>6400 · Payroll Expenses</t>
  </si>
  <si>
    <t>6405 · Gross wages - Employees</t>
  </si>
  <si>
    <t>6447 · Mitigation Specialist</t>
  </si>
  <si>
    <t>6449 · PRN Education Hourly</t>
  </si>
  <si>
    <t>6448 · PRN Medic Hourly</t>
  </si>
  <si>
    <t>6410 · Chief</t>
  </si>
  <si>
    <t>6412 · Gross wages - chief</t>
  </si>
  <si>
    <t>6414 · Pension Fund Chief</t>
  </si>
  <si>
    <t>6416 · Disability Chief</t>
  </si>
  <si>
    <t>6418 · 457 Match</t>
  </si>
  <si>
    <t>6420 · Health Insurance Chief</t>
  </si>
  <si>
    <t>6422 · Accrued Vacation Pay</t>
  </si>
  <si>
    <t>6424 · Accrued Sick Pay</t>
  </si>
  <si>
    <t>6426 · Term Life</t>
  </si>
  <si>
    <t>6410 · Chief - Other</t>
  </si>
  <si>
    <t>Total 6410 · Chief</t>
  </si>
  <si>
    <t>6430 · Fire Fighters</t>
  </si>
  <si>
    <t>6432 · Accrued Vacation Firefighter</t>
  </si>
  <si>
    <t>6434 · Accrued Sick Pay Firefighter</t>
  </si>
  <si>
    <t>6440 · Administrator</t>
  </si>
  <si>
    <t>6442 · Mechanic</t>
  </si>
  <si>
    <t>6446 · Fire Inspection</t>
  </si>
  <si>
    <t>6405 · Gross wages - Employees - Other</t>
  </si>
  <si>
    <t>Total 6405 · Gross wages - Employees</t>
  </si>
  <si>
    <t>6450 · Payroll Direct Costs</t>
  </si>
  <si>
    <t>6463 · Group Life Insurance</t>
  </si>
  <si>
    <t>6452 · Pension Fund Staff</t>
  </si>
  <si>
    <t>6454 · Disability Staff</t>
  </si>
  <si>
    <t>6456 · Health Insurance Staff</t>
  </si>
  <si>
    <t>6470 · Staff Education</t>
  </si>
  <si>
    <t>6472 · Payroll Fees</t>
  </si>
  <si>
    <t>6450 · Payroll Direct Costs - Other</t>
  </si>
  <si>
    <t>Total 6450 · Payroll Direct Costs</t>
  </si>
  <si>
    <t>6480 · Payroll Taxes</t>
  </si>
  <si>
    <t>6484 · FICA</t>
  </si>
  <si>
    <t>6486 · Medicare</t>
  </si>
  <si>
    <t>6488 · SUI</t>
  </si>
  <si>
    <t>6480 · Payroll Taxes - Other</t>
  </si>
  <si>
    <t>Total 6480 · Payroll Taxes</t>
  </si>
  <si>
    <t>6400 · Payroll Expenses - Other</t>
  </si>
  <si>
    <t>Total 6400 · Payroll Expenses</t>
  </si>
  <si>
    <t>6500 · Professional Fees</t>
  </si>
  <si>
    <t>6510 · Legal Fees</t>
  </si>
  <si>
    <t>6512 · HR Consulting</t>
  </si>
  <si>
    <t>6514 · Accounting</t>
  </si>
  <si>
    <t>6516 · Contract Labor</t>
  </si>
  <si>
    <t>6500 · Professional Fees - Other</t>
  </si>
  <si>
    <t>Total 6500 · Professional Fees</t>
  </si>
  <si>
    <t>6600 · STATIONS &amp; BULDINGS</t>
  </si>
  <si>
    <t>6617 · Shop Rent (Mechanic)</t>
  </si>
  <si>
    <t>6610 · Building Maintanence</t>
  </si>
  <si>
    <t>6612 · Station #1</t>
  </si>
  <si>
    <t>6612.1 · Station #1 Operating Suppllies</t>
  </si>
  <si>
    <t>6612 · Station #1 - Other</t>
  </si>
  <si>
    <t>Total 6612 · Station #1</t>
  </si>
  <si>
    <t>6614 · Station #2-Ridge</t>
  </si>
  <si>
    <t>6614.1 · Station #2 Operating Supplies</t>
  </si>
  <si>
    <t>6614 · Station #2-Ridge - Other</t>
  </si>
  <si>
    <t>Total 6614 · Station #2-Ridge</t>
  </si>
  <si>
    <t>6616 · Station #3-Eldora</t>
  </si>
  <si>
    <t>6616.1 · Station #3 Operating Supplies</t>
  </si>
  <si>
    <t>6616 · Station #3-Eldora - Other</t>
  </si>
  <si>
    <t>Total 6616 · Station #3-Eldora</t>
  </si>
  <si>
    <t>6610 · Building Maintanence - Other</t>
  </si>
  <si>
    <t>Total 6610 · Building Maintanence</t>
  </si>
  <si>
    <t>6620 · Licenses and Permits</t>
  </si>
  <si>
    <t>6630 · Telephone</t>
  </si>
  <si>
    <t>6632 · Mobile</t>
  </si>
  <si>
    <t>6634 · Cellular Data</t>
  </si>
  <si>
    <t>6636 · Station 1 9161</t>
  </si>
  <si>
    <t>6638 · Station 2-Ridge 0310</t>
  </si>
  <si>
    <t>6640 · Station 3-Eldora 9555</t>
  </si>
  <si>
    <t>6630 · Telephone - Other</t>
  </si>
  <si>
    <t>Total 6630 · Telephone</t>
  </si>
  <si>
    <t>6650 · Utilities</t>
  </si>
  <si>
    <t>6652 · Gas and Electric</t>
  </si>
  <si>
    <t>6654 · Station #1 utilities</t>
  </si>
  <si>
    <t>6656 · Station #2 Utilities</t>
  </si>
  <si>
    <t>6658 · Station #3 Utilities</t>
  </si>
  <si>
    <t>6652 · Gas and Electric - Other</t>
  </si>
  <si>
    <t>Total 6652 · Gas and Electric</t>
  </si>
  <si>
    <t>6660 · Water</t>
  </si>
  <si>
    <t>6662 · DirectTV</t>
  </si>
  <si>
    <t>6650 · Utilities - Other</t>
  </si>
  <si>
    <t>Total 6650 · Utilities</t>
  </si>
  <si>
    <t>6664 · Waste Disposal</t>
  </si>
  <si>
    <t>6600 · STATIONS &amp; BULDINGS - Other</t>
  </si>
  <si>
    <t>Total 6600 · STATIONS &amp; BULDINGS</t>
  </si>
  <si>
    <t>6000 · ADMINISTRATION - Other</t>
  </si>
  <si>
    <t>Total 6000 · ADMINISTRATION</t>
  </si>
  <si>
    <t>6670 · COMMUNICATIONS</t>
  </si>
  <si>
    <t>6672 · Communications Equipment</t>
  </si>
  <si>
    <t>6676 · Repair</t>
  </si>
  <si>
    <t>6670 · COMMUNICATIONS - Other</t>
  </si>
  <si>
    <t>Total 6670 · COMMUNICATIONS</t>
  </si>
  <si>
    <t>6680 · EMERGENCY MEDICAL SERVICES</t>
  </si>
  <si>
    <t>6684 · Medical Equipment</t>
  </si>
  <si>
    <t>6686 · Medical Supplies</t>
  </si>
  <si>
    <t>6688 · Oxygen</t>
  </si>
  <si>
    <t>6690 · Physio Maintenance Contract</t>
  </si>
  <si>
    <t>6692 · PPE EMS</t>
  </si>
  <si>
    <t>6680 · EMERGENCY MEDICAL SERVICES - Other</t>
  </si>
  <si>
    <t>Total 6680 · EMERGENCY MEDICAL SERVICES</t>
  </si>
  <si>
    <t>6700 · FIRE FIGHTING</t>
  </si>
  <si>
    <t>6702 · Wild Fire Planning</t>
  </si>
  <si>
    <t>6704 · Fire Fighting Consumables</t>
  </si>
  <si>
    <t>6708 · Vehicle Fuel</t>
  </si>
  <si>
    <t>6720 · Fire Equipment</t>
  </si>
  <si>
    <t>6739 · Firefighting Structure Equipmen</t>
  </si>
  <si>
    <t>6722 · ISO Testing</t>
  </si>
  <si>
    <t>6724 · PPE Wildland</t>
  </si>
  <si>
    <t>6726 · PPE Structure</t>
  </si>
  <si>
    <t>6728 · Hose Replacement</t>
  </si>
  <si>
    <t>6730 · Equipment Maintenance</t>
  </si>
  <si>
    <t>6732 · Uniform</t>
  </si>
  <si>
    <t>6734 · Clothing</t>
  </si>
  <si>
    <t>6738 · Wildland fire fighting equipmen</t>
  </si>
  <si>
    <t>6720 · Fire Equipment - Other</t>
  </si>
  <si>
    <t>Total 6720 · Fire Equipment</t>
  </si>
  <si>
    <t>6800 · Vehicle Maintenance</t>
  </si>
  <si>
    <t>5659 · Volvo</t>
  </si>
  <si>
    <t>5624 · Rescue</t>
  </si>
  <si>
    <t>5630 · UTV</t>
  </si>
  <si>
    <t>5601 Engine 1 - Pierce (NEW)</t>
  </si>
  <si>
    <t>5601 Engine 1 - HME</t>
  </si>
  <si>
    <t>5602 Engine 2</t>
  </si>
  <si>
    <t>5603 Engine 3</t>
  </si>
  <si>
    <t>5604 Engine 4</t>
  </si>
  <si>
    <t>5617-Ladder Truck</t>
  </si>
  <si>
    <t>5621 · 5621(Lifeline) Ambulance</t>
  </si>
  <si>
    <t>5622 (MedTec) Ambulance</t>
  </si>
  <si>
    <t>5654-Flatbed Truck</t>
  </si>
  <si>
    <t>5631 Brush 1</t>
  </si>
  <si>
    <t>5632 Brush 2 Truck</t>
  </si>
  <si>
    <t>5633-Scat Truck</t>
  </si>
  <si>
    <t>5640-Tanker</t>
  </si>
  <si>
    <t>5641 Tanker 1</t>
  </si>
  <si>
    <t>5642 Tanker 2</t>
  </si>
  <si>
    <t>5642 Tanker-2 (2021)</t>
  </si>
  <si>
    <t>5643-Tanker Eldora</t>
  </si>
  <si>
    <t>5644-5 Ton Tanker</t>
  </si>
  <si>
    <t>5650-Dodge Durango</t>
  </si>
  <si>
    <t>5651- Command 1</t>
  </si>
  <si>
    <t>5652-Command 2</t>
  </si>
  <si>
    <t>5653-Chevy Plow Truck</t>
  </si>
  <si>
    <t>6800 · Vehicle Maintenance - Other</t>
  </si>
  <si>
    <t>Total 6800 · Vehicle Maintenance</t>
  </si>
  <si>
    <t>6700 · FIRE FIGHTING - Other</t>
  </si>
  <si>
    <t>Total 6700 · FIRE FIGHTING</t>
  </si>
  <si>
    <t>6850 · Fire Inspection Program</t>
  </si>
  <si>
    <t>6854 · Public Education</t>
  </si>
  <si>
    <t>6856 · Supplies Inspection Program</t>
  </si>
  <si>
    <t>6850 · Fire Inspection Program - Other</t>
  </si>
  <si>
    <t>Total 6850 · Fire Inspection Program</t>
  </si>
  <si>
    <t>6860 · MEMBERSHIP</t>
  </si>
  <si>
    <t>6862 · Awards</t>
  </si>
  <si>
    <t>6864 · Incentives</t>
  </si>
  <si>
    <t>6868 · Membership Applicant Screening</t>
  </si>
  <si>
    <t>6869 · Incentives - Conference</t>
  </si>
  <si>
    <t>6866 · VIP-Membership Calls</t>
  </si>
  <si>
    <t>6864 · Incentives - Other</t>
  </si>
  <si>
    <t>Total 6864 · Incentives</t>
  </si>
  <si>
    <t>6870 · Pension Fund Contribution</t>
  </si>
  <si>
    <t>6880 · Travel</t>
  </si>
  <si>
    <t>6882 · Meals</t>
  </si>
  <si>
    <t>6884 · Travel</t>
  </si>
  <si>
    <t>6880 · Travel - Other</t>
  </si>
  <si>
    <t>Total 6880 · Travel</t>
  </si>
  <si>
    <t>6860 · MEMBERSHIP - Other</t>
  </si>
  <si>
    <t>Total 6860 · MEMBERSHIP</t>
  </si>
  <si>
    <t>6890 · Training</t>
  </si>
  <si>
    <t>6894 · 6894 - Fire Training</t>
  </si>
  <si>
    <t>6896 · Prevention Education</t>
  </si>
  <si>
    <t>6891 · FDIC</t>
  </si>
  <si>
    <t>6895 · Training Equipment</t>
  </si>
  <si>
    <t>6893 · Professional Development</t>
  </si>
  <si>
    <t>6892 · Medical Training</t>
  </si>
  <si>
    <t>Fire Training</t>
  </si>
  <si>
    <t>6898 · Burn Building Construction</t>
  </si>
  <si>
    <t>6899 · Training Center Usage Fees</t>
  </si>
  <si>
    <t>Total Fire Training</t>
  </si>
  <si>
    <t>6890 · Training - Other</t>
  </si>
  <si>
    <t>Total 6890 · Training</t>
  </si>
  <si>
    <t>6999 · Uncategorized Expenses</t>
  </si>
  <si>
    <t>Total Expense</t>
  </si>
  <si>
    <t>Net Ordinary Income</t>
  </si>
  <si>
    <t>Other Income/Expense</t>
  </si>
  <si>
    <t>Other Income</t>
  </si>
  <si>
    <t>4000 · CAPITAL OUTLAY UNBUDGETED</t>
  </si>
  <si>
    <t>4009 · 5652 Replacement</t>
  </si>
  <si>
    <t>Total 4000 · CAPITAL OUTLAY UNBUDGETED</t>
  </si>
  <si>
    <t>4200 · Grant Income</t>
  </si>
  <si>
    <t>4268 · 5621  Ambulance Braun Liberty</t>
  </si>
  <si>
    <t>Total 4200 · Grant Income</t>
  </si>
  <si>
    <t>4300 · Other Income</t>
  </si>
  <si>
    <t>4380 · Fire Inspection</t>
  </si>
  <si>
    <t>4385 · Fire Inspection Billing</t>
  </si>
  <si>
    <t>4384 · Scholarships, Grants &amp; Donation</t>
  </si>
  <si>
    <t>4383 · Violations/Fees</t>
  </si>
  <si>
    <t>4382 · Community Cistern</t>
  </si>
  <si>
    <t>4381 · Permitting/Plan Review</t>
  </si>
  <si>
    <t>4380 · Fire Inspection - Other</t>
  </si>
  <si>
    <t>Total 4380 · Fire Inspection</t>
  </si>
  <si>
    <t>4360 · Medical Training</t>
  </si>
  <si>
    <t>4363 · CPR/BLS</t>
  </si>
  <si>
    <t>4362 · EMR</t>
  </si>
  <si>
    <t>4361 · EMT</t>
  </si>
  <si>
    <t>Total 4360 · Medical Training</t>
  </si>
  <si>
    <t>4350 · NFPD Auxiliary</t>
  </si>
  <si>
    <t>4320 · Gain/Loss on Sale of Equipment</t>
  </si>
  <si>
    <t>4400 · Wildland Fire Fighting Reimburs</t>
  </si>
  <si>
    <t>4410 · Wildland Labor Volunteer</t>
  </si>
  <si>
    <t>4420 · Wildland Fire Staff</t>
  </si>
  <si>
    <t>4430 · Wildland Exp Reimb</t>
  </si>
  <si>
    <t>4440 · Equipment Reimbursement</t>
  </si>
  <si>
    <t>4480 · Billable overhead</t>
  </si>
  <si>
    <t>4400 · Wildland Fire Fighting Reimburs - Other</t>
  </si>
  <si>
    <t>Total 4400 · Wildland Fire Fighting Reimburs</t>
  </si>
  <si>
    <t>Total 4300 · Other Income</t>
  </si>
  <si>
    <t>Total Other Income</t>
  </si>
  <si>
    <t>Other Expense</t>
  </si>
  <si>
    <t>8200 · Grant Expenses</t>
  </si>
  <si>
    <t>8268 · 5621 Ambulance Braun Liberty</t>
  </si>
  <si>
    <t>8267 · Emergency Services Radio Grant</t>
  </si>
  <si>
    <t>8200 · Grant Expenses - Other</t>
  </si>
  <si>
    <t>Total 8200 · Grant Expenses</t>
  </si>
  <si>
    <t>8300 · Other Expenses</t>
  </si>
  <si>
    <t>8350 · Auxiliary Expense</t>
  </si>
  <si>
    <t>8364 · Burn Building</t>
  </si>
  <si>
    <t>8384 · Scholarships, Grants &amp; Donation</t>
  </si>
  <si>
    <t>8363 · CPR/BLS</t>
  </si>
  <si>
    <t>8362 · EMR</t>
  </si>
  <si>
    <t>8400 · Wild Fire</t>
  </si>
  <si>
    <t>8410 · Volunteer Labor</t>
  </si>
  <si>
    <t>8420 · Wildland Fire Fighting-Payroll</t>
  </si>
  <si>
    <t>8430 · Volunteer/Employee Direct Costs</t>
  </si>
  <si>
    <t>8400 · Wild Fire - Other</t>
  </si>
  <si>
    <t>Total 8400 · Wild Fire</t>
  </si>
  <si>
    <t>8300 · Other Expenses - Other</t>
  </si>
  <si>
    <t>Total 8300 · Other Expenses</t>
  </si>
  <si>
    <t>Reserve</t>
  </si>
  <si>
    <t>Sick/Vacation Reserve</t>
  </si>
  <si>
    <t>Operating Reserve</t>
  </si>
  <si>
    <t>Total Reserve</t>
  </si>
  <si>
    <t>Total Other Expense</t>
  </si>
  <si>
    <t>Net Other Income</t>
  </si>
  <si>
    <t>Jan - Nov 25</t>
  </si>
  <si>
    <t>4030 · Sale of Vehicles</t>
  </si>
  <si>
    <t>9011 · 5650 - 2024 RAM 393017</t>
  </si>
  <si>
    <t>Liability Adjustment</t>
  </si>
  <si>
    <t>4008 · New 5601</t>
  </si>
  <si>
    <t>4269 · DFPC FF Safety (Lightweights)</t>
  </si>
  <si>
    <t>4267 · Emergency Services Radio Grant</t>
  </si>
  <si>
    <t>4302 · 2025 Apparatus Hail Damage</t>
  </si>
  <si>
    <t>4300 · Other Income - Other</t>
  </si>
  <si>
    <t>8269 · DFPC FF Safety (Lightweights)</t>
  </si>
  <si>
    <t>8302 · 2025 Apparatus Hail Damage</t>
  </si>
  <si>
    <t>8361 · EMT</t>
  </si>
  <si>
    <t>8485 · Wildland Lodging</t>
  </si>
  <si>
    <t>8440 · Wildland Equipment Expense</t>
  </si>
  <si>
    <t>Type</t>
  </si>
  <si>
    <t>Date</t>
  </si>
  <si>
    <t>Num</t>
  </si>
  <si>
    <t>Name</t>
  </si>
  <si>
    <t>Memo</t>
  </si>
  <si>
    <t>Class</t>
  </si>
  <si>
    <t>Clr</t>
  </si>
  <si>
    <t>Split</t>
  </si>
  <si>
    <t>Amount</t>
  </si>
  <si>
    <t>Balance</t>
  </si>
  <si>
    <t>Total 4020 · Donations</t>
  </si>
  <si>
    <t>Total 4025 · Interest Income</t>
  </si>
  <si>
    <t>Total 4157 · Other/RAR TIF</t>
  </si>
  <si>
    <t>Total 4156 · Other/RAR SOT</t>
  </si>
  <si>
    <t>Total 4106 · SOT-Vehicle/Apparatus Fund %</t>
  </si>
  <si>
    <t>Total 4107 · TIF-Vehicle/Apparatus Fund %</t>
  </si>
  <si>
    <t>Total 4110 · General Operating Current Tax</t>
  </si>
  <si>
    <t>Total 4115 · General Operating SOT</t>
  </si>
  <si>
    <t>Total 4130 · Current Interest</t>
  </si>
  <si>
    <t>Total 4176 · Refund/Abate Current Tax</t>
  </si>
  <si>
    <t>Total 4155 · Other/RAR Current Tax</t>
  </si>
  <si>
    <t>Total 4116 · General Operating TIF</t>
  </si>
  <si>
    <t>Total 4190 · Refund/Abate Interest</t>
  </si>
  <si>
    <t>Total 9008 · New 5601</t>
  </si>
  <si>
    <t>Total 6005 · Office Supplies</t>
  </si>
  <si>
    <t>Total 6015 · Postage and Delivery</t>
  </si>
  <si>
    <t>Total 6020 · Advertising/Public Notice</t>
  </si>
  <si>
    <t>Total 6035 · Treasurer &amp; Bank Fees</t>
  </si>
  <si>
    <t>Total 6130 · Workman's Compensation</t>
  </si>
  <si>
    <t>Total 6250 · Professional Memberships</t>
  </si>
  <si>
    <t>Total 6230 · Internet expense</t>
  </si>
  <si>
    <t>Total 6200 · Dues and Subscriptions - Other</t>
  </si>
  <si>
    <t>Total 6448 · PRN Medic Hourly</t>
  </si>
  <si>
    <t>Total 6412 · Gross wages - chief</t>
  </si>
  <si>
    <t>Total 6414 · Pension Fund Chief</t>
  </si>
  <si>
    <t>Total 6416 · Disability Chief</t>
  </si>
  <si>
    <t>Total 6420 · Health Insurance Chief</t>
  </si>
  <si>
    <t>Total 6430 · Fire Fighters</t>
  </si>
  <si>
    <t>Total 6440 · Administrator</t>
  </si>
  <si>
    <t>Total 6442 · Mechanic</t>
  </si>
  <si>
    <t>Total 6446 · Fire Inspection</t>
  </si>
  <si>
    <t>Total 6463 · Group Life Insurance</t>
  </si>
  <si>
    <t>Total 6452 · Pension Fund Staff</t>
  </si>
  <si>
    <t>Total 6454 · Disability Staff</t>
  </si>
  <si>
    <t>Total 6456 · Health Insurance Staff</t>
  </si>
  <si>
    <t>Total 6472 · Payroll Fees</t>
  </si>
  <si>
    <t>Total 6484 · FICA</t>
  </si>
  <si>
    <t>Total 6486 · Medicare</t>
  </si>
  <si>
    <t>Total 6488 · SUI</t>
  </si>
  <si>
    <t>Total 6512 · HR Consulting</t>
  </si>
  <si>
    <t>Total 6516 · Contract Labor</t>
  </si>
  <si>
    <t>Total 6612.1 · Station #1 Operating Suppllies</t>
  </si>
  <si>
    <t>Total 6612 · Station #1 - Other</t>
  </si>
  <si>
    <t>Total 6632 · Mobile</t>
  </si>
  <si>
    <t>Total 6634 · Cellular Data</t>
  </si>
  <si>
    <t>Total 6636 · Station 1 9161</t>
  </si>
  <si>
    <t>Total 6638 · Station 2-Ridge 0310</t>
  </si>
  <si>
    <t>Total 6640 · Station 3-Eldora 9555</t>
  </si>
  <si>
    <t>Total 6656 · Station #2 Utilities</t>
  </si>
  <si>
    <t>Total 6658 · Station #3 Utilities</t>
  </si>
  <si>
    <t>Total 6662 · DirectTV</t>
  </si>
  <si>
    <t>Total 6676 · Repair</t>
  </si>
  <si>
    <t>Total 6686 · Medical Supplies</t>
  </si>
  <si>
    <t>Total 6688 · Oxygen</t>
  </si>
  <si>
    <t>Total 6708 · Vehicle Fuel</t>
  </si>
  <si>
    <t>Total 6730 · Equipment Maintenance</t>
  </si>
  <si>
    <t>Total 6732 · Uniform</t>
  </si>
  <si>
    <t>Total 6734 · Clothing</t>
  </si>
  <si>
    <t>Total 5617-Ladder Truck</t>
  </si>
  <si>
    <t>Total 5641 Tanker 1</t>
  </si>
  <si>
    <t>Total 6862 · Awards</t>
  </si>
  <si>
    <t>Total 6869 · Incentives - Conference</t>
  </si>
  <si>
    <t>Total 6866 · VIP-Membership Calls</t>
  </si>
  <si>
    <t>Total 6864 · Incentives - Other</t>
  </si>
  <si>
    <t>Total 6894 · 6894 - Fire Training</t>
  </si>
  <si>
    <t>Total 6896 · Prevention Education</t>
  </si>
  <si>
    <t>Total 6999 · Uncategorized Expenses</t>
  </si>
  <si>
    <t>Total 4009 · 5652 Replacement</t>
  </si>
  <si>
    <t>Total 4268 · 5621  Ambulance Braun Liberty</t>
  </si>
  <si>
    <t>Total 4381 · Permitting/Plan Review</t>
  </si>
  <si>
    <t>Total 4350 · NFPD Auxiliary</t>
  </si>
  <si>
    <t>Total 8350 · Auxiliary Expense</t>
  </si>
  <si>
    <t>TOTAL</t>
  </si>
  <si>
    <t>General Journal</t>
  </si>
  <si>
    <t>Deposit</t>
  </si>
  <si>
    <t>Credit Card Charge</t>
  </si>
  <si>
    <t>Bill</t>
  </si>
  <si>
    <t>Paycheck</t>
  </si>
  <si>
    <t>Invoice</t>
  </si>
  <si>
    <t>2025-12</t>
  </si>
  <si>
    <t>OCT 2025</t>
  </si>
  <si>
    <t>1002589380</t>
  </si>
  <si>
    <t>5820</t>
  </si>
  <si>
    <t>14413955</t>
  </si>
  <si>
    <t>22330</t>
  </si>
  <si>
    <t>771281</t>
  </si>
  <si>
    <t>68829</t>
  </si>
  <si>
    <t>QB2025-5608</t>
  </si>
  <si>
    <t>2025-5647</t>
  </si>
  <si>
    <t>QB2025-5705</t>
  </si>
  <si>
    <t>2025-13</t>
  </si>
  <si>
    <t>2201603</t>
  </si>
  <si>
    <t>E0800XWZ72</t>
  </si>
  <si>
    <t>E0800XX4V4</t>
  </si>
  <si>
    <t>3270811764</t>
  </si>
  <si>
    <t>3270809522</t>
  </si>
  <si>
    <t>2025-095</t>
  </si>
  <si>
    <t>2025-093</t>
  </si>
  <si>
    <t>2025-090</t>
  </si>
  <si>
    <t>2025-092</t>
  </si>
  <si>
    <t>2025-096</t>
  </si>
  <si>
    <t>2025-094</t>
  </si>
  <si>
    <t>Mechanic Q2 &amp; Q3</t>
  </si>
  <si>
    <t>2025-091</t>
  </si>
  <si>
    <t>110032579</t>
  </si>
  <si>
    <t>12032028</t>
  </si>
  <si>
    <t>4088</t>
  </si>
  <si>
    <t>26879</t>
  </si>
  <si>
    <t>158691129</t>
  </si>
  <si>
    <t>10282025</t>
  </si>
  <si>
    <t>25-3352</t>
  </si>
  <si>
    <t>1519415151</t>
  </si>
  <si>
    <t>1519517822</t>
  </si>
  <si>
    <t>1519415150</t>
  </si>
  <si>
    <t>0007</t>
  </si>
  <si>
    <t>884f</t>
  </si>
  <si>
    <t>606584</t>
  </si>
  <si>
    <t>86004941</t>
  </si>
  <si>
    <t>97240290-1</t>
  </si>
  <si>
    <t>2444105</t>
  </si>
  <si>
    <t>RU8R</t>
  </si>
  <si>
    <t>1005578</t>
  </si>
  <si>
    <t>16045756083</t>
  </si>
  <si>
    <t>60948</t>
  </si>
  <si>
    <t>779786</t>
  </si>
  <si>
    <t>YUS01268838</t>
  </si>
  <si>
    <t>781537</t>
  </si>
  <si>
    <t>1000163757</t>
  </si>
  <si>
    <t>2025 VIP Incentives</t>
  </si>
  <si>
    <t>285606476</t>
  </si>
  <si>
    <t>2128</t>
  </si>
  <si>
    <t>2449851</t>
  </si>
  <si>
    <t>3888</t>
  </si>
  <si>
    <t>115683</t>
  </si>
  <si>
    <t>25-90900</t>
  </si>
  <si>
    <t>25-91353</t>
  </si>
  <si>
    <t>260418006</t>
  </si>
  <si>
    <t>1059-0408</t>
  </si>
  <si>
    <t>TRANSFER</t>
  </si>
  <si>
    <t>2025-117</t>
  </si>
  <si>
    <t>7074</t>
  </si>
  <si>
    <t>9667</t>
  </si>
  <si>
    <t>1416</t>
  </si>
  <si>
    <t>Returned Check 1416</t>
  </si>
  <si>
    <t>0039644F</t>
  </si>
  <si>
    <t>69249183054</t>
  </si>
  <si>
    <t>Boulder County Treasurer</t>
  </si>
  <si>
    <t>Amazon</t>
  </si>
  <si>
    <t>Employers Council Services, Inc,</t>
  </si>
  <si>
    <t>Shift Calendars Inc</t>
  </si>
  <si>
    <t>4imprint</t>
  </si>
  <si>
    <t>ROI Fire &amp; Ballistics</t>
  </si>
  <si>
    <t>USPS</t>
  </si>
  <si>
    <t>Complete Wireless Technologies</t>
  </si>
  <si>
    <t>Mountain-Ear</t>
  </si>
  <si>
    <t>Pinnacol</t>
  </si>
  <si>
    <t>CCICC</t>
  </si>
  <si>
    <t>TMobile</t>
  </si>
  <si>
    <t>Microsoft</t>
  </si>
  <si>
    <t>Adobe Systems</t>
  </si>
  <si>
    <t>Techentin, Michael</t>
  </si>
  <si>
    <t>Schmidtmann, Charles P</t>
  </si>
  <si>
    <t>Faes, Nicholas I</t>
  </si>
  <si>
    <t>Moran, Conor D</t>
  </si>
  <si>
    <t>Wheelock, Glendon</t>
  </si>
  <si>
    <t>Snyder, Sherry A</t>
  </si>
  <si>
    <t>Timberline FIre Protection District</t>
  </si>
  <si>
    <t>Joslin, Jon A</t>
  </si>
  <si>
    <t>Intuit</t>
  </si>
  <si>
    <t>Smarter HR Solutions, LLC</t>
  </si>
  <si>
    <t>Nicoletti-Flater Associates, PLLP</t>
  </si>
  <si>
    <t>Freedom Fire Protection LLC</t>
  </si>
  <si>
    <t>Save Home Heat Co</t>
  </si>
  <si>
    <t>AT&amp;T Carol Stream</t>
  </si>
  <si>
    <t>Centurylink</t>
  </si>
  <si>
    <t>Boulder Phone Installers</t>
  </si>
  <si>
    <t>Polar Gas</t>
  </si>
  <si>
    <t>Hydrow</t>
  </si>
  <si>
    <t>Hulu</t>
  </si>
  <si>
    <t>Bound Tree</t>
  </si>
  <si>
    <t>General Air</t>
  </si>
  <si>
    <t>Boulder County</t>
  </si>
  <si>
    <t>Perry's Shoe Shop Inc</t>
  </si>
  <si>
    <t>Galls, LLC</t>
  </si>
  <si>
    <t>Carhartt</t>
  </si>
  <si>
    <t>Front Range Fire Apparatus</t>
  </si>
  <si>
    <t>Badge and Wallet</t>
  </si>
  <si>
    <t>Yeti</t>
  </si>
  <si>
    <t>The Hythe</t>
  </si>
  <si>
    <t>Marriott</t>
  </si>
  <si>
    <t>Eric Abramson</t>
  </si>
  <si>
    <t>Larissa Briscombe</t>
  </si>
  <si>
    <t>Joe Ipsen</t>
  </si>
  <si>
    <t>Iain Irwin Powell</t>
  </si>
  <si>
    <t>Ryder P Jones</t>
  </si>
  <si>
    <t>Chris Lynch</t>
  </si>
  <si>
    <t>Daniel Murphy</t>
  </si>
  <si>
    <t>Alex Olivas</t>
  </si>
  <si>
    <t>Mandi Papich</t>
  </si>
  <si>
    <t>Scott Papich</t>
  </si>
  <si>
    <t>Otto Schmidtmann</t>
  </si>
  <si>
    <t>Robert Swanson</t>
  </si>
  <si>
    <t>Levi's</t>
  </si>
  <si>
    <t>Pink Poppy Media</t>
  </si>
  <si>
    <t>Salto Coffee Works</t>
  </si>
  <si>
    <t>Nederland Feed &amp; Pet</t>
  </si>
  <si>
    <t>Colorado Division of Fire Prevention</t>
  </si>
  <si>
    <t>Colorado Chapterf ICC</t>
  </si>
  <si>
    <t>Citywide Banks</t>
  </si>
  <si>
    <t>Parts Geek LLC</t>
  </si>
  <si>
    <t>Jones, Ryder</t>
  </si>
  <si>
    <t>1-State of Colorado AR</t>
  </si>
  <si>
    <t>Himmelman Construction</t>
  </si>
  <si>
    <t>Square</t>
  </si>
  <si>
    <t>cash</t>
  </si>
  <si>
    <t>Janice Kehoe</t>
  </si>
  <si>
    <t>James Kehoe</t>
  </si>
  <si>
    <t>Maria Pratt</t>
  </si>
  <si>
    <t>UMB</t>
  </si>
  <si>
    <t>RC Rentals</t>
  </si>
  <si>
    <t>Michael's</t>
  </si>
  <si>
    <t>Move donations to auxiliary account</t>
  </si>
  <si>
    <t>Interest</t>
  </si>
  <si>
    <t>TIF</t>
  </si>
  <si>
    <t>SOT</t>
  </si>
  <si>
    <t>current and future tax</t>
  </si>
  <si>
    <t>current interest</t>
  </si>
  <si>
    <t>magnets for mounting</t>
  </si>
  <si>
    <t>HR posters</t>
  </si>
  <si>
    <t>2x3 shift calendars (3)</t>
  </si>
  <si>
    <t>shift calendar desk pad</t>
  </si>
  <si>
    <t>shift calendar single sheets</t>
  </si>
  <si>
    <t>shipping</t>
  </si>
  <si>
    <t>shipping for Scorecards incentives</t>
  </si>
  <si>
    <t>Public Notice - Inclusion of Territory</t>
  </si>
  <si>
    <t>1/4 page advertisment for volunteer recruitment</t>
  </si>
  <si>
    <t>Public Notice - 2026 proposed budget</t>
  </si>
  <si>
    <t>Treasurer's fees</t>
  </si>
  <si>
    <t>Embroidered Carhartt jackets for 2025 holiday gifts</t>
  </si>
  <si>
    <t>Mid-year audit</t>
  </si>
  <si>
    <t>CCICC annual membership - Joslin</t>
  </si>
  <si>
    <t>Microsoft 365</t>
  </si>
  <si>
    <t>Town Hall</t>
  </si>
  <si>
    <t>Adobe - Chief</t>
  </si>
  <si>
    <t>Adobe - Admin</t>
  </si>
  <si>
    <t>Adobe - Fire Marshal</t>
  </si>
  <si>
    <t>Direct Deposit</t>
  </si>
  <si>
    <t>mechanic wages Q2 &amp; Q3 2025</t>
  </si>
  <si>
    <t>mechanic pension</t>
  </si>
  <si>
    <t>mechanic benefits</t>
  </si>
  <si>
    <t>mechanic - worker's comp</t>
  </si>
  <si>
    <t>Intuit QB payroll monthly per employee fee</t>
  </si>
  <si>
    <t>DEC 2025</t>
  </si>
  <si>
    <t>Counseling - E.Abramson (3 sessions @ $125/each)</t>
  </si>
  <si>
    <t>23A Batteries</t>
  </si>
  <si>
    <t>door lock for quartermaster closet</t>
  </si>
  <si>
    <t>Annual backflow prevention test</t>
  </si>
  <si>
    <t>Mountain dispatch fee</t>
  </si>
  <si>
    <t>Diagnostic service for bay heaters x2</t>
  </si>
  <si>
    <t>Transformer replacment - standard 40VA (multi voltage) U675</t>
  </si>
  <si>
    <t>Boulder County tax</t>
  </si>
  <si>
    <t>Chief-6097</t>
  </si>
  <si>
    <t>Bretlyn-6021</t>
  </si>
  <si>
    <t>Fire Marshall - 9687</t>
  </si>
  <si>
    <t>Shift phone - 3443</t>
  </si>
  <si>
    <t>Ned - 1129</t>
  </si>
  <si>
    <t>Bretlyn - 8319</t>
  </si>
  <si>
    <t>Ned - 1161</t>
  </si>
  <si>
    <t>Charlie - 0014</t>
  </si>
  <si>
    <t>iPad - 6736</t>
  </si>
  <si>
    <t>iPad - 9005</t>
  </si>
  <si>
    <t>iPad - 9817</t>
  </si>
  <si>
    <t>Phones station#1</t>
  </si>
  <si>
    <t>telecom service - troubleshoot phone and line condition (determined Centurylink problem)</t>
  </si>
  <si>
    <t>Phones Station #2</t>
  </si>
  <si>
    <t>Phones Station #3</t>
  </si>
  <si>
    <t>station 2 propane</t>
  </si>
  <si>
    <t>station 2 propane tank relocation</t>
  </si>
  <si>
    <t>station 3 propane</t>
  </si>
  <si>
    <t>Hydrow Monthly fee</t>
  </si>
  <si>
    <t>Hulu monthly fee</t>
  </si>
  <si>
    <t>shipping for BK radio repair</t>
  </si>
  <si>
    <t>BK Tier II - replaced LCD &amp; antenna port</t>
  </si>
  <si>
    <t>curaplex PT transporter</t>
  </si>
  <si>
    <t>Ventolin HFA inhaler</t>
  </si>
  <si>
    <t>curaplex stylette, ET tube introducer</t>
  </si>
  <si>
    <t>oxygen</t>
  </si>
  <si>
    <t>Fuel OCT 2025</t>
  </si>
  <si>
    <t>Fuel surcharge</t>
  </si>
  <si>
    <t>repairs for M. Papich uniform</t>
  </si>
  <si>
    <t>Refund for invoice# 9382346</t>
  </si>
  <si>
    <t>2025 holiday gifts - jackets</t>
  </si>
  <si>
    <t>1.5" NH rocker lug cap without chain</t>
  </si>
  <si>
    <t>TILT COLUMN TURN SIGNAL</t>
  </si>
  <si>
    <t>super swivel</t>
  </si>
  <si>
    <t>tire demount tool</t>
  </si>
  <si>
    <t>10 years of service pin</t>
  </si>
  <si>
    <t>Fire Marshal's award 2025</t>
  </si>
  <si>
    <t>5 years of service pin</t>
  </si>
  <si>
    <t>Meal at IAAI Conference - Joslin</t>
  </si>
  <si>
    <t>Joslin - Deposit for Vail conference</t>
  </si>
  <si>
    <t>Auxiliary Jumpsuits - Sarah &amp; Ilana</t>
  </si>
  <si>
    <t>member portraits</t>
  </si>
  <si>
    <t>member portraits - prints</t>
  </si>
  <si>
    <t>Coffee</t>
  </si>
  <si>
    <t>dog treats</t>
  </si>
  <si>
    <t>HMA/HMO Operations - Gude</t>
  </si>
  <si>
    <t>HMA/HMO Operations - Summerside initial</t>
  </si>
  <si>
    <t>HMA/HMO Operations - Wheelock renewal</t>
  </si>
  <si>
    <t>HMA/HMO Operations - Joslin renewal</t>
  </si>
  <si>
    <t>Fire Officer II - Schmidtmann renewal</t>
  </si>
  <si>
    <t>FFI - Luna renewal</t>
  </si>
  <si>
    <t>FFI - S.Papich renewal</t>
  </si>
  <si>
    <t>FFI - M.Papich renewal</t>
  </si>
  <si>
    <t>Fire &amp; Emergency Services Instructor I - Schmidtmann renewal</t>
  </si>
  <si>
    <t>Driver/Operator - Schmidtmann renewal</t>
  </si>
  <si>
    <t>Driver/Operator - EPA renewal</t>
  </si>
  <si>
    <t>HMA/HMO Operations - Irwin-Powell renewal</t>
  </si>
  <si>
    <t>FFI - Joslin renewal</t>
  </si>
  <si>
    <t>FI-III Joslin</t>
  </si>
  <si>
    <t>CCICC attendee registration</t>
  </si>
  <si>
    <t>FINAL CITYWIE CREDIT CARD BILL TRANSFER</t>
  </si>
  <si>
    <t>Moran - need receipt</t>
  </si>
  <si>
    <t>Sale of old 5652 - 2004 Ford</t>
  </si>
  <si>
    <t>grant match for new ambulance 2023</t>
  </si>
  <si>
    <t>750 W 5th St NELC</t>
  </si>
  <si>
    <t>Donations</t>
  </si>
  <si>
    <t>Ken Kehoe Donation</t>
  </si>
  <si>
    <t>Moved donations to auxiliary account</t>
  </si>
  <si>
    <t>cash from trivia night</t>
  </si>
  <si>
    <t>long sleeve supporter shirts</t>
  </si>
  <si>
    <t>pet bandanas</t>
  </si>
  <si>
    <t>Returned Check 1416 - Maria Pratt</t>
  </si>
  <si>
    <t>Flatware deposit - 2025 holiday party</t>
  </si>
  <si>
    <t>dinnerware deposit - 2025 holiday party</t>
  </si>
  <si>
    <t>glassware deposit - 2025 holiday party</t>
  </si>
  <si>
    <t>Holiday Party Table Decor</t>
  </si>
  <si>
    <t>GENERAL</t>
  </si>
  <si>
    <t>1115 · Accts Receivable Inspection</t>
  </si>
  <si>
    <t>Jan - Dec 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</si>
</sst>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;\-#,##0.00"/>
    <numFmt numFmtId="165" formatCode="#,##0.0#%;\-#,##0.0#%"/>
    <numFmt numFmtId="166" formatCode="mm/dd/yyyy"/>
  </numFmts>
  <fonts count="6" x14ac:knownFonts="1">
    <font>
      <sz val="11"/>
      <color theme="1"/>
      <name val="Aptos Narrow"/>
      <family val="2"/>
      <scheme val="minor"/>
    </font>
    <font>
      <b/>
      <sz val="8"/>
      <color rgb="FF0000FF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10"/>
      <name val="Arial"/>
    </font>
    <font>
      <sz val="8"/>
      <color rgb="FF00008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ck">
        <color indexed="64"/>
      </top>
      <bottom style="thick">
        <color indexed="64"/>
      </bottom>
      <diagonal/>
    </border>
  </borders>
  <cellStyleXfs count="2">
    <xf numFmtId="0" fontId="0" fillId="0" borderId="0"/>
    <xf numFmtId="0" fontId="4" fillId="0" borderId="0"/>
  </cellStyleXfs>
  <cellXfs count="39">
    <xf numFmtId="0" fontId="0" fillId="0" borderId="0" xfId="0"/>
    <xf numFmtId="49" fontId="1" fillId="0" borderId="0" xfId="0" applyNumberFormat="1" applyFont="1"/>
    <xf numFmtId="164" fontId="2" fillId="0" borderId="0" xfId="0" applyNumberFormat="1" applyFont="1"/>
    <xf numFmtId="164" fontId="2" fillId="0" borderId="3" xfId="0" applyNumberFormat="1" applyFont="1" applyBorder="1"/>
    <xf numFmtId="164" fontId="2" fillId="0" borderId="2" xfId="0" applyNumberFormat="1" applyFont="1" applyBorder="1"/>
    <xf numFmtId="164" fontId="2" fillId="0" borderId="5" xfId="0" applyNumberFormat="1" applyFont="1" applyBorder="1"/>
    <xf numFmtId="49" fontId="3" fillId="0" borderId="0" xfId="0" applyNumberFormat="1" applyFont="1"/>
    <xf numFmtId="164" fontId="3" fillId="0" borderId="4" xfId="0" applyNumberFormat="1" applyFont="1" applyBorder="1"/>
    <xf numFmtId="0" fontId="3" fillId="0" borderId="0" xfId="0" applyFont="1"/>
    <xf numFmtId="49" fontId="1" fillId="0" borderId="0" xfId="0" applyNumberFormat="1" applyFont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/>
    <xf numFmtId="0" fontId="4" fillId="0" borderId="0" xfId="1"/>
    <xf numFmtId="49" fontId="0" fillId="0" borderId="0" xfId="0" applyNumberFormat="1" applyAlignment="1">
      <alignment horizontal="centerContinuous"/>
    </xf>
    <xf numFmtId="165" fontId="2" fillId="0" borderId="0" xfId="0" applyNumberFormat="1" applyFont="1"/>
    <xf numFmtId="165" fontId="2" fillId="0" borderId="5" xfId="0" applyNumberFormat="1" applyFont="1" applyBorder="1"/>
    <xf numFmtId="165" fontId="2" fillId="0" borderId="3" xfId="0" applyNumberFormat="1" applyFont="1" applyBorder="1"/>
    <xf numFmtId="165" fontId="2" fillId="0" borderId="2" xfId="0" applyNumberFormat="1" applyFont="1" applyBorder="1"/>
    <xf numFmtId="165" fontId="3" fillId="0" borderId="4" xfId="0" applyNumberFormat="1" applyFont="1" applyBorder="1"/>
    <xf numFmtId="49" fontId="1" fillId="0" borderId="6" xfId="0" applyNumberFormat="1" applyFont="1" applyBorder="1" applyAlignment="1">
      <alignment horizontal="center"/>
    </xf>
    <xf numFmtId="49" fontId="0" fillId="0" borderId="0" xfId="0" applyNumberFormat="1"/>
    <xf numFmtId="166" fontId="1" fillId="0" borderId="0" xfId="0" applyNumberFormat="1" applyFont="1"/>
    <xf numFmtId="164" fontId="1" fillId="0" borderId="0" xfId="0" applyNumberFormat="1" applyFont="1"/>
    <xf numFmtId="49" fontId="5" fillId="0" borderId="0" xfId="0" applyNumberFormat="1" applyFont="1"/>
    <xf numFmtId="166" fontId="5" fillId="0" borderId="0" xfId="0" applyNumberFormat="1" applyFont="1"/>
    <xf numFmtId="49" fontId="5" fillId="0" borderId="0" xfId="0" applyNumberFormat="1" applyFont="1" applyAlignment="1">
      <alignment horizontal="centerContinuous"/>
    </xf>
    <xf numFmtId="164" fontId="5" fillId="0" borderId="2" xfId="0" applyNumberFormat="1" applyFont="1" applyBorder="1"/>
    <xf numFmtId="49" fontId="2" fillId="0" borderId="0" xfId="0" applyNumberFormat="1" applyFont="1"/>
    <xf numFmtId="166" fontId="2" fillId="0" borderId="0" xfId="0" applyNumberFormat="1" applyFont="1"/>
    <xf numFmtId="164" fontId="5" fillId="0" borderId="0" xfId="0" applyNumberFormat="1" applyFont="1"/>
    <xf numFmtId="166" fontId="3" fillId="0" borderId="0" xfId="0" applyNumberFormat="1" applyFont="1"/>
    <xf numFmtId="49" fontId="0" fillId="0" borderId="0" xfId="0" applyNumberFormat="1" applyAlignment="1">
      <alignment horizontal="center"/>
    </xf>
    <xf numFmtId="0" fontId="4" fillId="0" borderId="0" xfId="1"/>
    <xf numFmtId="49" fontId="0" fillId="0" borderId="0" xfId="0" applyNumberFormat="1" applyBorder="1" applyAlignment="1">
      <alignment horizontal="centerContinuous"/>
    </xf>
    <xf numFmtId="164" fontId="2" fillId="0" borderId="0" xfId="0" applyNumberFormat="1" applyFont="1" applyBorder="1"/>
    <xf numFmtId="165" fontId="2" fillId="0" borderId="0" xfId="0" applyNumberFormat="1" applyFont="1" applyBorder="1"/>
    <xf numFmtId="0" fontId="1" fillId="0" borderId="0" xfId="0" applyNumberFormat="1" applyFont="1"/>
    <xf numFmtId="0" fontId="0" fillId="0" borderId="0" xfId="0" applyNumberFormat="1"/>
  </cellXfs>
  <cellStyles count="2">
    <cellStyle name="Normal" xfId="0" builtinId="0"/>
    <cellStyle name="Normal 2" xfId="1" xr:uid="{636D2704-58E8-48C5-A6D2-B05155701AD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314325</xdr:colOff>
      <xdr:row>28</xdr:row>
      <xdr:rowOff>19050</xdr:rowOff>
    </xdr:to>
    <xdr:pic>
      <xdr:nvPicPr>
        <xdr:cNvPr id="2" name="Picture 11">
          <a:extLst>
            <a:ext uri="{FF2B5EF4-FFF2-40B4-BE49-F238E27FC236}">
              <a16:creationId xmlns:a16="http://schemas.microsoft.com/office/drawing/2014/main" id="{9F42B1CB-4DE4-40E1-92C5-FB0999CA11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458325" cy="455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988F15-0639-4733-B412-6E83E7CDAE47}">
  <dimension ref="A1:H90"/>
  <sheetViews>
    <sheetView workbookViewId="0">
      <pane xSplit="7" ySplit="1" topLeftCell="H2" activePane="bottomRight" state="frozenSplit"/>
      <selection pane="topRight" activeCell="H1" sqref="H1"/>
      <selection pane="bottomLeft" activeCell="A2" sqref="A2"/>
      <selection pane="bottomRight"/>
    </sheetView>
  </sheetViews>
  <sheetFormatPr defaultRowHeight="15" x14ac:dyDescent="0.25"/>
  <cols>
    <col min="1" max="6" width="3" style="12" customWidth="1"/>
    <col min="7" max="7" width="27.85546875" style="12" customWidth="1"/>
    <col min="8" max="8" width="10.5703125" bestFit="1" customWidth="1"/>
  </cols>
  <sheetData>
    <row r="1" spans="1:8" s="11" customFormat="1" ht="15.75" thickBot="1" x14ac:dyDescent="0.3">
      <c r="A1" s="9"/>
      <c r="B1" s="9"/>
      <c r="C1" s="9"/>
      <c r="D1" s="9"/>
      <c r="E1" s="9"/>
      <c r="F1" s="9"/>
      <c r="G1" s="9"/>
      <c r="H1" s="10" t="s">
        <v>0</v>
      </c>
    </row>
    <row r="2" spans="1:8" ht="15.75" thickTop="1" x14ac:dyDescent="0.25">
      <c r="A2" s="1" t="s">
        <v>1</v>
      </c>
      <c r="B2" s="1"/>
      <c r="C2" s="1"/>
      <c r="D2" s="1"/>
      <c r="E2" s="1"/>
      <c r="F2" s="1"/>
      <c r="G2" s="1"/>
      <c r="H2" s="2"/>
    </row>
    <row r="3" spans="1:8" x14ac:dyDescent="0.25">
      <c r="A3" s="1"/>
      <c r="B3" s="1" t="s">
        <v>2</v>
      </c>
      <c r="C3" s="1"/>
      <c r="D3" s="1"/>
      <c r="E3" s="1"/>
      <c r="F3" s="1"/>
      <c r="G3" s="1"/>
      <c r="H3" s="2"/>
    </row>
    <row r="4" spans="1:8" x14ac:dyDescent="0.25">
      <c r="A4" s="1"/>
      <c r="B4" s="1"/>
      <c r="C4" s="1" t="s">
        <v>3</v>
      </c>
      <c r="D4" s="1"/>
      <c r="E4" s="1"/>
      <c r="F4" s="1"/>
      <c r="G4" s="1"/>
      <c r="H4" s="2"/>
    </row>
    <row r="5" spans="1:8" x14ac:dyDescent="0.25">
      <c r="A5" s="1"/>
      <c r="B5" s="1"/>
      <c r="C5" s="1"/>
      <c r="D5" s="1" t="s">
        <v>4</v>
      </c>
      <c r="E5" s="1"/>
      <c r="F5" s="1"/>
      <c r="G5" s="1"/>
      <c r="H5" s="2"/>
    </row>
    <row r="6" spans="1:8" x14ac:dyDescent="0.25">
      <c r="A6" s="1"/>
      <c r="B6" s="1"/>
      <c r="C6" s="1"/>
      <c r="D6" s="1"/>
      <c r="E6" s="1" t="s">
        <v>5</v>
      </c>
      <c r="F6" s="1"/>
      <c r="G6" s="1"/>
      <c r="H6" s="2">
        <v>45862.43</v>
      </c>
    </row>
    <row r="7" spans="1:8" x14ac:dyDescent="0.25">
      <c r="A7" s="1"/>
      <c r="B7" s="1"/>
      <c r="C7" s="1"/>
      <c r="D7" s="1"/>
      <c r="E7" s="1" t="s">
        <v>6</v>
      </c>
      <c r="F7" s="1"/>
      <c r="G7" s="1"/>
      <c r="H7" s="2">
        <v>3130.37</v>
      </c>
    </row>
    <row r="8" spans="1:8" x14ac:dyDescent="0.25">
      <c r="A8" s="1"/>
      <c r="B8" s="1"/>
      <c r="C8" s="1"/>
      <c r="D8" s="1"/>
      <c r="E8" s="1" t="s">
        <v>7</v>
      </c>
      <c r="F8" s="1"/>
      <c r="G8" s="1"/>
      <c r="H8" s="2">
        <v>493645.49</v>
      </c>
    </row>
    <row r="9" spans="1:8" x14ac:dyDescent="0.25">
      <c r="A9" s="1"/>
      <c r="B9" s="1"/>
      <c r="C9" s="1"/>
      <c r="D9" s="1"/>
      <c r="E9" s="1" t="s">
        <v>8</v>
      </c>
      <c r="F9" s="1"/>
      <c r="G9" s="1"/>
      <c r="H9" s="2">
        <v>371898.07</v>
      </c>
    </row>
    <row r="10" spans="1:8" x14ac:dyDescent="0.25">
      <c r="A10" s="1"/>
      <c r="B10" s="1"/>
      <c r="C10" s="1"/>
      <c r="D10" s="1"/>
      <c r="E10" s="1" t="s">
        <v>9</v>
      </c>
      <c r="F10" s="1"/>
      <c r="G10" s="1"/>
      <c r="H10" s="2">
        <v>31475.78</v>
      </c>
    </row>
    <row r="11" spans="1:8" x14ac:dyDescent="0.25">
      <c r="A11" s="1"/>
      <c r="B11" s="1"/>
      <c r="C11" s="1"/>
      <c r="D11" s="1"/>
      <c r="E11" s="1" t="s">
        <v>10</v>
      </c>
      <c r="F11" s="1"/>
      <c r="G11" s="1"/>
      <c r="H11" s="2">
        <v>38911.480000000003</v>
      </c>
    </row>
    <row r="12" spans="1:8" x14ac:dyDescent="0.25">
      <c r="A12" s="1"/>
      <c r="B12" s="1"/>
      <c r="C12" s="1"/>
      <c r="D12" s="1"/>
      <c r="E12" s="1" t="s">
        <v>11</v>
      </c>
      <c r="F12" s="1"/>
      <c r="G12" s="1"/>
      <c r="H12" s="2">
        <v>190276.48000000001</v>
      </c>
    </row>
    <row r="13" spans="1:8" ht="15.75" thickBot="1" x14ac:dyDescent="0.3">
      <c r="A13" s="1"/>
      <c r="B13" s="1"/>
      <c r="C13" s="1"/>
      <c r="D13" s="1"/>
      <c r="E13" s="1" t="s">
        <v>12</v>
      </c>
      <c r="F13" s="1"/>
      <c r="G13" s="1"/>
      <c r="H13" s="2">
        <v>11942.05</v>
      </c>
    </row>
    <row r="14" spans="1:8" ht="15.75" thickBot="1" x14ac:dyDescent="0.3">
      <c r="A14" s="1"/>
      <c r="B14" s="1"/>
      <c r="C14" s="1"/>
      <c r="D14" s="1" t="s">
        <v>13</v>
      </c>
      <c r="E14" s="1"/>
      <c r="F14" s="1"/>
      <c r="G14" s="1"/>
      <c r="H14" s="3">
        <f>ROUND(SUM(H5:H13),5)</f>
        <v>1187142.1499999999</v>
      </c>
    </row>
    <row r="15" spans="1:8" x14ac:dyDescent="0.25">
      <c r="A15" s="1"/>
      <c r="B15" s="1"/>
      <c r="C15" s="1" t="s">
        <v>14</v>
      </c>
      <c r="D15" s="1"/>
      <c r="E15" s="1"/>
      <c r="F15" s="1"/>
      <c r="G15" s="1"/>
      <c r="H15" s="2">
        <f>ROUND(H4+H14,5)</f>
        <v>1187142.1499999999</v>
      </c>
    </row>
    <row r="16" spans="1:8" x14ac:dyDescent="0.25">
      <c r="A16" s="1"/>
      <c r="B16" s="1"/>
      <c r="C16" s="1" t="s">
        <v>15</v>
      </c>
      <c r="D16" s="1"/>
      <c r="E16" s="1"/>
      <c r="F16" s="1"/>
      <c r="G16" s="1"/>
      <c r="H16" s="2"/>
    </row>
    <row r="17" spans="1:8" x14ac:dyDescent="0.25">
      <c r="A17" s="1"/>
      <c r="B17" s="1"/>
      <c r="C17" s="1"/>
      <c r="D17" s="1" t="s">
        <v>16</v>
      </c>
      <c r="E17" s="1"/>
      <c r="F17" s="1"/>
      <c r="G17" s="1"/>
      <c r="H17" s="2">
        <v>71303.16</v>
      </c>
    </row>
    <row r="18" spans="1:8" ht="15.75" thickBot="1" x14ac:dyDescent="0.3">
      <c r="A18" s="1"/>
      <c r="B18" s="1"/>
      <c r="C18" s="1"/>
      <c r="D18" s="1" t="s">
        <v>17</v>
      </c>
      <c r="E18" s="1"/>
      <c r="F18" s="1"/>
      <c r="G18" s="1"/>
      <c r="H18" s="4">
        <v>1201187</v>
      </c>
    </row>
    <row r="19" spans="1:8" x14ac:dyDescent="0.25">
      <c r="A19" s="1"/>
      <c r="B19" s="1"/>
      <c r="C19" s="1" t="s">
        <v>18</v>
      </c>
      <c r="D19" s="1"/>
      <c r="E19" s="1"/>
      <c r="F19" s="1"/>
      <c r="G19" s="1"/>
      <c r="H19" s="2">
        <f>ROUND(SUM(H16:H18),5)</f>
        <v>1272490.1599999999</v>
      </c>
    </row>
    <row r="20" spans="1:8" x14ac:dyDescent="0.25">
      <c r="A20" s="1"/>
      <c r="B20" s="1"/>
      <c r="C20" s="1" t="s">
        <v>19</v>
      </c>
      <c r="D20" s="1"/>
      <c r="E20" s="1"/>
      <c r="F20" s="1"/>
      <c r="G20" s="1"/>
      <c r="H20" s="2"/>
    </row>
    <row r="21" spans="1:8" ht="15.75" thickBot="1" x14ac:dyDescent="0.3">
      <c r="A21" s="1"/>
      <c r="B21" s="1"/>
      <c r="C21" s="1"/>
      <c r="D21" s="1" t="s">
        <v>20</v>
      </c>
      <c r="E21" s="1"/>
      <c r="F21" s="1"/>
      <c r="G21" s="1"/>
      <c r="H21" s="2">
        <v>-276.42</v>
      </c>
    </row>
    <row r="22" spans="1:8" ht="15.75" thickBot="1" x14ac:dyDescent="0.3">
      <c r="A22" s="1"/>
      <c r="B22" s="1"/>
      <c r="C22" s="1" t="s">
        <v>21</v>
      </c>
      <c r="D22" s="1"/>
      <c r="E22" s="1"/>
      <c r="F22" s="1"/>
      <c r="G22" s="1"/>
      <c r="H22" s="3">
        <f>ROUND(SUM(H20:H21),5)</f>
        <v>-276.42</v>
      </c>
    </row>
    <row r="23" spans="1:8" x14ac:dyDescent="0.25">
      <c r="A23" s="1"/>
      <c r="B23" s="1" t="s">
        <v>22</v>
      </c>
      <c r="C23" s="1"/>
      <c r="D23" s="1"/>
      <c r="E23" s="1"/>
      <c r="F23" s="1"/>
      <c r="G23" s="1"/>
      <c r="H23" s="2">
        <f>ROUND(H3+H15+H19+H22,5)</f>
        <v>2459355.89</v>
      </c>
    </row>
    <row r="24" spans="1:8" x14ac:dyDescent="0.25">
      <c r="A24" s="1"/>
      <c r="B24" s="1" t="s">
        <v>23</v>
      </c>
      <c r="C24" s="1"/>
      <c r="D24" s="1"/>
      <c r="E24" s="1"/>
      <c r="F24" s="1"/>
      <c r="G24" s="1"/>
      <c r="H24" s="2"/>
    </row>
    <row r="25" spans="1:8" x14ac:dyDescent="0.25">
      <c r="A25" s="1"/>
      <c r="B25" s="1"/>
      <c r="C25" s="1" t="s">
        <v>24</v>
      </c>
      <c r="D25" s="1"/>
      <c r="E25" s="1"/>
      <c r="F25" s="1"/>
      <c r="G25" s="1"/>
      <c r="H25" s="2">
        <v>2442425.06</v>
      </c>
    </row>
    <row r="26" spans="1:8" x14ac:dyDescent="0.25">
      <c r="A26" s="1"/>
      <c r="B26" s="1"/>
      <c r="C26" s="1" t="s">
        <v>25</v>
      </c>
      <c r="D26" s="1"/>
      <c r="E26" s="1"/>
      <c r="F26" s="1"/>
      <c r="G26" s="1"/>
      <c r="H26" s="2">
        <v>430111.73</v>
      </c>
    </row>
    <row r="27" spans="1:8" x14ac:dyDescent="0.25">
      <c r="A27" s="1"/>
      <c r="B27" s="1"/>
      <c r="C27" s="1" t="s">
        <v>26</v>
      </c>
      <c r="D27" s="1"/>
      <c r="E27" s="1"/>
      <c r="F27" s="1"/>
      <c r="G27" s="1"/>
      <c r="H27" s="2">
        <v>129838</v>
      </c>
    </row>
    <row r="28" spans="1:8" x14ac:dyDescent="0.25">
      <c r="A28" s="1"/>
      <c r="B28" s="1"/>
      <c r="C28" s="1" t="s">
        <v>27</v>
      </c>
      <c r="D28" s="1"/>
      <c r="E28" s="1"/>
      <c r="F28" s="1"/>
      <c r="G28" s="1"/>
      <c r="H28" s="2">
        <v>141816.29999999999</v>
      </c>
    </row>
    <row r="29" spans="1:8" x14ac:dyDescent="0.25">
      <c r="A29" s="1"/>
      <c r="B29" s="1"/>
      <c r="C29" s="1" t="s">
        <v>28</v>
      </c>
      <c r="D29" s="1"/>
      <c r="E29" s="1"/>
      <c r="F29" s="1"/>
      <c r="G29" s="1"/>
      <c r="H29" s="2">
        <v>7000</v>
      </c>
    </row>
    <row r="30" spans="1:8" x14ac:dyDescent="0.25">
      <c r="A30" s="1"/>
      <c r="B30" s="1"/>
      <c r="C30" s="1" t="s">
        <v>29</v>
      </c>
      <c r="D30" s="1"/>
      <c r="E30" s="1"/>
      <c r="F30" s="1"/>
      <c r="G30" s="1"/>
      <c r="H30" s="2">
        <v>90735.85</v>
      </c>
    </row>
    <row r="31" spans="1:8" x14ac:dyDescent="0.25">
      <c r="A31" s="1"/>
      <c r="B31" s="1"/>
      <c r="C31" s="1" t="s">
        <v>30</v>
      </c>
      <c r="D31" s="1"/>
      <c r="E31" s="1"/>
      <c r="F31" s="1"/>
      <c r="G31" s="1"/>
      <c r="H31" s="2">
        <v>1591932.98</v>
      </c>
    </row>
    <row r="32" spans="1:8" x14ac:dyDescent="0.25">
      <c r="A32" s="1"/>
      <c r="B32" s="1"/>
      <c r="C32" s="1" t="s">
        <v>31</v>
      </c>
      <c r="D32" s="1"/>
      <c r="E32" s="1"/>
      <c r="F32" s="1"/>
      <c r="G32" s="1"/>
      <c r="H32" s="2">
        <v>-2841758</v>
      </c>
    </row>
    <row r="33" spans="1:8" ht="15.75" thickBot="1" x14ac:dyDescent="0.3">
      <c r="A33" s="1"/>
      <c r="B33" s="1"/>
      <c r="C33" s="1" t="s">
        <v>32</v>
      </c>
      <c r="D33" s="1"/>
      <c r="E33" s="1"/>
      <c r="F33" s="1"/>
      <c r="G33" s="1"/>
      <c r="H33" s="2">
        <v>-1992101.92</v>
      </c>
    </row>
    <row r="34" spans="1:8" ht="15.75" thickBot="1" x14ac:dyDescent="0.3">
      <c r="A34" s="1"/>
      <c r="B34" s="1" t="s">
        <v>33</v>
      </c>
      <c r="C34" s="1"/>
      <c r="D34" s="1"/>
      <c r="E34" s="1"/>
      <c r="F34" s="1"/>
      <c r="G34" s="1"/>
      <c r="H34" s="5">
        <f>ROUND(SUM(H24:H33),5)</f>
        <v>0</v>
      </c>
    </row>
    <row r="35" spans="1:8" s="8" customFormat="1" ht="12" thickBot="1" x14ac:dyDescent="0.25">
      <c r="A35" s="6" t="s">
        <v>34</v>
      </c>
      <c r="B35" s="6"/>
      <c r="C35" s="6"/>
      <c r="D35" s="6"/>
      <c r="E35" s="6"/>
      <c r="F35" s="6"/>
      <c r="G35" s="6"/>
      <c r="H35" s="7">
        <f>ROUND(H2+H23+H34,5)</f>
        <v>2459355.89</v>
      </c>
    </row>
    <row r="36" spans="1:8" ht="15.75" thickTop="1" x14ac:dyDescent="0.25">
      <c r="A36" s="1" t="s">
        <v>35</v>
      </c>
      <c r="B36" s="1"/>
      <c r="C36" s="1"/>
      <c r="D36" s="1"/>
      <c r="E36" s="1"/>
      <c r="F36" s="1"/>
      <c r="G36" s="1"/>
      <c r="H36" s="2"/>
    </row>
    <row r="37" spans="1:8" x14ac:dyDescent="0.25">
      <c r="A37" s="1"/>
      <c r="B37" s="1" t="s">
        <v>36</v>
      </c>
      <c r="C37" s="1"/>
      <c r="D37" s="1"/>
      <c r="E37" s="1"/>
      <c r="F37" s="1"/>
      <c r="G37" s="1"/>
      <c r="H37" s="2"/>
    </row>
    <row r="38" spans="1:8" x14ac:dyDescent="0.25">
      <c r="A38" s="1"/>
      <c r="B38" s="1"/>
      <c r="C38" s="1" t="s">
        <v>37</v>
      </c>
      <c r="D38" s="1"/>
      <c r="E38" s="1"/>
      <c r="F38" s="1"/>
      <c r="G38" s="1"/>
      <c r="H38" s="2"/>
    </row>
    <row r="39" spans="1:8" x14ac:dyDescent="0.25">
      <c r="A39" s="1"/>
      <c r="B39" s="1"/>
      <c r="C39" s="1"/>
      <c r="D39" s="1" t="s">
        <v>38</v>
      </c>
      <c r="E39" s="1"/>
      <c r="F39" s="1"/>
      <c r="G39" s="1"/>
      <c r="H39" s="2"/>
    </row>
    <row r="40" spans="1:8" ht="15.75" thickBot="1" x14ac:dyDescent="0.3">
      <c r="A40" s="1"/>
      <c r="B40" s="1"/>
      <c r="C40" s="1"/>
      <c r="D40" s="1"/>
      <c r="E40" s="1" t="s">
        <v>39</v>
      </c>
      <c r="F40" s="1"/>
      <c r="G40" s="1"/>
      <c r="H40" s="4">
        <v>-1767.39</v>
      </c>
    </row>
    <row r="41" spans="1:8" x14ac:dyDescent="0.25">
      <c r="A41" s="1"/>
      <c r="B41" s="1"/>
      <c r="C41" s="1"/>
      <c r="D41" s="1" t="s">
        <v>40</v>
      </c>
      <c r="E41" s="1"/>
      <c r="F41" s="1"/>
      <c r="G41" s="1"/>
      <c r="H41" s="2">
        <f>ROUND(SUM(H39:H40),5)</f>
        <v>-1767.39</v>
      </c>
    </row>
    <row r="42" spans="1:8" x14ac:dyDescent="0.25">
      <c r="A42" s="1"/>
      <c r="B42" s="1"/>
      <c r="C42" s="1"/>
      <c r="D42" s="1" t="s">
        <v>41</v>
      </c>
      <c r="E42" s="1"/>
      <c r="F42" s="1"/>
      <c r="G42" s="1"/>
      <c r="H42" s="2"/>
    </row>
    <row r="43" spans="1:8" ht="15.75" thickBot="1" x14ac:dyDescent="0.3">
      <c r="A43" s="1"/>
      <c r="B43" s="1"/>
      <c r="C43" s="1"/>
      <c r="D43" s="1"/>
      <c r="E43" s="1" t="s">
        <v>42</v>
      </c>
      <c r="F43" s="1"/>
      <c r="G43" s="1"/>
      <c r="H43" s="4">
        <v>11932.72</v>
      </c>
    </row>
    <row r="44" spans="1:8" x14ac:dyDescent="0.25">
      <c r="A44" s="1"/>
      <c r="B44" s="1"/>
      <c r="C44" s="1"/>
      <c r="D44" s="1" t="s">
        <v>43</v>
      </c>
      <c r="E44" s="1"/>
      <c r="F44" s="1"/>
      <c r="G44" s="1"/>
      <c r="H44" s="2">
        <f>ROUND(SUM(H42:H43),5)</f>
        <v>11932.72</v>
      </c>
    </row>
    <row r="45" spans="1:8" x14ac:dyDescent="0.25">
      <c r="A45" s="1"/>
      <c r="B45" s="1"/>
      <c r="C45" s="1"/>
      <c r="D45" s="1" t="s">
        <v>44</v>
      </c>
      <c r="E45" s="1"/>
      <c r="F45" s="1"/>
      <c r="G45" s="1"/>
      <c r="H45" s="2"/>
    </row>
    <row r="46" spans="1:8" x14ac:dyDescent="0.25">
      <c r="A46" s="1"/>
      <c r="B46" s="1"/>
      <c r="C46" s="1"/>
      <c r="D46" s="1"/>
      <c r="E46" s="1" t="s">
        <v>45</v>
      </c>
      <c r="F46" s="1"/>
      <c r="G46" s="1"/>
      <c r="H46" s="2">
        <v>2648.63</v>
      </c>
    </row>
    <row r="47" spans="1:8" x14ac:dyDescent="0.25">
      <c r="A47" s="1"/>
      <c r="B47" s="1"/>
      <c r="C47" s="1"/>
      <c r="D47" s="1"/>
      <c r="E47" s="1" t="s">
        <v>46</v>
      </c>
      <c r="F47" s="1"/>
      <c r="G47" s="1"/>
      <c r="H47" s="2">
        <v>1201187</v>
      </c>
    </row>
    <row r="48" spans="1:8" x14ac:dyDescent="0.25">
      <c r="A48" s="1"/>
      <c r="B48" s="1"/>
      <c r="C48" s="1"/>
      <c r="D48" s="1"/>
      <c r="E48" s="1" t="s">
        <v>47</v>
      </c>
      <c r="F48" s="1"/>
      <c r="G48" s="1"/>
      <c r="H48" s="2">
        <v>-1006.82</v>
      </c>
    </row>
    <row r="49" spans="1:8" x14ac:dyDescent="0.25">
      <c r="A49" s="1"/>
      <c r="B49" s="1"/>
      <c r="C49" s="1"/>
      <c r="D49" s="1"/>
      <c r="E49" s="1" t="s">
        <v>48</v>
      </c>
      <c r="F49" s="1"/>
      <c r="G49" s="1"/>
      <c r="H49" s="2"/>
    </row>
    <row r="50" spans="1:8" ht="15.75" thickBot="1" x14ac:dyDescent="0.3">
      <c r="A50" s="1"/>
      <c r="B50" s="1"/>
      <c r="C50" s="1"/>
      <c r="D50" s="1"/>
      <c r="E50" s="1"/>
      <c r="F50" s="1" t="s">
        <v>49</v>
      </c>
      <c r="G50" s="1"/>
      <c r="H50" s="4">
        <v>81.03</v>
      </c>
    </row>
    <row r="51" spans="1:8" x14ac:dyDescent="0.25">
      <c r="A51" s="1"/>
      <c r="B51" s="1"/>
      <c r="C51" s="1"/>
      <c r="D51" s="1"/>
      <c r="E51" s="1" t="s">
        <v>50</v>
      </c>
      <c r="F51" s="1"/>
      <c r="G51" s="1"/>
      <c r="H51" s="2">
        <f>ROUND(SUM(H49:H50),5)</f>
        <v>81.03</v>
      </c>
    </row>
    <row r="52" spans="1:8" x14ac:dyDescent="0.25">
      <c r="A52" s="1"/>
      <c r="B52" s="1"/>
      <c r="C52" s="1"/>
      <c r="D52" s="1"/>
      <c r="E52" s="1" t="s">
        <v>51</v>
      </c>
      <c r="F52" s="1"/>
      <c r="G52" s="1"/>
      <c r="H52" s="2"/>
    </row>
    <row r="53" spans="1:8" x14ac:dyDescent="0.25">
      <c r="A53" s="1"/>
      <c r="B53" s="1"/>
      <c r="C53" s="1"/>
      <c r="D53" s="1"/>
      <c r="E53" s="1"/>
      <c r="F53" s="1" t="s">
        <v>52</v>
      </c>
      <c r="G53" s="1"/>
      <c r="H53" s="2">
        <v>-57.15</v>
      </c>
    </row>
    <row r="54" spans="1:8" x14ac:dyDescent="0.25">
      <c r="A54" s="1"/>
      <c r="B54" s="1"/>
      <c r="C54" s="1"/>
      <c r="D54" s="1"/>
      <c r="E54" s="1"/>
      <c r="F54" s="1" t="s">
        <v>53</v>
      </c>
      <c r="G54" s="1"/>
      <c r="H54" s="2">
        <v>-174.38</v>
      </c>
    </row>
    <row r="55" spans="1:8" x14ac:dyDescent="0.25">
      <c r="A55" s="1"/>
      <c r="B55" s="1"/>
      <c r="C55" s="1"/>
      <c r="D55" s="1"/>
      <c r="E55" s="1"/>
      <c r="F55" s="1" t="s">
        <v>54</v>
      </c>
      <c r="G55" s="1"/>
      <c r="H55" s="2">
        <v>-5944.62</v>
      </c>
    </row>
    <row r="56" spans="1:8" x14ac:dyDescent="0.25">
      <c r="A56" s="1"/>
      <c r="B56" s="1"/>
      <c r="C56" s="1"/>
      <c r="D56" s="1"/>
      <c r="E56" s="1"/>
      <c r="F56" s="1" t="s">
        <v>55</v>
      </c>
      <c r="G56" s="1"/>
      <c r="H56" s="2"/>
    </row>
    <row r="57" spans="1:8" x14ac:dyDescent="0.25">
      <c r="A57" s="1"/>
      <c r="B57" s="1"/>
      <c r="C57" s="1"/>
      <c r="D57" s="1"/>
      <c r="E57" s="1"/>
      <c r="F57" s="1"/>
      <c r="G57" s="1" t="s">
        <v>56</v>
      </c>
      <c r="H57" s="2">
        <v>-69.680000000000007</v>
      </c>
    </row>
    <row r="58" spans="1:8" ht="15.75" thickBot="1" x14ac:dyDescent="0.3">
      <c r="A58" s="1"/>
      <c r="B58" s="1"/>
      <c r="C58" s="1"/>
      <c r="D58" s="1"/>
      <c r="E58" s="1"/>
      <c r="F58" s="1"/>
      <c r="G58" s="1" t="s">
        <v>57</v>
      </c>
      <c r="H58" s="4">
        <v>-69.680000000000007</v>
      </c>
    </row>
    <row r="59" spans="1:8" x14ac:dyDescent="0.25">
      <c r="A59" s="1"/>
      <c r="B59" s="1"/>
      <c r="C59" s="1"/>
      <c r="D59" s="1"/>
      <c r="E59" s="1"/>
      <c r="F59" s="1" t="s">
        <v>58</v>
      </c>
      <c r="G59" s="1"/>
      <c r="H59" s="2">
        <f>ROUND(SUM(H56:H58),5)</f>
        <v>-139.36000000000001</v>
      </c>
    </row>
    <row r="60" spans="1:8" x14ac:dyDescent="0.25">
      <c r="A60" s="1"/>
      <c r="B60" s="1"/>
      <c r="C60" s="1"/>
      <c r="D60" s="1"/>
      <c r="E60" s="1"/>
      <c r="F60" s="1" t="s">
        <v>59</v>
      </c>
      <c r="G60" s="1"/>
      <c r="H60" s="2"/>
    </row>
    <row r="61" spans="1:8" x14ac:dyDescent="0.25">
      <c r="A61" s="1"/>
      <c r="B61" s="1"/>
      <c r="C61" s="1"/>
      <c r="D61" s="1"/>
      <c r="E61" s="1"/>
      <c r="F61" s="1"/>
      <c r="G61" s="1" t="s">
        <v>60</v>
      </c>
      <c r="H61" s="2">
        <v>-233.35</v>
      </c>
    </row>
    <row r="62" spans="1:8" ht="15.75" thickBot="1" x14ac:dyDescent="0.3">
      <c r="A62" s="1"/>
      <c r="B62" s="1"/>
      <c r="C62" s="1"/>
      <c r="D62" s="1"/>
      <c r="E62" s="1"/>
      <c r="F62" s="1"/>
      <c r="G62" s="1" t="s">
        <v>61</v>
      </c>
      <c r="H62" s="4">
        <v>-233.35</v>
      </c>
    </row>
    <row r="63" spans="1:8" x14ac:dyDescent="0.25">
      <c r="A63" s="1"/>
      <c r="B63" s="1"/>
      <c r="C63" s="1"/>
      <c r="D63" s="1"/>
      <c r="E63" s="1"/>
      <c r="F63" s="1" t="s">
        <v>62</v>
      </c>
      <c r="G63" s="1"/>
      <c r="H63" s="2">
        <f>ROUND(SUM(H60:H62),5)</f>
        <v>-466.7</v>
      </c>
    </row>
    <row r="64" spans="1:8" x14ac:dyDescent="0.25">
      <c r="A64" s="1"/>
      <c r="B64" s="1"/>
      <c r="C64" s="1"/>
      <c r="D64" s="1"/>
      <c r="E64" s="1"/>
      <c r="F64" s="1" t="s">
        <v>63</v>
      </c>
      <c r="G64" s="1"/>
      <c r="H64" s="2">
        <v>-31</v>
      </c>
    </row>
    <row r="65" spans="1:8" x14ac:dyDescent="0.25">
      <c r="A65" s="1"/>
      <c r="B65" s="1"/>
      <c r="C65" s="1"/>
      <c r="D65" s="1"/>
      <c r="E65" s="1"/>
      <c r="F65" s="1" t="s">
        <v>64</v>
      </c>
      <c r="G65" s="1"/>
      <c r="H65" s="2">
        <v>152.28</v>
      </c>
    </row>
    <row r="66" spans="1:8" ht="15.75" thickBot="1" x14ac:dyDescent="0.3">
      <c r="A66" s="1"/>
      <c r="B66" s="1"/>
      <c r="C66" s="1"/>
      <c r="D66" s="1"/>
      <c r="E66" s="1"/>
      <c r="F66" s="1" t="s">
        <v>65</v>
      </c>
      <c r="G66" s="1"/>
      <c r="H66" s="4">
        <v>10563.9</v>
      </c>
    </row>
    <row r="67" spans="1:8" x14ac:dyDescent="0.25">
      <c r="A67" s="1"/>
      <c r="B67" s="1"/>
      <c r="C67" s="1"/>
      <c r="D67" s="1"/>
      <c r="E67" s="1" t="s">
        <v>66</v>
      </c>
      <c r="F67" s="1"/>
      <c r="G67" s="1"/>
      <c r="H67" s="2">
        <f>ROUND(SUM(H52:H55)+H59+SUM(H63:H66),5)</f>
        <v>3902.97</v>
      </c>
    </row>
    <row r="68" spans="1:8" x14ac:dyDescent="0.25">
      <c r="A68" s="1"/>
      <c r="B68" s="1"/>
      <c r="C68" s="1"/>
      <c r="D68" s="1"/>
      <c r="E68" s="1" t="s">
        <v>67</v>
      </c>
      <c r="F68" s="1"/>
      <c r="G68" s="1"/>
      <c r="H68" s="2"/>
    </row>
    <row r="69" spans="1:8" x14ac:dyDescent="0.25">
      <c r="A69" s="1"/>
      <c r="B69" s="1"/>
      <c r="C69" s="1"/>
      <c r="D69" s="1"/>
      <c r="E69" s="1"/>
      <c r="F69" s="1" t="s">
        <v>68</v>
      </c>
      <c r="G69" s="1"/>
      <c r="H69" s="2">
        <v>-0.08</v>
      </c>
    </row>
    <row r="70" spans="1:8" ht="15.75" thickBot="1" x14ac:dyDescent="0.3">
      <c r="A70" s="1"/>
      <c r="B70" s="1"/>
      <c r="C70" s="1"/>
      <c r="D70" s="1"/>
      <c r="E70" s="1"/>
      <c r="F70" s="1" t="s">
        <v>69</v>
      </c>
      <c r="G70" s="1"/>
      <c r="H70" s="2">
        <v>0.08</v>
      </c>
    </row>
    <row r="71" spans="1:8" ht="15.75" thickBot="1" x14ac:dyDescent="0.3">
      <c r="A71" s="1"/>
      <c r="B71" s="1"/>
      <c r="C71" s="1"/>
      <c r="D71" s="1"/>
      <c r="E71" s="1" t="s">
        <v>70</v>
      </c>
      <c r="F71" s="1"/>
      <c r="G71" s="1"/>
      <c r="H71" s="5">
        <f>ROUND(SUM(H68:H70),5)</f>
        <v>0</v>
      </c>
    </row>
    <row r="72" spans="1:8" ht="15.75" thickBot="1" x14ac:dyDescent="0.3">
      <c r="A72" s="1"/>
      <c r="B72" s="1"/>
      <c r="C72" s="1"/>
      <c r="D72" s="1" t="s">
        <v>71</v>
      </c>
      <c r="E72" s="1"/>
      <c r="F72" s="1"/>
      <c r="G72" s="1"/>
      <c r="H72" s="5">
        <f>ROUND(SUM(H45:H48)+H51+H67+H71,5)</f>
        <v>1206812.81</v>
      </c>
    </row>
    <row r="73" spans="1:8" ht="15.75" thickBot="1" x14ac:dyDescent="0.3">
      <c r="A73" s="1"/>
      <c r="B73" s="1"/>
      <c r="C73" s="1" t="s">
        <v>72</v>
      </c>
      <c r="D73" s="1"/>
      <c r="E73" s="1"/>
      <c r="F73" s="1"/>
      <c r="G73" s="1"/>
      <c r="H73" s="3">
        <f>ROUND(H38+H41+H44+H72,5)</f>
        <v>1216978.1399999999</v>
      </c>
    </row>
    <row r="74" spans="1:8" x14ac:dyDescent="0.25">
      <c r="A74" s="1"/>
      <c r="B74" s="1" t="s">
        <v>73</v>
      </c>
      <c r="C74" s="1"/>
      <c r="D74" s="1"/>
      <c r="E74" s="1"/>
      <c r="F74" s="1"/>
      <c r="G74" s="1"/>
      <c r="H74" s="2">
        <f>ROUND(H37+H73,5)</f>
        <v>1216978.1399999999</v>
      </c>
    </row>
    <row r="75" spans="1:8" x14ac:dyDescent="0.25">
      <c r="A75" s="1"/>
      <c r="B75" s="1" t="s">
        <v>74</v>
      </c>
      <c r="C75" s="1"/>
      <c r="D75" s="1"/>
      <c r="E75" s="1"/>
      <c r="F75" s="1"/>
      <c r="G75" s="1"/>
      <c r="H75" s="2"/>
    </row>
    <row r="76" spans="1:8" x14ac:dyDescent="0.25">
      <c r="A76" s="1"/>
      <c r="B76" s="1"/>
      <c r="C76" s="1" t="s">
        <v>75</v>
      </c>
      <c r="D76" s="1"/>
      <c r="E76" s="1"/>
      <c r="F76" s="1"/>
      <c r="G76" s="1"/>
      <c r="H76" s="2">
        <v>3399.75</v>
      </c>
    </row>
    <row r="77" spans="1:8" x14ac:dyDescent="0.25">
      <c r="A77" s="1"/>
      <c r="B77" s="1"/>
      <c r="C77" s="1" t="s">
        <v>76</v>
      </c>
      <c r="D77" s="1"/>
      <c r="E77" s="1"/>
      <c r="F77" s="1"/>
      <c r="G77" s="1"/>
      <c r="H77" s="2"/>
    </row>
    <row r="78" spans="1:8" x14ac:dyDescent="0.25">
      <c r="A78" s="1"/>
      <c r="B78" s="1"/>
      <c r="C78" s="1"/>
      <c r="D78" s="1" t="s">
        <v>77</v>
      </c>
      <c r="E78" s="1"/>
      <c r="F78" s="1"/>
      <c r="G78" s="1"/>
      <c r="H78" s="2">
        <v>6580.22</v>
      </c>
    </row>
    <row r="79" spans="1:8" x14ac:dyDescent="0.25">
      <c r="A79" s="1"/>
      <c r="B79" s="1"/>
      <c r="C79" s="1"/>
      <c r="D79" s="1" t="s">
        <v>78</v>
      </c>
      <c r="E79" s="1"/>
      <c r="F79" s="1"/>
      <c r="G79" s="1"/>
      <c r="H79" s="2">
        <v>20000</v>
      </c>
    </row>
    <row r="80" spans="1:8" x14ac:dyDescent="0.25">
      <c r="A80" s="1"/>
      <c r="B80" s="1"/>
      <c r="C80" s="1"/>
      <c r="D80" s="1" t="s">
        <v>79</v>
      </c>
      <c r="E80" s="1"/>
      <c r="F80" s="1"/>
      <c r="G80" s="1"/>
      <c r="H80" s="2">
        <v>227922.16</v>
      </c>
    </row>
    <row r="81" spans="1:8" x14ac:dyDescent="0.25">
      <c r="A81" s="1"/>
      <c r="B81" s="1"/>
      <c r="C81" s="1"/>
      <c r="D81" s="1" t="s">
        <v>80</v>
      </c>
      <c r="E81" s="1"/>
      <c r="F81" s="1"/>
      <c r="G81" s="1"/>
      <c r="H81" s="2">
        <v>51951.44</v>
      </c>
    </row>
    <row r="82" spans="1:8" x14ac:dyDescent="0.25">
      <c r="A82" s="1"/>
      <c r="B82" s="1"/>
      <c r="C82" s="1"/>
      <c r="D82" s="1" t="s">
        <v>81</v>
      </c>
      <c r="E82" s="1"/>
      <c r="F82" s="1"/>
      <c r="G82" s="1"/>
      <c r="H82" s="2">
        <v>5000</v>
      </c>
    </row>
    <row r="83" spans="1:8" ht="15.75" thickBot="1" x14ac:dyDescent="0.3">
      <c r="A83" s="1"/>
      <c r="B83" s="1"/>
      <c r="C83" s="1"/>
      <c r="D83" s="1" t="s">
        <v>82</v>
      </c>
      <c r="E83" s="1"/>
      <c r="F83" s="1"/>
      <c r="G83" s="1"/>
      <c r="H83" s="4">
        <v>54912.88</v>
      </c>
    </row>
    <row r="84" spans="1:8" x14ac:dyDescent="0.25">
      <c r="A84" s="1"/>
      <c r="B84" s="1"/>
      <c r="C84" s="1" t="s">
        <v>83</v>
      </c>
      <c r="D84" s="1"/>
      <c r="E84" s="1"/>
      <c r="F84" s="1"/>
      <c r="G84" s="1"/>
      <c r="H84" s="2">
        <f>ROUND(SUM(H77:H83),5)</f>
        <v>366366.7</v>
      </c>
    </row>
    <row r="85" spans="1:8" x14ac:dyDescent="0.25">
      <c r="A85" s="1"/>
      <c r="B85" s="1"/>
      <c r="C85" s="1" t="s">
        <v>84</v>
      </c>
      <c r="D85" s="1"/>
      <c r="E85" s="1"/>
      <c r="F85" s="1"/>
      <c r="G85" s="1"/>
      <c r="H85" s="2">
        <v>765376.23</v>
      </c>
    </row>
    <row r="86" spans="1:8" x14ac:dyDescent="0.25">
      <c r="A86" s="1"/>
      <c r="B86" s="1"/>
      <c r="C86" s="1" t="s">
        <v>85</v>
      </c>
      <c r="D86" s="1"/>
      <c r="E86" s="1"/>
      <c r="F86" s="1"/>
      <c r="G86" s="1"/>
      <c r="H86" s="2">
        <v>99991.5</v>
      </c>
    </row>
    <row r="87" spans="1:8" ht="15.75" thickBot="1" x14ac:dyDescent="0.3">
      <c r="A87" s="1"/>
      <c r="B87" s="1"/>
      <c r="C87" s="1" t="s">
        <v>86</v>
      </c>
      <c r="D87" s="1"/>
      <c r="E87" s="1"/>
      <c r="F87" s="1"/>
      <c r="G87" s="1"/>
      <c r="H87" s="2">
        <v>7243.57</v>
      </c>
    </row>
    <row r="88" spans="1:8" ht="15.75" thickBot="1" x14ac:dyDescent="0.3">
      <c r="A88" s="1"/>
      <c r="B88" s="1" t="s">
        <v>87</v>
      </c>
      <c r="C88" s="1"/>
      <c r="D88" s="1"/>
      <c r="E88" s="1"/>
      <c r="F88" s="1"/>
      <c r="G88" s="1"/>
      <c r="H88" s="5">
        <f>ROUND(SUM(H75:H76)+SUM(H84:H87),5)</f>
        <v>1242377.75</v>
      </c>
    </row>
    <row r="89" spans="1:8" s="8" customFormat="1" ht="12" thickBot="1" x14ac:dyDescent="0.25">
      <c r="A89" s="6" t="s">
        <v>88</v>
      </c>
      <c r="B89" s="6"/>
      <c r="C89" s="6"/>
      <c r="D89" s="6"/>
      <c r="E89" s="6"/>
      <c r="F89" s="6"/>
      <c r="G89" s="6"/>
      <c r="H89" s="7">
        <f>ROUND(H36+H74+H88,5)</f>
        <v>2459355.89</v>
      </c>
    </row>
    <row r="90" spans="1:8" ht="15.75" thickTop="1" x14ac:dyDescent="0.25"/>
  </sheetData>
  <pageMargins left="0.7" right="0.7" top="0.75" bottom="0.75" header="0.1" footer="0.3"/>
  <pageSetup orientation="portrait" r:id="rId1"/>
  <headerFooter>
    <oddHeader>&amp;L&amp;"Arial,Bold"&amp;8 1:05 PM
&amp;"Arial,Bold"&amp;8 12/03/25
&amp;"Arial,Bold"&amp;8 Accrual Basis&amp;C&amp;"Arial,Bold"&amp;12 Nederland Fire Protection District
&amp;"Arial,Bold"&amp;14 Balance Sheet
&amp;"Arial,Bold"&amp;10 As of November 30, 2025</oddHeader>
    <oddFooter>&amp;R&amp;"Arial,Bold"&amp;8 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261CC6-6F01-45D5-A419-9688AB125883}">
  <dimension ref="A1:M318"/>
  <sheetViews>
    <sheetView workbookViewId="0">
      <pane xSplit="9" ySplit="2" topLeftCell="J3" activePane="bottomRight" state="frozenSplit"/>
      <selection pane="topRight" activeCell="J1" sqref="J1"/>
      <selection pane="bottomLeft" activeCell="A3" sqref="A3"/>
      <selection pane="bottomRight"/>
    </sheetView>
  </sheetViews>
  <sheetFormatPr defaultRowHeight="15" x14ac:dyDescent="0.25"/>
  <cols>
    <col min="1" max="8" width="3" style="12" customWidth="1"/>
    <col min="9" max="9" width="31.28515625" style="12" customWidth="1"/>
    <col min="10" max="10" width="9.28515625" bestFit="1" customWidth="1"/>
    <col min="11" max="11" width="8.7109375" bestFit="1" customWidth="1"/>
    <col min="12" max="12" width="12" bestFit="1" customWidth="1"/>
    <col min="13" max="13" width="10.28515625" bestFit="1" customWidth="1"/>
  </cols>
  <sheetData>
    <row r="1" spans="1:13" ht="15.75" thickBot="1" x14ac:dyDescent="0.3">
      <c r="A1" s="1"/>
      <c r="B1" s="1"/>
      <c r="C1" s="1"/>
      <c r="D1" s="1"/>
      <c r="E1" s="1"/>
      <c r="F1" s="1"/>
      <c r="G1" s="1"/>
      <c r="H1" s="1"/>
      <c r="I1" s="1"/>
      <c r="J1" s="14"/>
      <c r="K1" s="14"/>
      <c r="L1" s="14"/>
      <c r="M1" s="14"/>
    </row>
    <row r="2" spans="1:13" s="11" customFormat="1" ht="16.5" thickTop="1" thickBot="1" x14ac:dyDescent="0.3">
      <c r="A2" s="9"/>
      <c r="B2" s="9"/>
      <c r="C2" s="9"/>
      <c r="D2" s="9"/>
      <c r="E2" s="9"/>
      <c r="F2" s="9"/>
      <c r="G2" s="9"/>
      <c r="H2" s="9"/>
      <c r="I2" s="9"/>
      <c r="J2" s="20" t="s">
        <v>89</v>
      </c>
      <c r="K2" s="20" t="s">
        <v>90</v>
      </c>
      <c r="L2" s="20" t="s">
        <v>91</v>
      </c>
      <c r="M2" s="20" t="s">
        <v>92</v>
      </c>
    </row>
    <row r="3" spans="1:13" ht="15.75" thickTop="1" x14ac:dyDescent="0.25">
      <c r="A3" s="1"/>
      <c r="B3" s="1" t="s">
        <v>93</v>
      </c>
      <c r="C3" s="1"/>
      <c r="D3" s="1"/>
      <c r="E3" s="1"/>
      <c r="F3" s="1"/>
      <c r="G3" s="1"/>
      <c r="H3" s="1"/>
      <c r="I3" s="1"/>
      <c r="J3" s="2"/>
      <c r="K3" s="2"/>
      <c r="L3" s="2"/>
      <c r="M3" s="15"/>
    </row>
    <row r="4" spans="1:13" x14ac:dyDescent="0.25">
      <c r="A4" s="1"/>
      <c r="B4" s="1"/>
      <c r="C4" s="1"/>
      <c r="D4" s="1" t="s">
        <v>94</v>
      </c>
      <c r="E4" s="1"/>
      <c r="F4" s="1"/>
      <c r="G4" s="1"/>
      <c r="H4" s="1"/>
      <c r="I4" s="1"/>
      <c r="J4" s="2"/>
      <c r="K4" s="2"/>
      <c r="L4" s="2"/>
      <c r="M4" s="15"/>
    </row>
    <row r="5" spans="1:13" x14ac:dyDescent="0.25">
      <c r="A5" s="1"/>
      <c r="B5" s="1"/>
      <c r="C5" s="1"/>
      <c r="D5" s="1"/>
      <c r="E5" s="1" t="s">
        <v>95</v>
      </c>
      <c r="F5" s="1"/>
      <c r="G5" s="1"/>
      <c r="H5" s="1"/>
      <c r="I5" s="1"/>
      <c r="J5" s="2">
        <v>0</v>
      </c>
      <c r="K5" s="2">
        <v>0</v>
      </c>
      <c r="L5" s="2">
        <f>ROUND((J5-K5),5)</f>
        <v>0</v>
      </c>
      <c r="M5" s="15">
        <f>ROUND(IF(K5=0, IF(J5=0, 0, 1), J5/K5),5)</f>
        <v>0</v>
      </c>
    </row>
    <row r="6" spans="1:13" x14ac:dyDescent="0.25">
      <c r="A6" s="1"/>
      <c r="B6" s="1"/>
      <c r="C6" s="1"/>
      <c r="D6" s="1"/>
      <c r="E6" s="1" t="s">
        <v>96</v>
      </c>
      <c r="F6" s="1"/>
      <c r="G6" s="1"/>
      <c r="H6" s="1"/>
      <c r="I6" s="1"/>
      <c r="J6" s="2">
        <v>0</v>
      </c>
      <c r="K6" s="2">
        <v>0</v>
      </c>
      <c r="L6" s="2">
        <f>ROUND((J6-K6),5)</f>
        <v>0</v>
      </c>
      <c r="M6" s="15">
        <f>ROUND(IF(K6=0, IF(J6=0, 0, 1), J6/K6),5)</f>
        <v>0</v>
      </c>
    </row>
    <row r="7" spans="1:13" x14ac:dyDescent="0.25">
      <c r="A7" s="1"/>
      <c r="B7" s="1"/>
      <c r="C7" s="1"/>
      <c r="D7" s="1"/>
      <c r="E7" s="1" t="s">
        <v>97</v>
      </c>
      <c r="F7" s="1"/>
      <c r="G7" s="1"/>
      <c r="H7" s="1"/>
      <c r="I7" s="1"/>
      <c r="J7" s="2">
        <v>-2190</v>
      </c>
      <c r="K7" s="2">
        <v>50</v>
      </c>
      <c r="L7" s="2">
        <f>ROUND((J7-K7),5)</f>
        <v>-2240</v>
      </c>
      <c r="M7" s="15">
        <f>ROUND(IF(K7=0, IF(J7=0, 0, 1), J7/K7),5)</f>
        <v>-43.8</v>
      </c>
    </row>
    <row r="8" spans="1:13" x14ac:dyDescent="0.25">
      <c r="A8" s="1"/>
      <c r="B8" s="1"/>
      <c r="C8" s="1"/>
      <c r="D8" s="1"/>
      <c r="E8" s="1" t="s">
        <v>98</v>
      </c>
      <c r="F8" s="1"/>
      <c r="G8" s="1"/>
      <c r="H8" s="1"/>
      <c r="I8" s="1"/>
      <c r="J8" s="2">
        <v>3621.72</v>
      </c>
      <c r="K8" s="2">
        <v>2916.66</v>
      </c>
      <c r="L8" s="2">
        <f>ROUND((J8-K8),5)</f>
        <v>705.06</v>
      </c>
      <c r="M8" s="15">
        <f>ROUND(IF(K8=0, IF(J8=0, 0, 1), J8/K8),5)</f>
        <v>1.2417400000000001</v>
      </c>
    </row>
    <row r="9" spans="1:13" x14ac:dyDescent="0.25">
      <c r="A9" s="1"/>
      <c r="B9" s="1"/>
      <c r="C9" s="1"/>
      <c r="D9" s="1"/>
      <c r="E9" s="1" t="s">
        <v>99</v>
      </c>
      <c r="F9" s="1"/>
      <c r="G9" s="1"/>
      <c r="H9" s="1"/>
      <c r="I9" s="1"/>
      <c r="J9" s="2"/>
      <c r="K9" s="2"/>
      <c r="L9" s="2"/>
      <c r="M9" s="15"/>
    </row>
    <row r="10" spans="1:13" x14ac:dyDescent="0.25">
      <c r="A10" s="1"/>
      <c r="B10" s="1"/>
      <c r="C10" s="1"/>
      <c r="D10" s="1"/>
      <c r="E10" s="1"/>
      <c r="F10" s="1" t="s">
        <v>100</v>
      </c>
      <c r="G10" s="1"/>
      <c r="H10" s="1"/>
      <c r="I10" s="1"/>
      <c r="J10" s="2">
        <v>-56.81</v>
      </c>
      <c r="K10" s="2">
        <v>0</v>
      </c>
      <c r="L10" s="2">
        <f>ROUND((J10-K10),5)</f>
        <v>-56.81</v>
      </c>
      <c r="M10" s="15">
        <f>ROUND(IF(K10=0, IF(J10=0, 0, 1), J10/K10),5)</f>
        <v>1</v>
      </c>
    </row>
    <row r="11" spans="1:13" x14ac:dyDescent="0.25">
      <c r="A11" s="1"/>
      <c r="B11" s="1"/>
      <c r="C11" s="1"/>
      <c r="D11" s="1"/>
      <c r="E11" s="1"/>
      <c r="F11" s="1" t="s">
        <v>101</v>
      </c>
      <c r="G11" s="1"/>
      <c r="H11" s="1"/>
      <c r="I11" s="1"/>
      <c r="J11" s="2">
        <v>456.31</v>
      </c>
      <c r="K11" s="2">
        <v>0</v>
      </c>
      <c r="L11" s="2">
        <f>ROUND((J11-K11),5)</f>
        <v>456.31</v>
      </c>
      <c r="M11" s="15">
        <f>ROUND(IF(K11=0, IF(J11=0, 0, 1), J11/K11),5)</f>
        <v>1</v>
      </c>
    </row>
    <row r="12" spans="1:13" x14ac:dyDescent="0.25">
      <c r="A12" s="1"/>
      <c r="B12" s="1"/>
      <c r="C12" s="1"/>
      <c r="D12" s="1"/>
      <c r="E12" s="1"/>
      <c r="F12" s="1" t="s">
        <v>102</v>
      </c>
      <c r="G12" s="1"/>
      <c r="H12" s="1"/>
      <c r="I12" s="1"/>
      <c r="J12" s="2">
        <v>267.37</v>
      </c>
      <c r="K12" s="2">
        <v>0</v>
      </c>
      <c r="L12" s="2">
        <f>ROUND((J12-K12),5)</f>
        <v>267.37</v>
      </c>
      <c r="M12" s="15">
        <f>ROUND(IF(K12=0, IF(J12=0, 0, 1), J12/K12),5)</f>
        <v>1</v>
      </c>
    </row>
    <row r="13" spans="1:13" x14ac:dyDescent="0.25">
      <c r="A13" s="1"/>
      <c r="B13" s="1"/>
      <c r="C13" s="1"/>
      <c r="D13" s="1"/>
      <c r="E13" s="1"/>
      <c r="F13" s="1" t="s">
        <v>103</v>
      </c>
      <c r="G13" s="1"/>
      <c r="H13" s="1"/>
      <c r="I13" s="1"/>
      <c r="J13" s="2">
        <v>-33.29</v>
      </c>
      <c r="K13" s="2"/>
      <c r="L13" s="2"/>
      <c r="M13" s="15"/>
    </row>
    <row r="14" spans="1:13" x14ac:dyDescent="0.25">
      <c r="A14" s="1"/>
      <c r="B14" s="1"/>
      <c r="C14" s="1"/>
      <c r="D14" s="1"/>
      <c r="E14" s="1"/>
      <c r="F14" s="1" t="s">
        <v>104</v>
      </c>
      <c r="G14" s="1"/>
      <c r="H14" s="1"/>
      <c r="I14" s="1"/>
      <c r="J14" s="2">
        <v>3346.7</v>
      </c>
      <c r="K14" s="2">
        <v>13968.62</v>
      </c>
      <c r="L14" s="2">
        <f t="shared" ref="L14:L31" si="0">ROUND((J14-K14),5)</f>
        <v>-10621.92</v>
      </c>
      <c r="M14" s="15">
        <f t="shared" ref="M14:M31" si="1">ROUND(IF(K14=0, IF(J14=0, 0, 1), J14/K14),5)</f>
        <v>0.23959</v>
      </c>
    </row>
    <row r="15" spans="1:13" x14ac:dyDescent="0.25">
      <c r="A15" s="1"/>
      <c r="B15" s="1"/>
      <c r="C15" s="1"/>
      <c r="D15" s="1"/>
      <c r="E15" s="1"/>
      <c r="F15" s="1" t="s">
        <v>105</v>
      </c>
      <c r="G15" s="1"/>
      <c r="H15" s="1"/>
      <c r="I15" s="1"/>
      <c r="J15" s="2">
        <v>6162.59</v>
      </c>
      <c r="K15" s="2">
        <v>6041.55</v>
      </c>
      <c r="L15" s="2">
        <f t="shared" si="0"/>
        <v>121.04</v>
      </c>
      <c r="M15" s="15">
        <f t="shared" si="1"/>
        <v>1.02003</v>
      </c>
    </row>
    <row r="16" spans="1:13" x14ac:dyDescent="0.25">
      <c r="A16" s="1"/>
      <c r="B16" s="1"/>
      <c r="C16" s="1"/>
      <c r="D16" s="1"/>
      <c r="E16" s="1"/>
      <c r="F16" s="1" t="s">
        <v>106</v>
      </c>
      <c r="G16" s="1"/>
      <c r="H16" s="1"/>
      <c r="I16" s="1"/>
      <c r="J16" s="2">
        <v>0</v>
      </c>
      <c r="K16" s="2">
        <v>3708.75</v>
      </c>
      <c r="L16" s="2">
        <f t="shared" si="0"/>
        <v>-3708.75</v>
      </c>
      <c r="M16" s="15">
        <f t="shared" si="1"/>
        <v>0</v>
      </c>
    </row>
    <row r="17" spans="1:13" x14ac:dyDescent="0.25">
      <c r="A17" s="1"/>
      <c r="B17" s="1"/>
      <c r="C17" s="1"/>
      <c r="D17" s="1"/>
      <c r="E17" s="1"/>
      <c r="F17" s="1" t="s">
        <v>107</v>
      </c>
      <c r="G17" s="1"/>
      <c r="H17" s="1"/>
      <c r="I17" s="1"/>
      <c r="J17" s="2">
        <v>0</v>
      </c>
      <c r="K17" s="2">
        <v>185.43</v>
      </c>
      <c r="L17" s="2">
        <f t="shared" si="0"/>
        <v>-185.43</v>
      </c>
      <c r="M17" s="15">
        <f t="shared" si="1"/>
        <v>0</v>
      </c>
    </row>
    <row r="18" spans="1:13" x14ac:dyDescent="0.25">
      <c r="A18" s="1"/>
      <c r="B18" s="1"/>
      <c r="C18" s="1"/>
      <c r="D18" s="1"/>
      <c r="E18" s="1"/>
      <c r="F18" s="1" t="s">
        <v>108</v>
      </c>
      <c r="G18" s="1"/>
      <c r="H18" s="1"/>
      <c r="I18" s="1"/>
      <c r="J18" s="2">
        <v>215.67</v>
      </c>
      <c r="K18" s="2">
        <v>0</v>
      </c>
      <c r="L18" s="2">
        <f t="shared" si="0"/>
        <v>215.67</v>
      </c>
      <c r="M18" s="15">
        <f t="shared" si="1"/>
        <v>1</v>
      </c>
    </row>
    <row r="19" spans="1:13" x14ac:dyDescent="0.25">
      <c r="A19" s="1"/>
      <c r="B19" s="1"/>
      <c r="C19" s="1"/>
      <c r="D19" s="1"/>
      <c r="E19" s="1"/>
      <c r="F19" s="1" t="s">
        <v>109</v>
      </c>
      <c r="G19" s="1"/>
      <c r="H19" s="1"/>
      <c r="I19" s="1"/>
      <c r="J19" s="2">
        <v>0</v>
      </c>
      <c r="K19" s="2">
        <v>0</v>
      </c>
      <c r="L19" s="2">
        <f t="shared" si="0"/>
        <v>0</v>
      </c>
      <c r="M19" s="15">
        <f t="shared" si="1"/>
        <v>0</v>
      </c>
    </row>
    <row r="20" spans="1:13" x14ac:dyDescent="0.25">
      <c r="A20" s="1"/>
      <c r="B20" s="1"/>
      <c r="C20" s="1"/>
      <c r="D20" s="1"/>
      <c r="E20" s="1"/>
      <c r="F20" s="1" t="s">
        <v>110</v>
      </c>
      <c r="G20" s="1"/>
      <c r="H20" s="1"/>
      <c r="I20" s="1"/>
      <c r="J20" s="2">
        <v>0</v>
      </c>
      <c r="K20" s="2">
        <v>0</v>
      </c>
      <c r="L20" s="2">
        <f t="shared" si="0"/>
        <v>0</v>
      </c>
      <c r="M20" s="15">
        <f t="shared" si="1"/>
        <v>0</v>
      </c>
    </row>
    <row r="21" spans="1:13" x14ac:dyDescent="0.25">
      <c r="A21" s="1"/>
      <c r="B21" s="1"/>
      <c r="C21" s="1"/>
      <c r="D21" s="1"/>
      <c r="E21" s="1"/>
      <c r="F21" s="1" t="s">
        <v>111</v>
      </c>
      <c r="G21" s="1"/>
      <c r="H21" s="1"/>
      <c r="I21" s="1"/>
      <c r="J21" s="2">
        <v>145.19999999999999</v>
      </c>
      <c r="K21" s="2">
        <v>0</v>
      </c>
      <c r="L21" s="2">
        <f t="shared" si="0"/>
        <v>145.19999999999999</v>
      </c>
      <c r="M21" s="15">
        <f t="shared" si="1"/>
        <v>1</v>
      </c>
    </row>
    <row r="22" spans="1:13" x14ac:dyDescent="0.25">
      <c r="A22" s="1"/>
      <c r="B22" s="1"/>
      <c r="C22" s="1"/>
      <c r="D22" s="1"/>
      <c r="E22" s="1"/>
      <c r="F22" s="1" t="s">
        <v>112</v>
      </c>
      <c r="G22" s="1"/>
      <c r="H22" s="1"/>
      <c r="I22" s="1"/>
      <c r="J22" s="2">
        <v>247.8</v>
      </c>
      <c r="K22" s="2">
        <v>611.16</v>
      </c>
      <c r="L22" s="2">
        <f t="shared" si="0"/>
        <v>-363.36</v>
      </c>
      <c r="M22" s="15">
        <f t="shared" si="1"/>
        <v>0.40545999999999999</v>
      </c>
    </row>
    <row r="23" spans="1:13" x14ac:dyDescent="0.25">
      <c r="A23" s="1"/>
      <c r="B23" s="1"/>
      <c r="C23" s="1"/>
      <c r="D23" s="1"/>
      <c r="E23" s="1"/>
      <c r="F23" s="1" t="s">
        <v>113</v>
      </c>
      <c r="G23" s="1"/>
      <c r="H23" s="1"/>
      <c r="I23" s="1"/>
      <c r="J23" s="2">
        <v>-767.28</v>
      </c>
      <c r="K23" s="2">
        <v>0</v>
      </c>
      <c r="L23" s="2">
        <f t="shared" si="0"/>
        <v>-767.28</v>
      </c>
      <c r="M23" s="15">
        <f t="shared" si="1"/>
        <v>1</v>
      </c>
    </row>
    <row r="24" spans="1:13" x14ac:dyDescent="0.25">
      <c r="A24" s="1"/>
      <c r="B24" s="1"/>
      <c r="C24" s="1"/>
      <c r="D24" s="1"/>
      <c r="E24" s="1"/>
      <c r="F24" s="1" t="s">
        <v>114</v>
      </c>
      <c r="G24" s="1"/>
      <c r="H24" s="1"/>
      <c r="I24" s="1"/>
      <c r="J24" s="2">
        <v>0</v>
      </c>
      <c r="K24" s="2">
        <v>0</v>
      </c>
      <c r="L24" s="2">
        <f t="shared" si="0"/>
        <v>0</v>
      </c>
      <c r="M24" s="15">
        <f t="shared" si="1"/>
        <v>0</v>
      </c>
    </row>
    <row r="25" spans="1:13" x14ac:dyDescent="0.25">
      <c r="A25" s="1"/>
      <c r="B25" s="1"/>
      <c r="C25" s="1"/>
      <c r="D25" s="1"/>
      <c r="E25" s="1"/>
      <c r="F25" s="1" t="s">
        <v>115</v>
      </c>
      <c r="G25" s="1"/>
      <c r="H25" s="1"/>
      <c r="I25" s="1"/>
      <c r="J25" s="2">
        <v>0</v>
      </c>
      <c r="K25" s="2">
        <v>5566.08</v>
      </c>
      <c r="L25" s="2">
        <f t="shared" si="0"/>
        <v>-5566.08</v>
      </c>
      <c r="M25" s="15">
        <f t="shared" si="1"/>
        <v>0</v>
      </c>
    </row>
    <row r="26" spans="1:13" x14ac:dyDescent="0.25">
      <c r="A26" s="1"/>
      <c r="B26" s="1"/>
      <c r="C26" s="1"/>
      <c r="D26" s="1"/>
      <c r="E26" s="1"/>
      <c r="F26" s="1" t="s">
        <v>116</v>
      </c>
      <c r="G26" s="1"/>
      <c r="H26" s="1"/>
      <c r="I26" s="1"/>
      <c r="J26" s="2">
        <v>0</v>
      </c>
      <c r="K26" s="2">
        <v>0</v>
      </c>
      <c r="L26" s="2">
        <f t="shared" si="0"/>
        <v>0</v>
      </c>
      <c r="M26" s="15">
        <f t="shared" si="1"/>
        <v>0</v>
      </c>
    </row>
    <row r="27" spans="1:13" x14ac:dyDescent="0.25">
      <c r="A27" s="1"/>
      <c r="B27" s="1"/>
      <c r="C27" s="1"/>
      <c r="D27" s="1"/>
      <c r="E27" s="1"/>
      <c r="F27" s="1" t="s">
        <v>117</v>
      </c>
      <c r="G27" s="1"/>
      <c r="H27" s="1"/>
      <c r="I27" s="1"/>
      <c r="J27" s="2">
        <v>8.7100000000000009</v>
      </c>
      <c r="K27" s="2">
        <v>0</v>
      </c>
      <c r="L27" s="2">
        <f t="shared" si="0"/>
        <v>8.7100000000000009</v>
      </c>
      <c r="M27" s="15">
        <f t="shared" si="1"/>
        <v>1</v>
      </c>
    </row>
    <row r="28" spans="1:13" ht="15.75" thickBot="1" x14ac:dyDescent="0.3">
      <c r="A28" s="1"/>
      <c r="B28" s="1"/>
      <c r="C28" s="1"/>
      <c r="D28" s="1"/>
      <c r="E28" s="1"/>
      <c r="F28" s="1" t="s">
        <v>118</v>
      </c>
      <c r="G28" s="1"/>
      <c r="H28" s="1"/>
      <c r="I28" s="1"/>
      <c r="J28" s="2">
        <v>0</v>
      </c>
      <c r="K28" s="2">
        <v>0</v>
      </c>
      <c r="L28" s="2">
        <f t="shared" si="0"/>
        <v>0</v>
      </c>
      <c r="M28" s="15">
        <f t="shared" si="1"/>
        <v>0</v>
      </c>
    </row>
    <row r="29" spans="1:13" ht="15.75" thickBot="1" x14ac:dyDescent="0.3">
      <c r="A29" s="1"/>
      <c r="B29" s="1"/>
      <c r="C29" s="1"/>
      <c r="D29" s="1"/>
      <c r="E29" s="1" t="s">
        <v>119</v>
      </c>
      <c r="F29" s="1"/>
      <c r="G29" s="1"/>
      <c r="H29" s="1"/>
      <c r="I29" s="1"/>
      <c r="J29" s="5">
        <f>ROUND(SUM(J9:J28),5)</f>
        <v>9992.9699999999993</v>
      </c>
      <c r="K29" s="5">
        <f>ROUND(SUM(K9:K28),5)</f>
        <v>30081.59</v>
      </c>
      <c r="L29" s="5">
        <f t="shared" si="0"/>
        <v>-20088.62</v>
      </c>
      <c r="M29" s="16">
        <f t="shared" si="1"/>
        <v>0.3322</v>
      </c>
    </row>
    <row r="30" spans="1:13" ht="15.75" thickBot="1" x14ac:dyDescent="0.3">
      <c r="A30" s="1"/>
      <c r="B30" s="1"/>
      <c r="C30" s="1"/>
      <c r="D30" s="1" t="s">
        <v>120</v>
      </c>
      <c r="E30" s="1"/>
      <c r="F30" s="1"/>
      <c r="G30" s="1"/>
      <c r="H30" s="1"/>
      <c r="I30" s="1"/>
      <c r="J30" s="3">
        <f>ROUND(SUM(J4:J8)+J29,5)</f>
        <v>11424.69</v>
      </c>
      <c r="K30" s="3">
        <f>ROUND(SUM(K4:K8)+K29,5)</f>
        <v>33048.25</v>
      </c>
      <c r="L30" s="3">
        <f t="shared" si="0"/>
        <v>-21623.56</v>
      </c>
      <c r="M30" s="17">
        <f t="shared" si="1"/>
        <v>0.34570000000000001</v>
      </c>
    </row>
    <row r="31" spans="1:13" x14ac:dyDescent="0.25">
      <c r="A31" s="1"/>
      <c r="B31" s="1"/>
      <c r="C31" s="1" t="s">
        <v>121</v>
      </c>
      <c r="D31" s="1"/>
      <c r="E31" s="1"/>
      <c r="F31" s="1"/>
      <c r="G31" s="1"/>
      <c r="H31" s="1"/>
      <c r="I31" s="1"/>
      <c r="J31" s="2">
        <f>J30</f>
        <v>11424.69</v>
      </c>
      <c r="K31" s="2">
        <f>K30</f>
        <v>33048.25</v>
      </c>
      <c r="L31" s="2">
        <f t="shared" si="0"/>
        <v>-21623.56</v>
      </c>
      <c r="M31" s="15">
        <f t="shared" si="1"/>
        <v>0.34570000000000001</v>
      </c>
    </row>
    <row r="32" spans="1:13" x14ac:dyDescent="0.25">
      <c r="A32" s="1"/>
      <c r="B32" s="1"/>
      <c r="C32" s="1"/>
      <c r="D32" s="1" t="s">
        <v>122</v>
      </c>
      <c r="E32" s="1"/>
      <c r="F32" s="1"/>
      <c r="G32" s="1"/>
      <c r="H32" s="1"/>
      <c r="I32" s="1"/>
      <c r="J32" s="2"/>
      <c r="K32" s="2"/>
      <c r="L32" s="2"/>
      <c r="M32" s="15"/>
    </row>
    <row r="33" spans="1:13" x14ac:dyDescent="0.25">
      <c r="A33" s="1"/>
      <c r="B33" s="1"/>
      <c r="C33" s="1"/>
      <c r="D33" s="1"/>
      <c r="E33" s="1" t="s">
        <v>123</v>
      </c>
      <c r="F33" s="1"/>
      <c r="G33" s="1"/>
      <c r="H33" s="1"/>
      <c r="I33" s="1"/>
      <c r="J33" s="2"/>
      <c r="K33" s="2"/>
      <c r="L33" s="2"/>
      <c r="M33" s="15"/>
    </row>
    <row r="34" spans="1:13" x14ac:dyDescent="0.25">
      <c r="A34" s="1"/>
      <c r="B34" s="1"/>
      <c r="C34" s="1"/>
      <c r="D34" s="1"/>
      <c r="E34" s="1"/>
      <c r="F34" s="1" t="s">
        <v>124</v>
      </c>
      <c r="G34" s="1"/>
      <c r="H34" s="1"/>
      <c r="I34" s="1"/>
      <c r="J34" s="2">
        <v>0</v>
      </c>
      <c r="K34" s="2">
        <v>0</v>
      </c>
      <c r="L34" s="2">
        <f t="shared" ref="L34:L41" si="2">ROUND((J34-K34),5)</f>
        <v>0</v>
      </c>
      <c r="M34" s="15">
        <f t="shared" ref="M34:M41" si="3">ROUND(IF(K34=0, IF(J34=0, 0, 1), J34/K34),5)</f>
        <v>0</v>
      </c>
    </row>
    <row r="35" spans="1:13" x14ac:dyDescent="0.25">
      <c r="A35" s="1"/>
      <c r="B35" s="1"/>
      <c r="C35" s="1"/>
      <c r="D35" s="1"/>
      <c r="E35" s="1"/>
      <c r="F35" s="1" t="s">
        <v>125</v>
      </c>
      <c r="G35" s="1"/>
      <c r="H35" s="1"/>
      <c r="I35" s="1"/>
      <c r="J35" s="2">
        <v>20.99</v>
      </c>
      <c r="K35" s="2">
        <v>0</v>
      </c>
      <c r="L35" s="2">
        <f t="shared" si="2"/>
        <v>20.99</v>
      </c>
      <c r="M35" s="15">
        <f t="shared" si="3"/>
        <v>1</v>
      </c>
    </row>
    <row r="36" spans="1:13" x14ac:dyDescent="0.25">
      <c r="A36" s="1"/>
      <c r="B36" s="1"/>
      <c r="C36" s="1"/>
      <c r="D36" s="1"/>
      <c r="E36" s="1"/>
      <c r="F36" s="1" t="s">
        <v>126</v>
      </c>
      <c r="G36" s="1"/>
      <c r="H36" s="1"/>
      <c r="I36" s="1"/>
      <c r="J36" s="2">
        <v>0</v>
      </c>
      <c r="K36" s="2">
        <v>0</v>
      </c>
      <c r="L36" s="2">
        <f t="shared" si="2"/>
        <v>0</v>
      </c>
      <c r="M36" s="15">
        <f t="shared" si="3"/>
        <v>0</v>
      </c>
    </row>
    <row r="37" spans="1:13" x14ac:dyDescent="0.25">
      <c r="A37" s="1"/>
      <c r="B37" s="1"/>
      <c r="C37" s="1"/>
      <c r="D37" s="1"/>
      <c r="E37" s="1"/>
      <c r="F37" s="1" t="s">
        <v>127</v>
      </c>
      <c r="G37" s="1"/>
      <c r="H37" s="1"/>
      <c r="I37" s="1"/>
      <c r="J37" s="2">
        <v>0</v>
      </c>
      <c r="K37" s="2">
        <v>0</v>
      </c>
      <c r="L37" s="2">
        <f t="shared" si="2"/>
        <v>0</v>
      </c>
      <c r="M37" s="15">
        <f t="shared" si="3"/>
        <v>0</v>
      </c>
    </row>
    <row r="38" spans="1:13" x14ac:dyDescent="0.25">
      <c r="A38" s="1"/>
      <c r="B38" s="1"/>
      <c r="C38" s="1"/>
      <c r="D38" s="1"/>
      <c r="E38" s="1"/>
      <c r="F38" s="1" t="s">
        <v>128</v>
      </c>
      <c r="G38" s="1"/>
      <c r="H38" s="1"/>
      <c r="I38" s="1"/>
      <c r="J38" s="2">
        <v>0</v>
      </c>
      <c r="K38" s="2">
        <v>0</v>
      </c>
      <c r="L38" s="2">
        <f t="shared" si="2"/>
        <v>0</v>
      </c>
      <c r="M38" s="15">
        <f t="shared" si="3"/>
        <v>0</v>
      </c>
    </row>
    <row r="39" spans="1:13" x14ac:dyDescent="0.25">
      <c r="A39" s="1"/>
      <c r="B39" s="1"/>
      <c r="C39" s="1"/>
      <c r="D39" s="1"/>
      <c r="E39" s="1"/>
      <c r="F39" s="1" t="s">
        <v>129</v>
      </c>
      <c r="G39" s="1"/>
      <c r="H39" s="1"/>
      <c r="I39" s="1"/>
      <c r="J39" s="2">
        <v>0</v>
      </c>
      <c r="K39" s="2">
        <v>0</v>
      </c>
      <c r="L39" s="2">
        <f t="shared" si="2"/>
        <v>0</v>
      </c>
      <c r="M39" s="15">
        <f t="shared" si="3"/>
        <v>0</v>
      </c>
    </row>
    <row r="40" spans="1:13" ht="15.75" thickBot="1" x14ac:dyDescent="0.3">
      <c r="A40" s="1"/>
      <c r="B40" s="1"/>
      <c r="C40" s="1"/>
      <c r="D40" s="1"/>
      <c r="E40" s="1"/>
      <c r="F40" s="1" t="s">
        <v>130</v>
      </c>
      <c r="G40" s="1"/>
      <c r="H40" s="1"/>
      <c r="I40" s="1"/>
      <c r="J40" s="4">
        <v>0</v>
      </c>
      <c r="K40" s="4">
        <v>0</v>
      </c>
      <c r="L40" s="4">
        <f t="shared" si="2"/>
        <v>0</v>
      </c>
      <c r="M40" s="18">
        <f t="shared" si="3"/>
        <v>0</v>
      </c>
    </row>
    <row r="41" spans="1:13" x14ac:dyDescent="0.25">
      <c r="A41" s="1"/>
      <c r="B41" s="1"/>
      <c r="C41" s="1"/>
      <c r="D41" s="1"/>
      <c r="E41" s="1" t="s">
        <v>131</v>
      </c>
      <c r="F41" s="1"/>
      <c r="G41" s="1"/>
      <c r="H41" s="1"/>
      <c r="I41" s="1"/>
      <c r="J41" s="2">
        <f>ROUND(SUM(J33:J40),5)</f>
        <v>20.99</v>
      </c>
      <c r="K41" s="2">
        <f>ROUND(SUM(K33:K40),5)</f>
        <v>0</v>
      </c>
      <c r="L41" s="2">
        <f t="shared" si="2"/>
        <v>20.99</v>
      </c>
      <c r="M41" s="15">
        <f t="shared" si="3"/>
        <v>1</v>
      </c>
    </row>
    <row r="42" spans="1:13" x14ac:dyDescent="0.25">
      <c r="A42" s="1"/>
      <c r="B42" s="1"/>
      <c r="C42" s="1"/>
      <c r="D42" s="1"/>
      <c r="E42" s="1" t="s">
        <v>132</v>
      </c>
      <c r="F42" s="1"/>
      <c r="G42" s="1"/>
      <c r="H42" s="1"/>
      <c r="I42" s="1"/>
      <c r="J42" s="2"/>
      <c r="K42" s="2"/>
      <c r="L42" s="2"/>
      <c r="M42" s="15"/>
    </row>
    <row r="43" spans="1:13" x14ac:dyDescent="0.25">
      <c r="A43" s="1"/>
      <c r="B43" s="1"/>
      <c r="C43" s="1"/>
      <c r="D43" s="1"/>
      <c r="E43" s="1"/>
      <c r="F43" s="1" t="s">
        <v>133</v>
      </c>
      <c r="G43" s="1"/>
      <c r="H43" s="1"/>
      <c r="I43" s="1"/>
      <c r="J43" s="2">
        <v>156.5</v>
      </c>
      <c r="K43" s="2">
        <v>188.1</v>
      </c>
      <c r="L43" s="2">
        <f t="shared" ref="L43:L48" si="4">ROUND((J43-K43),5)</f>
        <v>-31.6</v>
      </c>
      <c r="M43" s="15">
        <f t="shared" ref="M43:M48" si="5">ROUND(IF(K43=0, IF(J43=0, 0, 1), J43/K43),5)</f>
        <v>0.83199999999999996</v>
      </c>
    </row>
    <row r="44" spans="1:13" x14ac:dyDescent="0.25">
      <c r="A44" s="1"/>
      <c r="B44" s="1"/>
      <c r="C44" s="1"/>
      <c r="D44" s="1"/>
      <c r="E44" s="1"/>
      <c r="F44" s="1" t="s">
        <v>134</v>
      </c>
      <c r="G44" s="1"/>
      <c r="H44" s="1"/>
      <c r="I44" s="1"/>
      <c r="J44" s="2">
        <v>0</v>
      </c>
      <c r="K44" s="2">
        <v>787.69</v>
      </c>
      <c r="L44" s="2">
        <f t="shared" si="4"/>
        <v>-787.69</v>
      </c>
      <c r="M44" s="15">
        <f t="shared" si="5"/>
        <v>0</v>
      </c>
    </row>
    <row r="45" spans="1:13" x14ac:dyDescent="0.25">
      <c r="A45" s="1"/>
      <c r="B45" s="1"/>
      <c r="C45" s="1"/>
      <c r="D45" s="1"/>
      <c r="E45" s="1"/>
      <c r="F45" s="1" t="s">
        <v>135</v>
      </c>
      <c r="G45" s="1"/>
      <c r="H45" s="1"/>
      <c r="I45" s="1"/>
      <c r="J45" s="2">
        <v>99.95</v>
      </c>
      <c r="K45" s="2">
        <v>351.52</v>
      </c>
      <c r="L45" s="2">
        <f t="shared" si="4"/>
        <v>-251.57</v>
      </c>
      <c r="M45" s="15">
        <f t="shared" si="5"/>
        <v>0.28433999999999998</v>
      </c>
    </row>
    <row r="46" spans="1:13" x14ac:dyDescent="0.25">
      <c r="A46" s="1"/>
      <c r="B46" s="1"/>
      <c r="C46" s="1"/>
      <c r="D46" s="1"/>
      <c r="E46" s="1"/>
      <c r="F46" s="1" t="s">
        <v>136</v>
      </c>
      <c r="G46" s="1"/>
      <c r="H46" s="1"/>
      <c r="I46" s="1"/>
      <c r="J46" s="2">
        <v>0</v>
      </c>
      <c r="K46" s="2">
        <v>0</v>
      </c>
      <c r="L46" s="2">
        <f t="shared" si="4"/>
        <v>0</v>
      </c>
      <c r="M46" s="15">
        <f t="shared" si="5"/>
        <v>0</v>
      </c>
    </row>
    <row r="47" spans="1:13" x14ac:dyDescent="0.25">
      <c r="A47" s="1"/>
      <c r="B47" s="1"/>
      <c r="C47" s="1"/>
      <c r="D47" s="1"/>
      <c r="E47" s="1"/>
      <c r="F47" s="1" t="s">
        <v>137</v>
      </c>
      <c r="G47" s="1"/>
      <c r="H47" s="1"/>
      <c r="I47" s="1"/>
      <c r="J47" s="2">
        <v>140.74</v>
      </c>
      <c r="K47" s="2">
        <v>0</v>
      </c>
      <c r="L47" s="2">
        <f t="shared" si="4"/>
        <v>140.74</v>
      </c>
      <c r="M47" s="15">
        <f t="shared" si="5"/>
        <v>1</v>
      </c>
    </row>
    <row r="48" spans="1:13" x14ac:dyDescent="0.25">
      <c r="A48" s="1"/>
      <c r="B48" s="1"/>
      <c r="C48" s="1"/>
      <c r="D48" s="1"/>
      <c r="E48" s="1"/>
      <c r="F48" s="1" t="s">
        <v>138</v>
      </c>
      <c r="G48" s="1"/>
      <c r="H48" s="1"/>
      <c r="I48" s="1"/>
      <c r="J48" s="2">
        <v>0</v>
      </c>
      <c r="K48" s="2">
        <v>0</v>
      </c>
      <c r="L48" s="2">
        <f t="shared" si="4"/>
        <v>0</v>
      </c>
      <c r="M48" s="15">
        <f t="shared" si="5"/>
        <v>0</v>
      </c>
    </row>
    <row r="49" spans="1:13" x14ac:dyDescent="0.25">
      <c r="A49" s="1"/>
      <c r="B49" s="1"/>
      <c r="C49" s="1"/>
      <c r="D49" s="1"/>
      <c r="E49" s="1"/>
      <c r="F49" s="1" t="s">
        <v>139</v>
      </c>
      <c r="G49" s="1"/>
      <c r="H49" s="1"/>
      <c r="I49" s="1"/>
      <c r="J49" s="2"/>
      <c r="K49" s="2"/>
      <c r="L49" s="2"/>
      <c r="M49" s="15"/>
    </row>
    <row r="50" spans="1:13" x14ac:dyDescent="0.25">
      <c r="A50" s="1"/>
      <c r="B50" s="1"/>
      <c r="C50" s="1"/>
      <c r="D50" s="1"/>
      <c r="E50" s="1"/>
      <c r="F50" s="1"/>
      <c r="G50" s="1" t="s">
        <v>140</v>
      </c>
      <c r="H50" s="1"/>
      <c r="I50" s="1"/>
      <c r="J50" s="2">
        <v>46.6</v>
      </c>
      <c r="K50" s="2">
        <v>240.48</v>
      </c>
      <c r="L50" s="2">
        <f>ROUND((J50-K50),5)</f>
        <v>-193.88</v>
      </c>
      <c r="M50" s="15">
        <f>ROUND(IF(K50=0, IF(J50=0, 0, 1), J50/K50),5)</f>
        <v>0.19378000000000001</v>
      </c>
    </row>
    <row r="51" spans="1:13" x14ac:dyDescent="0.25">
      <c r="A51" s="1"/>
      <c r="B51" s="1"/>
      <c r="C51" s="1"/>
      <c r="D51" s="1"/>
      <c r="E51" s="1"/>
      <c r="F51" s="1"/>
      <c r="G51" s="1" t="s">
        <v>141</v>
      </c>
      <c r="H51" s="1"/>
      <c r="I51" s="1"/>
      <c r="J51" s="2">
        <v>0</v>
      </c>
      <c r="K51" s="2">
        <v>0</v>
      </c>
      <c r="L51" s="2">
        <f>ROUND((J51-K51),5)</f>
        <v>0</v>
      </c>
      <c r="M51" s="15">
        <f>ROUND(IF(K51=0, IF(J51=0, 0, 1), J51/K51),5)</f>
        <v>0</v>
      </c>
    </row>
    <row r="52" spans="1:13" ht="15.75" thickBot="1" x14ac:dyDescent="0.3">
      <c r="A52" s="1"/>
      <c r="B52" s="1"/>
      <c r="C52" s="1"/>
      <c r="D52" s="1"/>
      <c r="E52" s="1"/>
      <c r="F52" s="1"/>
      <c r="G52" s="1" t="s">
        <v>142</v>
      </c>
      <c r="H52" s="1"/>
      <c r="I52" s="1"/>
      <c r="J52" s="4">
        <v>0</v>
      </c>
      <c r="K52" s="4">
        <v>0</v>
      </c>
      <c r="L52" s="4">
        <f>ROUND((J52-K52),5)</f>
        <v>0</v>
      </c>
      <c r="M52" s="18">
        <f>ROUND(IF(K52=0, IF(J52=0, 0, 1), J52/K52),5)</f>
        <v>0</v>
      </c>
    </row>
    <row r="53" spans="1:13" x14ac:dyDescent="0.25">
      <c r="A53" s="1"/>
      <c r="B53" s="1"/>
      <c r="C53" s="1"/>
      <c r="D53" s="1"/>
      <c r="E53" s="1"/>
      <c r="F53" s="1" t="s">
        <v>143</v>
      </c>
      <c r="G53" s="1"/>
      <c r="H53" s="1"/>
      <c r="I53" s="1"/>
      <c r="J53" s="2">
        <f>ROUND(SUM(J49:J52),5)</f>
        <v>46.6</v>
      </c>
      <c r="K53" s="2">
        <f>ROUND(SUM(K49:K52),5)</f>
        <v>240.48</v>
      </c>
      <c r="L53" s="2">
        <f>ROUND((J53-K53),5)</f>
        <v>-193.88</v>
      </c>
      <c r="M53" s="15">
        <f>ROUND(IF(K53=0, IF(J53=0, 0, 1), J53/K53),5)</f>
        <v>0.19378000000000001</v>
      </c>
    </row>
    <row r="54" spans="1:13" x14ac:dyDescent="0.25">
      <c r="A54" s="1"/>
      <c r="B54" s="1"/>
      <c r="C54" s="1"/>
      <c r="D54" s="1"/>
      <c r="E54" s="1"/>
      <c r="F54" s="1" t="s">
        <v>144</v>
      </c>
      <c r="G54" s="1"/>
      <c r="H54" s="1"/>
      <c r="I54" s="1"/>
      <c r="J54" s="2"/>
      <c r="K54" s="2"/>
      <c r="L54" s="2"/>
      <c r="M54" s="15"/>
    </row>
    <row r="55" spans="1:13" x14ac:dyDescent="0.25">
      <c r="A55" s="1"/>
      <c r="B55" s="1"/>
      <c r="C55" s="1"/>
      <c r="D55" s="1"/>
      <c r="E55" s="1"/>
      <c r="F55" s="1"/>
      <c r="G55" s="1" t="s">
        <v>145</v>
      </c>
      <c r="H55" s="1"/>
      <c r="I55" s="1"/>
      <c r="J55" s="2">
        <v>0</v>
      </c>
      <c r="K55" s="2">
        <v>0</v>
      </c>
      <c r="L55" s="2">
        <f t="shared" ref="L55:L61" si="6">ROUND((J55-K55),5)</f>
        <v>0</v>
      </c>
      <c r="M55" s="15">
        <f t="shared" ref="M55:M61" si="7">ROUND(IF(K55=0, IF(J55=0, 0, 1), J55/K55),5)</f>
        <v>0</v>
      </c>
    </row>
    <row r="56" spans="1:13" x14ac:dyDescent="0.25">
      <c r="A56" s="1"/>
      <c r="B56" s="1"/>
      <c r="C56" s="1"/>
      <c r="D56" s="1"/>
      <c r="E56" s="1"/>
      <c r="F56" s="1"/>
      <c r="G56" s="1" t="s">
        <v>146</v>
      </c>
      <c r="H56" s="1"/>
      <c r="I56" s="1"/>
      <c r="J56" s="2">
        <v>0</v>
      </c>
      <c r="K56" s="2">
        <v>0</v>
      </c>
      <c r="L56" s="2">
        <f t="shared" si="6"/>
        <v>0</v>
      </c>
      <c r="M56" s="15">
        <f t="shared" si="7"/>
        <v>0</v>
      </c>
    </row>
    <row r="57" spans="1:13" x14ac:dyDescent="0.25">
      <c r="A57" s="1"/>
      <c r="B57" s="1"/>
      <c r="C57" s="1"/>
      <c r="D57" s="1"/>
      <c r="E57" s="1"/>
      <c r="F57" s="1"/>
      <c r="G57" s="1" t="s">
        <v>147</v>
      </c>
      <c r="H57" s="1"/>
      <c r="I57" s="1"/>
      <c r="J57" s="2">
        <v>0</v>
      </c>
      <c r="K57" s="2">
        <v>0</v>
      </c>
      <c r="L57" s="2">
        <f t="shared" si="6"/>
        <v>0</v>
      </c>
      <c r="M57" s="15">
        <f t="shared" si="7"/>
        <v>0</v>
      </c>
    </row>
    <row r="58" spans="1:13" x14ac:dyDescent="0.25">
      <c r="A58" s="1"/>
      <c r="B58" s="1"/>
      <c r="C58" s="1"/>
      <c r="D58" s="1"/>
      <c r="E58" s="1"/>
      <c r="F58" s="1"/>
      <c r="G58" s="1" t="s">
        <v>148</v>
      </c>
      <c r="H58" s="1"/>
      <c r="I58" s="1"/>
      <c r="J58" s="2">
        <v>0</v>
      </c>
      <c r="K58" s="2">
        <v>0</v>
      </c>
      <c r="L58" s="2">
        <f t="shared" si="6"/>
        <v>0</v>
      </c>
      <c r="M58" s="15">
        <f t="shared" si="7"/>
        <v>0</v>
      </c>
    </row>
    <row r="59" spans="1:13" x14ac:dyDescent="0.25">
      <c r="A59" s="1"/>
      <c r="B59" s="1"/>
      <c r="C59" s="1"/>
      <c r="D59" s="1"/>
      <c r="E59" s="1"/>
      <c r="F59" s="1"/>
      <c r="G59" s="1" t="s">
        <v>149</v>
      </c>
      <c r="H59" s="1"/>
      <c r="I59" s="1"/>
      <c r="J59" s="2">
        <v>6464.9</v>
      </c>
      <c r="K59" s="2">
        <v>0</v>
      </c>
      <c r="L59" s="2">
        <f t="shared" si="6"/>
        <v>6464.9</v>
      </c>
      <c r="M59" s="15">
        <f t="shared" si="7"/>
        <v>1</v>
      </c>
    </row>
    <row r="60" spans="1:13" ht="15.75" thickBot="1" x14ac:dyDescent="0.3">
      <c r="A60" s="1"/>
      <c r="B60" s="1"/>
      <c r="C60" s="1"/>
      <c r="D60" s="1"/>
      <c r="E60" s="1"/>
      <c r="F60" s="1"/>
      <c r="G60" s="1" t="s">
        <v>150</v>
      </c>
      <c r="H60" s="1"/>
      <c r="I60" s="1"/>
      <c r="J60" s="4">
        <v>0</v>
      </c>
      <c r="K60" s="4">
        <v>0</v>
      </c>
      <c r="L60" s="4">
        <f t="shared" si="6"/>
        <v>0</v>
      </c>
      <c r="M60" s="18">
        <f t="shared" si="7"/>
        <v>0</v>
      </c>
    </row>
    <row r="61" spans="1:13" x14ac:dyDescent="0.25">
      <c r="A61" s="1"/>
      <c r="B61" s="1"/>
      <c r="C61" s="1"/>
      <c r="D61" s="1"/>
      <c r="E61" s="1"/>
      <c r="F61" s="1" t="s">
        <v>151</v>
      </c>
      <c r="G61" s="1"/>
      <c r="H61" s="1"/>
      <c r="I61" s="1"/>
      <c r="J61" s="2">
        <f>ROUND(SUM(J54:J60),5)</f>
        <v>6464.9</v>
      </c>
      <c r="K61" s="2">
        <f>ROUND(SUM(K54:K60),5)</f>
        <v>0</v>
      </c>
      <c r="L61" s="2">
        <f t="shared" si="6"/>
        <v>6464.9</v>
      </c>
      <c r="M61" s="15">
        <f t="shared" si="7"/>
        <v>1</v>
      </c>
    </row>
    <row r="62" spans="1:13" x14ac:dyDescent="0.25">
      <c r="A62" s="1"/>
      <c r="B62" s="1"/>
      <c r="C62" s="1"/>
      <c r="D62" s="1"/>
      <c r="E62" s="1"/>
      <c r="F62" s="1" t="s">
        <v>152</v>
      </c>
      <c r="G62" s="1"/>
      <c r="H62" s="1"/>
      <c r="I62" s="1"/>
      <c r="J62" s="2"/>
      <c r="K62" s="2"/>
      <c r="L62" s="2"/>
      <c r="M62" s="15"/>
    </row>
    <row r="63" spans="1:13" x14ac:dyDescent="0.25">
      <c r="A63" s="1"/>
      <c r="B63" s="1"/>
      <c r="C63" s="1"/>
      <c r="D63" s="1"/>
      <c r="E63" s="1"/>
      <c r="F63" s="1"/>
      <c r="G63" s="1" t="s">
        <v>153</v>
      </c>
      <c r="H63" s="1"/>
      <c r="I63" s="1"/>
      <c r="J63" s="2">
        <v>525</v>
      </c>
      <c r="K63" s="2">
        <v>0</v>
      </c>
      <c r="L63" s="2">
        <f t="shared" ref="L63:L70" si="8">ROUND((J63-K63),5)</f>
        <v>525</v>
      </c>
      <c r="M63" s="15">
        <f t="shared" ref="M63:M70" si="9">ROUND(IF(K63=0, IF(J63=0, 0, 1), J63/K63),5)</f>
        <v>1</v>
      </c>
    </row>
    <row r="64" spans="1:13" x14ac:dyDescent="0.25">
      <c r="A64" s="1"/>
      <c r="B64" s="1"/>
      <c r="C64" s="1"/>
      <c r="D64" s="1"/>
      <c r="E64" s="1"/>
      <c r="F64" s="1"/>
      <c r="G64" s="1" t="s">
        <v>154</v>
      </c>
      <c r="H64" s="1"/>
      <c r="I64" s="1"/>
      <c r="J64" s="2">
        <v>0</v>
      </c>
      <c r="K64" s="2">
        <v>0</v>
      </c>
      <c r="L64" s="2">
        <f t="shared" si="8"/>
        <v>0</v>
      </c>
      <c r="M64" s="15">
        <f t="shared" si="9"/>
        <v>0</v>
      </c>
    </row>
    <row r="65" spans="1:13" x14ac:dyDescent="0.25">
      <c r="A65" s="1"/>
      <c r="B65" s="1"/>
      <c r="C65" s="1"/>
      <c r="D65" s="1"/>
      <c r="E65" s="1"/>
      <c r="F65" s="1"/>
      <c r="G65" s="1" t="s">
        <v>155</v>
      </c>
      <c r="H65" s="1"/>
      <c r="I65" s="1"/>
      <c r="J65" s="2">
        <v>0</v>
      </c>
      <c r="K65" s="2">
        <v>0</v>
      </c>
      <c r="L65" s="2">
        <f t="shared" si="8"/>
        <v>0</v>
      </c>
      <c r="M65" s="15">
        <f t="shared" si="9"/>
        <v>0</v>
      </c>
    </row>
    <row r="66" spans="1:13" x14ac:dyDescent="0.25">
      <c r="A66" s="1"/>
      <c r="B66" s="1"/>
      <c r="C66" s="1"/>
      <c r="D66" s="1"/>
      <c r="E66" s="1"/>
      <c r="F66" s="1"/>
      <c r="G66" s="1" t="s">
        <v>156</v>
      </c>
      <c r="H66" s="1"/>
      <c r="I66" s="1"/>
      <c r="J66" s="2">
        <v>0</v>
      </c>
      <c r="K66" s="2">
        <v>0</v>
      </c>
      <c r="L66" s="2">
        <f t="shared" si="8"/>
        <v>0</v>
      </c>
      <c r="M66" s="15">
        <f t="shared" si="9"/>
        <v>0</v>
      </c>
    </row>
    <row r="67" spans="1:13" x14ac:dyDescent="0.25">
      <c r="A67" s="1"/>
      <c r="B67" s="1"/>
      <c r="C67" s="1"/>
      <c r="D67" s="1"/>
      <c r="E67" s="1"/>
      <c r="F67" s="1"/>
      <c r="G67" s="1" t="s">
        <v>157</v>
      </c>
      <c r="H67" s="1"/>
      <c r="I67" s="1"/>
      <c r="J67" s="2">
        <v>0</v>
      </c>
      <c r="K67" s="2">
        <v>126</v>
      </c>
      <c r="L67" s="2">
        <f t="shared" si="8"/>
        <v>-126</v>
      </c>
      <c r="M67" s="15">
        <f t="shared" si="9"/>
        <v>0</v>
      </c>
    </row>
    <row r="68" spans="1:13" x14ac:dyDescent="0.25">
      <c r="A68" s="1"/>
      <c r="B68" s="1"/>
      <c r="C68" s="1"/>
      <c r="D68" s="1"/>
      <c r="E68" s="1"/>
      <c r="F68" s="1"/>
      <c r="G68" s="1" t="s">
        <v>158</v>
      </c>
      <c r="H68" s="1"/>
      <c r="I68" s="1"/>
      <c r="J68" s="2">
        <v>50</v>
      </c>
      <c r="K68" s="2">
        <v>50</v>
      </c>
      <c r="L68" s="2">
        <f t="shared" si="8"/>
        <v>0</v>
      </c>
      <c r="M68" s="15">
        <f t="shared" si="9"/>
        <v>1</v>
      </c>
    </row>
    <row r="69" spans="1:13" ht="15.75" thickBot="1" x14ac:dyDescent="0.3">
      <c r="A69" s="1"/>
      <c r="B69" s="1"/>
      <c r="C69" s="1"/>
      <c r="D69" s="1"/>
      <c r="E69" s="1"/>
      <c r="F69" s="1"/>
      <c r="G69" s="1" t="s">
        <v>159</v>
      </c>
      <c r="H69" s="1"/>
      <c r="I69" s="1"/>
      <c r="J69" s="4">
        <v>999.64</v>
      </c>
      <c r="K69" s="4">
        <v>777.27</v>
      </c>
      <c r="L69" s="4">
        <f t="shared" si="8"/>
        <v>222.37</v>
      </c>
      <c r="M69" s="18">
        <f t="shared" si="9"/>
        <v>1.28609</v>
      </c>
    </row>
    <row r="70" spans="1:13" x14ac:dyDescent="0.25">
      <c r="A70" s="1"/>
      <c r="B70" s="1"/>
      <c r="C70" s="1"/>
      <c r="D70" s="1"/>
      <c r="E70" s="1"/>
      <c r="F70" s="1" t="s">
        <v>160</v>
      </c>
      <c r="G70" s="1"/>
      <c r="H70" s="1"/>
      <c r="I70" s="1"/>
      <c r="J70" s="2">
        <f>ROUND(SUM(J62:J69),5)</f>
        <v>1574.64</v>
      </c>
      <c r="K70" s="2">
        <f>ROUND(SUM(K62:K69),5)</f>
        <v>953.27</v>
      </c>
      <c r="L70" s="2">
        <f t="shared" si="8"/>
        <v>621.37</v>
      </c>
      <c r="M70" s="15">
        <f t="shared" si="9"/>
        <v>1.6518299999999999</v>
      </c>
    </row>
    <row r="71" spans="1:13" x14ac:dyDescent="0.25">
      <c r="A71" s="1"/>
      <c r="B71" s="1"/>
      <c r="C71" s="1"/>
      <c r="D71" s="1"/>
      <c r="E71" s="1"/>
      <c r="F71" s="1" t="s">
        <v>161</v>
      </c>
      <c r="G71" s="1"/>
      <c r="H71" s="1"/>
      <c r="I71" s="1"/>
      <c r="J71" s="2"/>
      <c r="K71" s="2"/>
      <c r="L71" s="2"/>
      <c r="M71" s="15"/>
    </row>
    <row r="72" spans="1:13" x14ac:dyDescent="0.25">
      <c r="A72" s="1"/>
      <c r="B72" s="1"/>
      <c r="C72" s="1"/>
      <c r="D72" s="1"/>
      <c r="E72" s="1"/>
      <c r="F72" s="1"/>
      <c r="G72" s="1" t="s">
        <v>162</v>
      </c>
      <c r="H72" s="1"/>
      <c r="I72" s="1"/>
      <c r="J72" s="2"/>
      <c r="K72" s="2"/>
      <c r="L72" s="2"/>
      <c r="M72" s="15"/>
    </row>
    <row r="73" spans="1:13" x14ac:dyDescent="0.25">
      <c r="A73" s="1"/>
      <c r="B73" s="1"/>
      <c r="C73" s="1"/>
      <c r="D73" s="1"/>
      <c r="E73" s="1"/>
      <c r="F73" s="1"/>
      <c r="G73" s="1"/>
      <c r="H73" s="1" t="s">
        <v>163</v>
      </c>
      <c r="I73" s="1"/>
      <c r="J73" s="2">
        <v>0</v>
      </c>
      <c r="K73" s="2">
        <v>0</v>
      </c>
      <c r="L73" s="2">
        <f>ROUND((J73-K73),5)</f>
        <v>0</v>
      </c>
      <c r="M73" s="15">
        <f>ROUND(IF(K73=0, IF(J73=0, 0, 1), J73/K73),5)</f>
        <v>0</v>
      </c>
    </row>
    <row r="74" spans="1:13" x14ac:dyDescent="0.25">
      <c r="A74" s="1"/>
      <c r="B74" s="1"/>
      <c r="C74" s="1"/>
      <c r="D74" s="1"/>
      <c r="E74" s="1"/>
      <c r="F74" s="1"/>
      <c r="G74" s="1"/>
      <c r="H74" s="1" t="s">
        <v>164</v>
      </c>
      <c r="I74" s="1"/>
      <c r="J74" s="2">
        <v>0</v>
      </c>
      <c r="K74" s="2">
        <v>1250</v>
      </c>
      <c r="L74" s="2">
        <f>ROUND((J74-K74),5)</f>
        <v>-1250</v>
      </c>
      <c r="M74" s="15">
        <f>ROUND(IF(K74=0, IF(J74=0, 0, 1), J74/K74),5)</f>
        <v>0</v>
      </c>
    </row>
    <row r="75" spans="1:13" x14ac:dyDescent="0.25">
      <c r="A75" s="1"/>
      <c r="B75" s="1"/>
      <c r="C75" s="1"/>
      <c r="D75" s="1"/>
      <c r="E75" s="1"/>
      <c r="F75" s="1"/>
      <c r="G75" s="1"/>
      <c r="H75" s="1" t="s">
        <v>165</v>
      </c>
      <c r="I75" s="1"/>
      <c r="J75" s="2">
        <v>899.04</v>
      </c>
      <c r="K75" s="2">
        <v>2576.56</v>
      </c>
      <c r="L75" s="2">
        <f>ROUND((J75-K75),5)</f>
        <v>-1677.52</v>
      </c>
      <c r="M75" s="15">
        <f>ROUND(IF(K75=0, IF(J75=0, 0, 1), J75/K75),5)</f>
        <v>0.34893000000000002</v>
      </c>
    </row>
    <row r="76" spans="1:13" x14ac:dyDescent="0.25">
      <c r="A76" s="1"/>
      <c r="B76" s="1"/>
      <c r="C76" s="1"/>
      <c r="D76" s="1"/>
      <c r="E76" s="1"/>
      <c r="F76" s="1"/>
      <c r="G76" s="1"/>
      <c r="H76" s="1" t="s">
        <v>166</v>
      </c>
      <c r="I76" s="1"/>
      <c r="J76" s="2"/>
      <c r="K76" s="2"/>
      <c r="L76" s="2"/>
      <c r="M76" s="15"/>
    </row>
    <row r="77" spans="1:13" x14ac:dyDescent="0.25">
      <c r="A77" s="1"/>
      <c r="B77" s="1"/>
      <c r="C77" s="1"/>
      <c r="D77" s="1"/>
      <c r="E77" s="1"/>
      <c r="F77" s="1"/>
      <c r="G77" s="1"/>
      <c r="H77" s="1"/>
      <c r="I77" s="1" t="s">
        <v>167</v>
      </c>
      <c r="J77" s="2">
        <v>12630.12</v>
      </c>
      <c r="K77" s="2">
        <v>12630.12</v>
      </c>
      <c r="L77" s="2">
        <f t="shared" ref="L77:L94" si="10">ROUND((J77-K77),5)</f>
        <v>0</v>
      </c>
      <c r="M77" s="15">
        <f t="shared" ref="M77:M94" si="11">ROUND(IF(K77=0, IF(J77=0, 0, 1), J77/K77),5)</f>
        <v>1</v>
      </c>
    </row>
    <row r="78" spans="1:13" x14ac:dyDescent="0.25">
      <c r="A78" s="1"/>
      <c r="B78" s="1"/>
      <c r="C78" s="1"/>
      <c r="D78" s="1"/>
      <c r="E78" s="1"/>
      <c r="F78" s="1"/>
      <c r="G78" s="1"/>
      <c r="H78" s="1"/>
      <c r="I78" s="1" t="s">
        <v>168</v>
      </c>
      <c r="J78" s="2">
        <v>1326.16</v>
      </c>
      <c r="K78" s="2">
        <v>1326.14</v>
      </c>
      <c r="L78" s="2">
        <f t="shared" si="10"/>
        <v>0.02</v>
      </c>
      <c r="M78" s="15">
        <f t="shared" si="11"/>
        <v>1.0000199999999999</v>
      </c>
    </row>
    <row r="79" spans="1:13" x14ac:dyDescent="0.25">
      <c r="A79" s="1"/>
      <c r="B79" s="1"/>
      <c r="C79" s="1"/>
      <c r="D79" s="1"/>
      <c r="E79" s="1"/>
      <c r="F79" s="1"/>
      <c r="G79" s="1"/>
      <c r="H79" s="1"/>
      <c r="I79" s="1" t="s">
        <v>169</v>
      </c>
      <c r="J79" s="2">
        <v>479.94</v>
      </c>
      <c r="K79" s="2">
        <v>479.94</v>
      </c>
      <c r="L79" s="2">
        <f t="shared" si="10"/>
        <v>0</v>
      </c>
      <c r="M79" s="15">
        <f t="shared" si="11"/>
        <v>1</v>
      </c>
    </row>
    <row r="80" spans="1:13" x14ac:dyDescent="0.25">
      <c r="A80" s="1"/>
      <c r="B80" s="1"/>
      <c r="C80" s="1"/>
      <c r="D80" s="1"/>
      <c r="E80" s="1"/>
      <c r="F80" s="1"/>
      <c r="G80" s="1"/>
      <c r="H80" s="1"/>
      <c r="I80" s="1" t="s">
        <v>170</v>
      </c>
      <c r="J80" s="2">
        <v>0</v>
      </c>
      <c r="K80" s="2">
        <v>0</v>
      </c>
      <c r="L80" s="2">
        <f t="shared" si="10"/>
        <v>0</v>
      </c>
      <c r="M80" s="15">
        <f t="shared" si="11"/>
        <v>0</v>
      </c>
    </row>
    <row r="81" spans="1:13" x14ac:dyDescent="0.25">
      <c r="A81" s="1"/>
      <c r="B81" s="1"/>
      <c r="C81" s="1"/>
      <c r="D81" s="1"/>
      <c r="E81" s="1"/>
      <c r="F81" s="1"/>
      <c r="G81" s="1"/>
      <c r="H81" s="1"/>
      <c r="I81" s="1" t="s">
        <v>171</v>
      </c>
      <c r="J81" s="2">
        <v>946</v>
      </c>
      <c r="K81" s="2">
        <v>946</v>
      </c>
      <c r="L81" s="2">
        <f t="shared" si="10"/>
        <v>0</v>
      </c>
      <c r="M81" s="15">
        <f t="shared" si="11"/>
        <v>1</v>
      </c>
    </row>
    <row r="82" spans="1:13" x14ac:dyDescent="0.25">
      <c r="A82" s="1"/>
      <c r="B82" s="1"/>
      <c r="C82" s="1"/>
      <c r="D82" s="1"/>
      <c r="E82" s="1"/>
      <c r="F82" s="1"/>
      <c r="G82" s="1"/>
      <c r="H82" s="1"/>
      <c r="I82" s="1" t="s">
        <v>172</v>
      </c>
      <c r="J82" s="2">
        <v>0</v>
      </c>
      <c r="K82" s="2">
        <v>0</v>
      </c>
      <c r="L82" s="2">
        <f t="shared" si="10"/>
        <v>0</v>
      </c>
      <c r="M82" s="15">
        <f t="shared" si="11"/>
        <v>0</v>
      </c>
    </row>
    <row r="83" spans="1:13" x14ac:dyDescent="0.25">
      <c r="A83" s="1"/>
      <c r="B83" s="1"/>
      <c r="C83" s="1"/>
      <c r="D83" s="1"/>
      <c r="E83" s="1"/>
      <c r="F83" s="1"/>
      <c r="G83" s="1"/>
      <c r="H83" s="1"/>
      <c r="I83" s="1" t="s">
        <v>173</v>
      </c>
      <c r="J83" s="2">
        <v>0</v>
      </c>
      <c r="K83" s="2">
        <v>0</v>
      </c>
      <c r="L83" s="2">
        <f t="shared" si="10"/>
        <v>0</v>
      </c>
      <c r="M83" s="15">
        <f t="shared" si="11"/>
        <v>0</v>
      </c>
    </row>
    <row r="84" spans="1:13" x14ac:dyDescent="0.25">
      <c r="A84" s="1"/>
      <c r="B84" s="1"/>
      <c r="C84" s="1"/>
      <c r="D84" s="1"/>
      <c r="E84" s="1"/>
      <c r="F84" s="1"/>
      <c r="G84" s="1"/>
      <c r="H84" s="1"/>
      <c r="I84" s="1" t="s">
        <v>174</v>
      </c>
      <c r="J84" s="2">
        <v>0</v>
      </c>
      <c r="K84" s="2">
        <v>0</v>
      </c>
      <c r="L84" s="2">
        <f t="shared" si="10"/>
        <v>0</v>
      </c>
      <c r="M84" s="15">
        <f t="shared" si="11"/>
        <v>0</v>
      </c>
    </row>
    <row r="85" spans="1:13" ht="15.75" thickBot="1" x14ac:dyDescent="0.3">
      <c r="A85" s="1"/>
      <c r="B85" s="1"/>
      <c r="C85" s="1"/>
      <c r="D85" s="1"/>
      <c r="E85" s="1"/>
      <c r="F85" s="1"/>
      <c r="G85" s="1"/>
      <c r="H85" s="1"/>
      <c r="I85" s="1" t="s">
        <v>175</v>
      </c>
      <c r="J85" s="4">
        <v>0</v>
      </c>
      <c r="K85" s="4">
        <v>0</v>
      </c>
      <c r="L85" s="4">
        <f t="shared" si="10"/>
        <v>0</v>
      </c>
      <c r="M85" s="18">
        <f t="shared" si="11"/>
        <v>0</v>
      </c>
    </row>
    <row r="86" spans="1:13" x14ac:dyDescent="0.25">
      <c r="A86" s="1"/>
      <c r="B86" s="1"/>
      <c r="C86" s="1"/>
      <c r="D86" s="1"/>
      <c r="E86" s="1"/>
      <c r="F86" s="1"/>
      <c r="G86" s="1"/>
      <c r="H86" s="1" t="s">
        <v>176</v>
      </c>
      <c r="I86" s="1"/>
      <c r="J86" s="2">
        <f>ROUND(SUM(J76:J85),5)</f>
        <v>15382.22</v>
      </c>
      <c r="K86" s="2">
        <f>ROUND(SUM(K76:K85),5)</f>
        <v>15382.2</v>
      </c>
      <c r="L86" s="2">
        <f t="shared" si="10"/>
        <v>0.02</v>
      </c>
      <c r="M86" s="15">
        <f t="shared" si="11"/>
        <v>1</v>
      </c>
    </row>
    <row r="87" spans="1:13" x14ac:dyDescent="0.25">
      <c r="A87" s="1"/>
      <c r="B87" s="1"/>
      <c r="C87" s="1"/>
      <c r="D87" s="1"/>
      <c r="E87" s="1"/>
      <c r="F87" s="1"/>
      <c r="G87" s="1"/>
      <c r="H87" s="1" t="s">
        <v>177</v>
      </c>
      <c r="I87" s="1"/>
      <c r="J87" s="2">
        <v>31581.4</v>
      </c>
      <c r="K87" s="2">
        <v>34083.99</v>
      </c>
      <c r="L87" s="2">
        <f t="shared" si="10"/>
        <v>-2502.59</v>
      </c>
      <c r="M87" s="15">
        <f t="shared" si="11"/>
        <v>0.92657999999999996</v>
      </c>
    </row>
    <row r="88" spans="1:13" x14ac:dyDescent="0.25">
      <c r="A88" s="1"/>
      <c r="B88" s="1"/>
      <c r="C88" s="1"/>
      <c r="D88" s="1"/>
      <c r="E88" s="1"/>
      <c r="F88" s="1"/>
      <c r="G88" s="1"/>
      <c r="H88" s="1" t="s">
        <v>178</v>
      </c>
      <c r="I88" s="1"/>
      <c r="J88" s="2">
        <v>0</v>
      </c>
      <c r="K88" s="2">
        <v>0</v>
      </c>
      <c r="L88" s="2">
        <f t="shared" si="10"/>
        <v>0</v>
      </c>
      <c r="M88" s="15">
        <f t="shared" si="11"/>
        <v>0</v>
      </c>
    </row>
    <row r="89" spans="1:13" x14ac:dyDescent="0.25">
      <c r="A89" s="1"/>
      <c r="B89" s="1"/>
      <c r="C89" s="1"/>
      <c r="D89" s="1"/>
      <c r="E89" s="1"/>
      <c r="F89" s="1"/>
      <c r="G89" s="1"/>
      <c r="H89" s="1" t="s">
        <v>179</v>
      </c>
      <c r="I89" s="1"/>
      <c r="J89" s="2">
        <v>0</v>
      </c>
      <c r="K89" s="2">
        <v>0</v>
      </c>
      <c r="L89" s="2">
        <f t="shared" si="10"/>
        <v>0</v>
      </c>
      <c r="M89" s="15">
        <f t="shared" si="11"/>
        <v>0</v>
      </c>
    </row>
    <row r="90" spans="1:13" x14ac:dyDescent="0.25">
      <c r="A90" s="1"/>
      <c r="B90" s="1"/>
      <c r="C90" s="1"/>
      <c r="D90" s="1"/>
      <c r="E90" s="1"/>
      <c r="F90" s="1"/>
      <c r="G90" s="1"/>
      <c r="H90" s="1" t="s">
        <v>180</v>
      </c>
      <c r="I90" s="1"/>
      <c r="J90" s="2">
        <v>6787.2</v>
      </c>
      <c r="K90" s="2">
        <v>7352.67</v>
      </c>
      <c r="L90" s="2">
        <f t="shared" si="10"/>
        <v>-565.47</v>
      </c>
      <c r="M90" s="15">
        <f t="shared" si="11"/>
        <v>0.92308999999999997</v>
      </c>
    </row>
    <row r="91" spans="1:13" x14ac:dyDescent="0.25">
      <c r="A91" s="1"/>
      <c r="B91" s="1"/>
      <c r="C91" s="1"/>
      <c r="D91" s="1"/>
      <c r="E91" s="1"/>
      <c r="F91" s="1"/>
      <c r="G91" s="1"/>
      <c r="H91" s="1" t="s">
        <v>181</v>
      </c>
      <c r="I91" s="1"/>
      <c r="J91" s="2">
        <v>24430.799999999999</v>
      </c>
      <c r="K91" s="2">
        <v>3906.25</v>
      </c>
      <c r="L91" s="2">
        <f t="shared" si="10"/>
        <v>20524.55</v>
      </c>
      <c r="M91" s="15">
        <f t="shared" si="11"/>
        <v>6.2542799999999996</v>
      </c>
    </row>
    <row r="92" spans="1:13" x14ac:dyDescent="0.25">
      <c r="A92" s="1"/>
      <c r="B92" s="1"/>
      <c r="C92" s="1"/>
      <c r="D92" s="1"/>
      <c r="E92" s="1"/>
      <c r="F92" s="1"/>
      <c r="G92" s="1"/>
      <c r="H92" s="1" t="s">
        <v>182</v>
      </c>
      <c r="I92" s="1"/>
      <c r="J92" s="2">
        <v>9332.7999999999993</v>
      </c>
      <c r="K92" s="2">
        <v>7583.49</v>
      </c>
      <c r="L92" s="2">
        <f t="shared" si="10"/>
        <v>1749.31</v>
      </c>
      <c r="M92" s="15">
        <f t="shared" si="11"/>
        <v>1.2306699999999999</v>
      </c>
    </row>
    <row r="93" spans="1:13" ht="15.75" thickBot="1" x14ac:dyDescent="0.3">
      <c r="A93" s="1"/>
      <c r="B93" s="1"/>
      <c r="C93" s="1"/>
      <c r="D93" s="1"/>
      <c r="E93" s="1"/>
      <c r="F93" s="1"/>
      <c r="G93" s="1"/>
      <c r="H93" s="1" t="s">
        <v>183</v>
      </c>
      <c r="I93" s="1"/>
      <c r="J93" s="4">
        <v>0</v>
      </c>
      <c r="K93" s="4">
        <v>0</v>
      </c>
      <c r="L93" s="4">
        <f t="shared" si="10"/>
        <v>0</v>
      </c>
      <c r="M93" s="18">
        <f t="shared" si="11"/>
        <v>0</v>
      </c>
    </row>
    <row r="94" spans="1:13" x14ac:dyDescent="0.25">
      <c r="A94" s="1"/>
      <c r="B94" s="1"/>
      <c r="C94" s="1"/>
      <c r="D94" s="1"/>
      <c r="E94" s="1"/>
      <c r="F94" s="1"/>
      <c r="G94" s="1" t="s">
        <v>184</v>
      </c>
      <c r="H94" s="1"/>
      <c r="I94" s="1"/>
      <c r="J94" s="2">
        <f>ROUND(SUM(J72:J75)+SUM(J86:J93),5)</f>
        <v>88413.46</v>
      </c>
      <c r="K94" s="2">
        <f>ROUND(SUM(K72:K75)+SUM(K86:K93),5)</f>
        <v>72135.16</v>
      </c>
      <c r="L94" s="2">
        <f t="shared" si="10"/>
        <v>16278.3</v>
      </c>
      <c r="M94" s="15">
        <f t="shared" si="11"/>
        <v>1.22566</v>
      </c>
    </row>
    <row r="95" spans="1:13" x14ac:dyDescent="0.25">
      <c r="A95" s="1"/>
      <c r="B95" s="1"/>
      <c r="C95" s="1"/>
      <c r="D95" s="1"/>
      <c r="E95" s="1"/>
      <c r="F95" s="1"/>
      <c r="G95" s="1" t="s">
        <v>185</v>
      </c>
      <c r="H95" s="1"/>
      <c r="I95" s="1"/>
      <c r="J95" s="2"/>
      <c r="K95" s="2"/>
      <c r="L95" s="2"/>
      <c r="M95" s="15"/>
    </row>
    <row r="96" spans="1:13" x14ac:dyDescent="0.25">
      <c r="A96" s="1"/>
      <c r="B96" s="1"/>
      <c r="C96" s="1"/>
      <c r="D96" s="1"/>
      <c r="E96" s="1"/>
      <c r="F96" s="1"/>
      <c r="G96" s="1"/>
      <c r="H96" s="1" t="s">
        <v>186</v>
      </c>
      <c r="I96" s="1"/>
      <c r="J96" s="2">
        <v>42.42</v>
      </c>
      <c r="K96" s="2">
        <v>42.5</v>
      </c>
      <c r="L96" s="2">
        <f t="shared" ref="L96:L103" si="12">ROUND((J96-K96),5)</f>
        <v>-0.08</v>
      </c>
      <c r="M96" s="15">
        <f t="shared" ref="M96:M103" si="13">ROUND(IF(K96=0, IF(J96=0, 0, 1), J96/K96),5)</f>
        <v>0.99812000000000001</v>
      </c>
    </row>
    <row r="97" spans="1:13" x14ac:dyDescent="0.25">
      <c r="A97" s="1"/>
      <c r="B97" s="1"/>
      <c r="C97" s="1"/>
      <c r="D97" s="1"/>
      <c r="E97" s="1"/>
      <c r="F97" s="1"/>
      <c r="G97" s="1"/>
      <c r="H97" s="1" t="s">
        <v>187</v>
      </c>
      <c r="I97" s="1"/>
      <c r="J97" s="2">
        <v>4877.67</v>
      </c>
      <c r="K97" s="2">
        <v>4753.37</v>
      </c>
      <c r="L97" s="2">
        <f t="shared" si="12"/>
        <v>124.3</v>
      </c>
      <c r="M97" s="15">
        <f t="shared" si="13"/>
        <v>1.0261499999999999</v>
      </c>
    </row>
    <row r="98" spans="1:13" x14ac:dyDescent="0.25">
      <c r="A98" s="1"/>
      <c r="B98" s="1"/>
      <c r="C98" s="1"/>
      <c r="D98" s="1"/>
      <c r="E98" s="1"/>
      <c r="F98" s="1"/>
      <c r="G98" s="1"/>
      <c r="H98" s="1" t="s">
        <v>188</v>
      </c>
      <c r="I98" s="1"/>
      <c r="J98" s="2">
        <v>1507.34</v>
      </c>
      <c r="K98" s="2">
        <v>1862.77</v>
      </c>
      <c r="L98" s="2">
        <f t="shared" si="12"/>
        <v>-355.43</v>
      </c>
      <c r="M98" s="15">
        <f t="shared" si="13"/>
        <v>0.80918999999999996</v>
      </c>
    </row>
    <row r="99" spans="1:13" x14ac:dyDescent="0.25">
      <c r="A99" s="1"/>
      <c r="B99" s="1"/>
      <c r="C99" s="1"/>
      <c r="D99" s="1"/>
      <c r="E99" s="1"/>
      <c r="F99" s="1"/>
      <c r="G99" s="1"/>
      <c r="H99" s="1" t="s">
        <v>189</v>
      </c>
      <c r="I99" s="1"/>
      <c r="J99" s="2">
        <v>6465.5</v>
      </c>
      <c r="K99" s="2">
        <v>5907.5</v>
      </c>
      <c r="L99" s="2">
        <f t="shared" si="12"/>
        <v>558</v>
      </c>
      <c r="M99" s="15">
        <f t="shared" si="13"/>
        <v>1.09446</v>
      </c>
    </row>
    <row r="100" spans="1:13" x14ac:dyDescent="0.25">
      <c r="A100" s="1"/>
      <c r="B100" s="1"/>
      <c r="C100" s="1"/>
      <c r="D100" s="1"/>
      <c r="E100" s="1"/>
      <c r="F100" s="1"/>
      <c r="G100" s="1"/>
      <c r="H100" s="1" t="s">
        <v>190</v>
      </c>
      <c r="I100" s="1"/>
      <c r="J100" s="2">
        <v>0</v>
      </c>
      <c r="K100" s="2">
        <v>416.67</v>
      </c>
      <c r="L100" s="2">
        <f t="shared" si="12"/>
        <v>-416.67</v>
      </c>
      <c r="M100" s="15">
        <f t="shared" si="13"/>
        <v>0</v>
      </c>
    </row>
    <row r="101" spans="1:13" x14ac:dyDescent="0.25">
      <c r="A101" s="1"/>
      <c r="B101" s="1"/>
      <c r="C101" s="1"/>
      <c r="D101" s="1"/>
      <c r="E101" s="1"/>
      <c r="F101" s="1"/>
      <c r="G101" s="1"/>
      <c r="H101" s="1" t="s">
        <v>191</v>
      </c>
      <c r="I101" s="1"/>
      <c r="J101" s="2">
        <v>77</v>
      </c>
      <c r="K101" s="2">
        <v>285.26</v>
      </c>
      <c r="L101" s="2">
        <f t="shared" si="12"/>
        <v>-208.26</v>
      </c>
      <c r="M101" s="15">
        <f t="shared" si="13"/>
        <v>0.26993</v>
      </c>
    </row>
    <row r="102" spans="1:13" ht="15.75" thickBot="1" x14ac:dyDescent="0.3">
      <c r="A102" s="1"/>
      <c r="B102" s="1"/>
      <c r="C102" s="1"/>
      <c r="D102" s="1"/>
      <c r="E102" s="1"/>
      <c r="F102" s="1"/>
      <c r="G102" s="1"/>
      <c r="H102" s="1" t="s">
        <v>192</v>
      </c>
      <c r="I102" s="1"/>
      <c r="J102" s="4">
        <v>0</v>
      </c>
      <c r="K102" s="4">
        <v>0</v>
      </c>
      <c r="L102" s="4">
        <f t="shared" si="12"/>
        <v>0</v>
      </c>
      <c r="M102" s="18">
        <f t="shared" si="13"/>
        <v>0</v>
      </c>
    </row>
    <row r="103" spans="1:13" x14ac:dyDescent="0.25">
      <c r="A103" s="1"/>
      <c r="B103" s="1"/>
      <c r="C103" s="1"/>
      <c r="D103" s="1"/>
      <c r="E103" s="1"/>
      <c r="F103" s="1"/>
      <c r="G103" s="1" t="s">
        <v>193</v>
      </c>
      <c r="H103" s="1"/>
      <c r="I103" s="1"/>
      <c r="J103" s="2">
        <f>ROUND(SUM(J95:J102),5)</f>
        <v>12969.93</v>
      </c>
      <c r="K103" s="2">
        <f>ROUND(SUM(K95:K102),5)</f>
        <v>13268.07</v>
      </c>
      <c r="L103" s="2">
        <f t="shared" si="12"/>
        <v>-298.14</v>
      </c>
      <c r="M103" s="15">
        <f t="shared" si="13"/>
        <v>0.97753000000000001</v>
      </c>
    </row>
    <row r="104" spans="1:13" x14ac:dyDescent="0.25">
      <c r="A104" s="1"/>
      <c r="B104" s="1"/>
      <c r="C104" s="1"/>
      <c r="D104" s="1"/>
      <c r="E104" s="1"/>
      <c r="F104" s="1"/>
      <c r="G104" s="1" t="s">
        <v>194</v>
      </c>
      <c r="H104" s="1"/>
      <c r="I104" s="1"/>
      <c r="J104" s="2"/>
      <c r="K104" s="2"/>
      <c r="L104" s="2"/>
      <c r="M104" s="15"/>
    </row>
    <row r="105" spans="1:13" x14ac:dyDescent="0.25">
      <c r="A105" s="1"/>
      <c r="B105" s="1"/>
      <c r="C105" s="1"/>
      <c r="D105" s="1"/>
      <c r="E105" s="1"/>
      <c r="F105" s="1"/>
      <c r="G105" s="1"/>
      <c r="H105" s="1" t="s">
        <v>195</v>
      </c>
      <c r="I105" s="1"/>
      <c r="J105" s="2">
        <v>55.74</v>
      </c>
      <c r="K105" s="2">
        <v>937.09</v>
      </c>
      <c r="L105" s="2">
        <f t="shared" ref="L105:L111" si="14">ROUND((J105-K105),5)</f>
        <v>-881.35</v>
      </c>
      <c r="M105" s="15">
        <f t="shared" ref="M105:M111" si="15">ROUND(IF(K105=0, IF(J105=0, 0, 1), J105/K105),5)</f>
        <v>5.9479999999999998E-2</v>
      </c>
    </row>
    <row r="106" spans="1:13" x14ac:dyDescent="0.25">
      <c r="A106" s="1"/>
      <c r="B106" s="1"/>
      <c r="C106" s="1"/>
      <c r="D106" s="1"/>
      <c r="E106" s="1"/>
      <c r="F106" s="1"/>
      <c r="G106" s="1"/>
      <c r="H106" s="1" t="s">
        <v>196</v>
      </c>
      <c r="I106" s="1"/>
      <c r="J106" s="2">
        <v>865.59</v>
      </c>
      <c r="K106" s="2">
        <v>1292.44</v>
      </c>
      <c r="L106" s="2">
        <f t="shared" si="14"/>
        <v>-426.85</v>
      </c>
      <c r="M106" s="15">
        <f t="shared" si="15"/>
        <v>0.66973000000000005</v>
      </c>
    </row>
    <row r="107" spans="1:13" x14ac:dyDescent="0.25">
      <c r="A107" s="1"/>
      <c r="B107" s="1"/>
      <c r="C107" s="1"/>
      <c r="D107" s="1"/>
      <c r="E107" s="1"/>
      <c r="F107" s="1"/>
      <c r="G107" s="1"/>
      <c r="H107" s="1" t="s">
        <v>197</v>
      </c>
      <c r="I107" s="1"/>
      <c r="J107" s="2">
        <v>119.96</v>
      </c>
      <c r="K107" s="2">
        <v>111.26</v>
      </c>
      <c r="L107" s="2">
        <f t="shared" si="14"/>
        <v>8.6999999999999993</v>
      </c>
      <c r="M107" s="15">
        <f t="shared" si="15"/>
        <v>1.0782</v>
      </c>
    </row>
    <row r="108" spans="1:13" ht="15.75" thickBot="1" x14ac:dyDescent="0.3">
      <c r="A108" s="1"/>
      <c r="B108" s="1"/>
      <c r="C108" s="1"/>
      <c r="D108" s="1"/>
      <c r="E108" s="1"/>
      <c r="F108" s="1"/>
      <c r="G108" s="1"/>
      <c r="H108" s="1" t="s">
        <v>198</v>
      </c>
      <c r="I108" s="1"/>
      <c r="J108" s="4">
        <v>0</v>
      </c>
      <c r="K108" s="4">
        <v>0</v>
      </c>
      <c r="L108" s="4">
        <f t="shared" si="14"/>
        <v>0</v>
      </c>
      <c r="M108" s="18">
        <f t="shared" si="15"/>
        <v>0</v>
      </c>
    </row>
    <row r="109" spans="1:13" x14ac:dyDescent="0.25">
      <c r="A109" s="1"/>
      <c r="B109" s="1"/>
      <c r="C109" s="1"/>
      <c r="D109" s="1"/>
      <c r="E109" s="1"/>
      <c r="F109" s="1"/>
      <c r="G109" s="1" t="s">
        <v>199</v>
      </c>
      <c r="H109" s="1"/>
      <c r="I109" s="1"/>
      <c r="J109" s="2">
        <f>ROUND(SUM(J104:J108),5)</f>
        <v>1041.29</v>
      </c>
      <c r="K109" s="2">
        <f>ROUND(SUM(K104:K108),5)</f>
        <v>2340.79</v>
      </c>
      <c r="L109" s="2">
        <f t="shared" si="14"/>
        <v>-1299.5</v>
      </c>
      <c r="M109" s="15">
        <f t="shared" si="15"/>
        <v>0.44485000000000002</v>
      </c>
    </row>
    <row r="110" spans="1:13" ht="15.75" thickBot="1" x14ac:dyDescent="0.3">
      <c r="A110" s="1"/>
      <c r="B110" s="1"/>
      <c r="C110" s="1"/>
      <c r="D110" s="1"/>
      <c r="E110" s="1"/>
      <c r="F110" s="1"/>
      <c r="G110" s="1" t="s">
        <v>200</v>
      </c>
      <c r="H110" s="1"/>
      <c r="I110" s="1"/>
      <c r="J110" s="4">
        <v>0</v>
      </c>
      <c r="K110" s="4">
        <v>0</v>
      </c>
      <c r="L110" s="4">
        <f t="shared" si="14"/>
        <v>0</v>
      </c>
      <c r="M110" s="18">
        <f t="shared" si="15"/>
        <v>0</v>
      </c>
    </row>
    <row r="111" spans="1:13" x14ac:dyDescent="0.25">
      <c r="A111" s="1"/>
      <c r="B111" s="1"/>
      <c r="C111" s="1"/>
      <c r="D111" s="1"/>
      <c r="E111" s="1"/>
      <c r="F111" s="1" t="s">
        <v>201</v>
      </c>
      <c r="G111" s="1"/>
      <c r="H111" s="1"/>
      <c r="I111" s="1"/>
      <c r="J111" s="2">
        <f>ROUND(J71+J94+J103+SUM(J109:J110),5)</f>
        <v>102424.68</v>
      </c>
      <c r="K111" s="2">
        <f>ROUND(K71+K94+K103+SUM(K109:K110),5)</f>
        <v>87744.02</v>
      </c>
      <c r="L111" s="2">
        <f t="shared" si="14"/>
        <v>14680.66</v>
      </c>
      <c r="M111" s="15">
        <f t="shared" si="15"/>
        <v>1.1673100000000001</v>
      </c>
    </row>
    <row r="112" spans="1:13" x14ac:dyDescent="0.25">
      <c r="A112" s="1"/>
      <c r="B112" s="1"/>
      <c r="C112" s="1"/>
      <c r="D112" s="1"/>
      <c r="E112" s="1"/>
      <c r="F112" s="1" t="s">
        <v>202</v>
      </c>
      <c r="G112" s="1"/>
      <c r="H112" s="1"/>
      <c r="I112" s="1"/>
      <c r="J112" s="2"/>
      <c r="K112" s="2"/>
      <c r="L112" s="2"/>
      <c r="M112" s="15"/>
    </row>
    <row r="113" spans="1:13" x14ac:dyDescent="0.25">
      <c r="A113" s="1"/>
      <c r="B113" s="1"/>
      <c r="C113" s="1"/>
      <c r="D113" s="1"/>
      <c r="E113" s="1"/>
      <c r="F113" s="1"/>
      <c r="G113" s="1" t="s">
        <v>203</v>
      </c>
      <c r="H113" s="1"/>
      <c r="I113" s="1"/>
      <c r="J113" s="2">
        <v>0</v>
      </c>
      <c r="K113" s="2">
        <v>751.94</v>
      </c>
      <c r="L113" s="2">
        <f t="shared" ref="L113:L118" si="16">ROUND((J113-K113),5)</f>
        <v>-751.94</v>
      </c>
      <c r="M113" s="15">
        <f t="shared" ref="M113:M118" si="17">ROUND(IF(K113=0, IF(J113=0, 0, 1), J113/K113),5)</f>
        <v>0</v>
      </c>
    </row>
    <row r="114" spans="1:13" x14ac:dyDescent="0.25">
      <c r="A114" s="1"/>
      <c r="B114" s="1"/>
      <c r="C114" s="1"/>
      <c r="D114" s="1"/>
      <c r="E114" s="1"/>
      <c r="F114" s="1"/>
      <c r="G114" s="1" t="s">
        <v>204</v>
      </c>
      <c r="H114" s="1"/>
      <c r="I114" s="1"/>
      <c r="J114" s="2">
        <v>1960</v>
      </c>
      <c r="K114" s="2">
        <v>2276.67</v>
      </c>
      <c r="L114" s="2">
        <f t="shared" si="16"/>
        <v>-316.67</v>
      </c>
      <c r="M114" s="15">
        <f t="shared" si="17"/>
        <v>0.86090999999999995</v>
      </c>
    </row>
    <row r="115" spans="1:13" x14ac:dyDescent="0.25">
      <c r="A115" s="1"/>
      <c r="B115" s="1"/>
      <c r="C115" s="1"/>
      <c r="D115" s="1"/>
      <c r="E115" s="1"/>
      <c r="F115" s="1"/>
      <c r="G115" s="1" t="s">
        <v>205</v>
      </c>
      <c r="H115" s="1"/>
      <c r="I115" s="1"/>
      <c r="J115" s="2">
        <v>0</v>
      </c>
      <c r="K115" s="2">
        <v>0</v>
      </c>
      <c r="L115" s="2">
        <f t="shared" si="16"/>
        <v>0</v>
      </c>
      <c r="M115" s="15">
        <f t="shared" si="17"/>
        <v>0</v>
      </c>
    </row>
    <row r="116" spans="1:13" x14ac:dyDescent="0.25">
      <c r="A116" s="1"/>
      <c r="B116" s="1"/>
      <c r="C116" s="1"/>
      <c r="D116" s="1"/>
      <c r="E116" s="1"/>
      <c r="F116" s="1"/>
      <c r="G116" s="1" t="s">
        <v>206</v>
      </c>
      <c r="H116" s="1"/>
      <c r="I116" s="1"/>
      <c r="J116" s="2">
        <v>375</v>
      </c>
      <c r="K116" s="2">
        <v>0</v>
      </c>
      <c r="L116" s="2">
        <f t="shared" si="16"/>
        <v>375</v>
      </c>
      <c r="M116" s="15">
        <f t="shared" si="17"/>
        <v>1</v>
      </c>
    </row>
    <row r="117" spans="1:13" ht="15.75" thickBot="1" x14ac:dyDescent="0.3">
      <c r="A117" s="1"/>
      <c r="B117" s="1"/>
      <c r="C117" s="1"/>
      <c r="D117" s="1"/>
      <c r="E117" s="1"/>
      <c r="F117" s="1"/>
      <c r="G117" s="1" t="s">
        <v>207</v>
      </c>
      <c r="H117" s="1"/>
      <c r="I117" s="1"/>
      <c r="J117" s="4">
        <v>0</v>
      </c>
      <c r="K117" s="4">
        <v>0</v>
      </c>
      <c r="L117" s="4">
        <f t="shared" si="16"/>
        <v>0</v>
      </c>
      <c r="M117" s="18">
        <f t="shared" si="17"/>
        <v>0</v>
      </c>
    </row>
    <row r="118" spans="1:13" x14ac:dyDescent="0.25">
      <c r="A118" s="1"/>
      <c r="B118" s="1"/>
      <c r="C118" s="1"/>
      <c r="D118" s="1"/>
      <c r="E118" s="1"/>
      <c r="F118" s="1" t="s">
        <v>208</v>
      </c>
      <c r="G118" s="1"/>
      <c r="H118" s="1"/>
      <c r="I118" s="1"/>
      <c r="J118" s="2">
        <f>ROUND(SUM(J112:J117),5)</f>
        <v>2335</v>
      </c>
      <c r="K118" s="2">
        <f>ROUND(SUM(K112:K117),5)</f>
        <v>3028.61</v>
      </c>
      <c r="L118" s="2">
        <f t="shared" si="16"/>
        <v>-693.61</v>
      </c>
      <c r="M118" s="15">
        <f t="shared" si="17"/>
        <v>0.77098</v>
      </c>
    </row>
    <row r="119" spans="1:13" x14ac:dyDescent="0.25">
      <c r="A119" s="1"/>
      <c r="B119" s="1"/>
      <c r="C119" s="1"/>
      <c r="D119" s="1"/>
      <c r="E119" s="1"/>
      <c r="F119" s="1" t="s">
        <v>209</v>
      </c>
      <c r="G119" s="1"/>
      <c r="H119" s="1"/>
      <c r="I119" s="1"/>
      <c r="J119" s="2"/>
      <c r="K119" s="2"/>
      <c r="L119" s="2"/>
      <c r="M119" s="15"/>
    </row>
    <row r="120" spans="1:13" x14ac:dyDescent="0.25">
      <c r="A120" s="1"/>
      <c r="B120" s="1"/>
      <c r="C120" s="1"/>
      <c r="D120" s="1"/>
      <c r="E120" s="1"/>
      <c r="F120" s="1"/>
      <c r="G120" s="1" t="s">
        <v>210</v>
      </c>
      <c r="H120" s="1"/>
      <c r="I120" s="1"/>
      <c r="J120" s="2">
        <v>0</v>
      </c>
      <c r="K120" s="2">
        <v>500</v>
      </c>
      <c r="L120" s="2">
        <f>ROUND((J120-K120),5)</f>
        <v>-500</v>
      </c>
      <c r="M120" s="15">
        <f>ROUND(IF(K120=0, IF(J120=0, 0, 1), J120/K120),5)</f>
        <v>0</v>
      </c>
    </row>
    <row r="121" spans="1:13" x14ac:dyDescent="0.25">
      <c r="A121" s="1"/>
      <c r="B121" s="1"/>
      <c r="C121" s="1"/>
      <c r="D121" s="1"/>
      <c r="E121" s="1"/>
      <c r="F121" s="1"/>
      <c r="G121" s="1" t="s">
        <v>211</v>
      </c>
      <c r="H121" s="1"/>
      <c r="I121" s="1"/>
      <c r="J121" s="2"/>
      <c r="K121" s="2"/>
      <c r="L121" s="2"/>
      <c r="M121" s="15"/>
    </row>
    <row r="122" spans="1:13" x14ac:dyDescent="0.25">
      <c r="A122" s="1"/>
      <c r="B122" s="1"/>
      <c r="C122" s="1"/>
      <c r="D122" s="1"/>
      <c r="E122" s="1"/>
      <c r="F122" s="1"/>
      <c r="G122" s="1"/>
      <c r="H122" s="1" t="s">
        <v>212</v>
      </c>
      <c r="I122" s="1"/>
      <c r="J122" s="2"/>
      <c r="K122" s="2"/>
      <c r="L122" s="2"/>
      <c r="M122" s="15"/>
    </row>
    <row r="123" spans="1:13" x14ac:dyDescent="0.25">
      <c r="A123" s="1"/>
      <c r="B123" s="1"/>
      <c r="C123" s="1"/>
      <c r="D123" s="1"/>
      <c r="E123" s="1"/>
      <c r="F123" s="1"/>
      <c r="G123" s="1"/>
      <c r="H123" s="1"/>
      <c r="I123" s="1" t="s">
        <v>213</v>
      </c>
      <c r="J123" s="2">
        <v>5.59</v>
      </c>
      <c r="K123" s="2">
        <v>28.68</v>
      </c>
      <c r="L123" s="2">
        <f>ROUND((J123-K123),5)</f>
        <v>-23.09</v>
      </c>
      <c r="M123" s="15">
        <f>ROUND(IF(K123=0, IF(J123=0, 0, 1), J123/K123),5)</f>
        <v>0.19491</v>
      </c>
    </row>
    <row r="124" spans="1:13" ht="15.75" thickBot="1" x14ac:dyDescent="0.3">
      <c r="A124" s="1"/>
      <c r="B124" s="1"/>
      <c r="C124" s="1"/>
      <c r="D124" s="1"/>
      <c r="E124" s="1"/>
      <c r="F124" s="1"/>
      <c r="G124" s="1"/>
      <c r="H124" s="1"/>
      <c r="I124" s="1" t="s">
        <v>214</v>
      </c>
      <c r="J124" s="4">
        <v>239.99</v>
      </c>
      <c r="K124" s="4">
        <v>90.06</v>
      </c>
      <c r="L124" s="4">
        <f>ROUND((J124-K124),5)</f>
        <v>149.93</v>
      </c>
      <c r="M124" s="18">
        <f>ROUND(IF(K124=0, IF(J124=0, 0, 1), J124/K124),5)</f>
        <v>2.6647799999999999</v>
      </c>
    </row>
    <row r="125" spans="1:13" x14ac:dyDescent="0.25">
      <c r="A125" s="1"/>
      <c r="B125" s="1"/>
      <c r="C125" s="1"/>
      <c r="D125" s="1"/>
      <c r="E125" s="1"/>
      <c r="F125" s="1"/>
      <c r="G125" s="1"/>
      <c r="H125" s="1" t="s">
        <v>215</v>
      </c>
      <c r="I125" s="1"/>
      <c r="J125" s="2">
        <f>ROUND(SUM(J122:J124),5)</f>
        <v>245.58</v>
      </c>
      <c r="K125" s="2">
        <f>ROUND(SUM(K122:K124),5)</f>
        <v>118.74</v>
      </c>
      <c r="L125" s="2">
        <f>ROUND((J125-K125),5)</f>
        <v>126.84</v>
      </c>
      <c r="M125" s="15">
        <f>ROUND(IF(K125=0, IF(J125=0, 0, 1), J125/K125),5)</f>
        <v>2.0682200000000002</v>
      </c>
    </row>
    <row r="126" spans="1:13" x14ac:dyDescent="0.25">
      <c r="A126" s="1"/>
      <c r="B126" s="1"/>
      <c r="C126" s="1"/>
      <c r="D126" s="1"/>
      <c r="E126" s="1"/>
      <c r="F126" s="1"/>
      <c r="G126" s="1"/>
      <c r="H126" s="1" t="s">
        <v>216</v>
      </c>
      <c r="I126" s="1"/>
      <c r="J126" s="2"/>
      <c r="K126" s="2"/>
      <c r="L126" s="2"/>
      <c r="M126" s="15"/>
    </row>
    <row r="127" spans="1:13" x14ac:dyDescent="0.25">
      <c r="A127" s="1"/>
      <c r="B127" s="1"/>
      <c r="C127" s="1"/>
      <c r="D127" s="1"/>
      <c r="E127" s="1"/>
      <c r="F127" s="1"/>
      <c r="G127" s="1"/>
      <c r="H127" s="1"/>
      <c r="I127" s="1" t="s">
        <v>217</v>
      </c>
      <c r="J127" s="2">
        <v>0</v>
      </c>
      <c r="K127" s="2">
        <v>0</v>
      </c>
      <c r="L127" s="2">
        <f>ROUND((J127-K127),5)</f>
        <v>0</v>
      </c>
      <c r="M127" s="15">
        <f>ROUND(IF(K127=0, IF(J127=0, 0, 1), J127/K127),5)</f>
        <v>0</v>
      </c>
    </row>
    <row r="128" spans="1:13" ht="15.75" thickBot="1" x14ac:dyDescent="0.3">
      <c r="A128" s="1"/>
      <c r="B128" s="1"/>
      <c r="C128" s="1"/>
      <c r="D128" s="1"/>
      <c r="E128" s="1"/>
      <c r="F128" s="1"/>
      <c r="G128" s="1"/>
      <c r="H128" s="1"/>
      <c r="I128" s="1" t="s">
        <v>218</v>
      </c>
      <c r="J128" s="4">
        <v>1025.18</v>
      </c>
      <c r="K128" s="4">
        <v>0</v>
      </c>
      <c r="L128" s="4">
        <f>ROUND((J128-K128),5)</f>
        <v>1025.18</v>
      </c>
      <c r="M128" s="18">
        <f>ROUND(IF(K128=0, IF(J128=0, 0, 1), J128/K128),5)</f>
        <v>1</v>
      </c>
    </row>
    <row r="129" spans="1:13" x14ac:dyDescent="0.25">
      <c r="A129" s="1"/>
      <c r="B129" s="1"/>
      <c r="C129" s="1"/>
      <c r="D129" s="1"/>
      <c r="E129" s="1"/>
      <c r="F129" s="1"/>
      <c r="G129" s="1"/>
      <c r="H129" s="1" t="s">
        <v>219</v>
      </c>
      <c r="I129" s="1"/>
      <c r="J129" s="2">
        <f>ROUND(SUM(J126:J128),5)</f>
        <v>1025.18</v>
      </c>
      <c r="K129" s="2">
        <f>ROUND(SUM(K126:K128),5)</f>
        <v>0</v>
      </c>
      <c r="L129" s="2">
        <f>ROUND((J129-K129),5)</f>
        <v>1025.18</v>
      </c>
      <c r="M129" s="15">
        <f>ROUND(IF(K129=0, IF(J129=0, 0, 1), J129/K129),5)</f>
        <v>1</v>
      </c>
    </row>
    <row r="130" spans="1:13" x14ac:dyDescent="0.25">
      <c r="A130" s="1"/>
      <c r="B130" s="1"/>
      <c r="C130" s="1"/>
      <c r="D130" s="1"/>
      <c r="E130" s="1"/>
      <c r="F130" s="1"/>
      <c r="G130" s="1"/>
      <c r="H130" s="1" t="s">
        <v>220</v>
      </c>
      <c r="I130" s="1"/>
      <c r="J130" s="2"/>
      <c r="K130" s="2"/>
      <c r="L130" s="2"/>
      <c r="M130" s="15"/>
    </row>
    <row r="131" spans="1:13" x14ac:dyDescent="0.25">
      <c r="A131" s="1"/>
      <c r="B131" s="1"/>
      <c r="C131" s="1"/>
      <c r="D131" s="1"/>
      <c r="E131" s="1"/>
      <c r="F131" s="1"/>
      <c r="G131" s="1"/>
      <c r="H131" s="1"/>
      <c r="I131" s="1" t="s">
        <v>221</v>
      </c>
      <c r="J131" s="2">
        <v>0</v>
      </c>
      <c r="K131" s="2">
        <v>0</v>
      </c>
      <c r="L131" s="2">
        <f t="shared" ref="L131:L136" si="18">ROUND((J131-K131),5)</f>
        <v>0</v>
      </c>
      <c r="M131" s="15">
        <f t="shared" ref="M131:M136" si="19">ROUND(IF(K131=0, IF(J131=0, 0, 1), J131/K131),5)</f>
        <v>0</v>
      </c>
    </row>
    <row r="132" spans="1:13" ht="15.75" thickBot="1" x14ac:dyDescent="0.3">
      <c r="A132" s="1"/>
      <c r="B132" s="1"/>
      <c r="C132" s="1"/>
      <c r="D132" s="1"/>
      <c r="E132" s="1"/>
      <c r="F132" s="1"/>
      <c r="G132" s="1"/>
      <c r="H132" s="1"/>
      <c r="I132" s="1" t="s">
        <v>222</v>
      </c>
      <c r="J132" s="4">
        <v>0</v>
      </c>
      <c r="K132" s="4">
        <v>0</v>
      </c>
      <c r="L132" s="4">
        <f t="shared" si="18"/>
        <v>0</v>
      </c>
      <c r="M132" s="18">
        <f t="shared" si="19"/>
        <v>0</v>
      </c>
    </row>
    <row r="133" spans="1:13" x14ac:dyDescent="0.25">
      <c r="A133" s="1"/>
      <c r="B133" s="1"/>
      <c r="C133" s="1"/>
      <c r="D133" s="1"/>
      <c r="E133" s="1"/>
      <c r="F133" s="1"/>
      <c r="G133" s="1"/>
      <c r="H133" s="1" t="s">
        <v>223</v>
      </c>
      <c r="I133" s="1"/>
      <c r="J133" s="2">
        <f>ROUND(SUM(J130:J132),5)</f>
        <v>0</v>
      </c>
      <c r="K133" s="2">
        <f>ROUND(SUM(K130:K132),5)</f>
        <v>0</v>
      </c>
      <c r="L133" s="2">
        <f t="shared" si="18"/>
        <v>0</v>
      </c>
      <c r="M133" s="15">
        <f t="shared" si="19"/>
        <v>0</v>
      </c>
    </row>
    <row r="134" spans="1:13" ht="15.75" thickBot="1" x14ac:dyDescent="0.3">
      <c r="A134" s="1"/>
      <c r="B134" s="1"/>
      <c r="C134" s="1"/>
      <c r="D134" s="1"/>
      <c r="E134" s="1"/>
      <c r="F134" s="1"/>
      <c r="G134" s="1"/>
      <c r="H134" s="1" t="s">
        <v>224</v>
      </c>
      <c r="I134" s="1"/>
      <c r="J134" s="4">
        <v>0</v>
      </c>
      <c r="K134" s="4">
        <v>0</v>
      </c>
      <c r="L134" s="4">
        <f t="shared" si="18"/>
        <v>0</v>
      </c>
      <c r="M134" s="18">
        <f t="shared" si="19"/>
        <v>0</v>
      </c>
    </row>
    <row r="135" spans="1:13" x14ac:dyDescent="0.25">
      <c r="A135" s="1"/>
      <c r="B135" s="1"/>
      <c r="C135" s="1"/>
      <c r="D135" s="1"/>
      <c r="E135" s="1"/>
      <c r="F135" s="1"/>
      <c r="G135" s="1" t="s">
        <v>225</v>
      </c>
      <c r="H135" s="1"/>
      <c r="I135" s="1"/>
      <c r="J135" s="2">
        <f>ROUND(J121+J125+J129+SUM(J133:J134),5)</f>
        <v>1270.76</v>
      </c>
      <c r="K135" s="2">
        <f>ROUND(K121+K125+K129+SUM(K133:K134),5)</f>
        <v>118.74</v>
      </c>
      <c r="L135" s="2">
        <f t="shared" si="18"/>
        <v>1152.02</v>
      </c>
      <c r="M135" s="15">
        <f t="shared" si="19"/>
        <v>10.70204</v>
      </c>
    </row>
    <row r="136" spans="1:13" x14ac:dyDescent="0.25">
      <c r="A136" s="1"/>
      <c r="B136" s="1"/>
      <c r="C136" s="1"/>
      <c r="D136" s="1"/>
      <c r="E136" s="1"/>
      <c r="F136" s="1"/>
      <c r="G136" s="1" t="s">
        <v>226</v>
      </c>
      <c r="H136" s="1"/>
      <c r="I136" s="1"/>
      <c r="J136" s="2">
        <v>0</v>
      </c>
      <c r="K136" s="2">
        <v>0</v>
      </c>
      <c r="L136" s="2">
        <f t="shared" si="18"/>
        <v>0</v>
      </c>
      <c r="M136" s="15">
        <f t="shared" si="19"/>
        <v>0</v>
      </c>
    </row>
    <row r="137" spans="1:13" x14ac:dyDescent="0.25">
      <c r="A137" s="1"/>
      <c r="B137" s="1"/>
      <c r="C137" s="1"/>
      <c r="D137" s="1"/>
      <c r="E137" s="1"/>
      <c r="F137" s="1"/>
      <c r="G137" s="1" t="s">
        <v>227</v>
      </c>
      <c r="H137" s="1"/>
      <c r="I137" s="1"/>
      <c r="J137" s="2"/>
      <c r="K137" s="2"/>
      <c r="L137" s="2"/>
      <c r="M137" s="15"/>
    </row>
    <row r="138" spans="1:13" x14ac:dyDescent="0.25">
      <c r="A138" s="1"/>
      <c r="B138" s="1"/>
      <c r="C138" s="1"/>
      <c r="D138" s="1"/>
      <c r="E138" s="1"/>
      <c r="F138" s="1"/>
      <c r="G138" s="1"/>
      <c r="H138" s="1" t="s">
        <v>228</v>
      </c>
      <c r="I138" s="1"/>
      <c r="J138" s="2">
        <v>145.59</v>
      </c>
      <c r="K138" s="2">
        <v>235.83</v>
      </c>
      <c r="L138" s="2">
        <f t="shared" ref="L138:L144" si="20">ROUND((J138-K138),5)</f>
        <v>-90.24</v>
      </c>
      <c r="M138" s="15">
        <f t="shared" ref="M138:M144" si="21">ROUND(IF(K138=0, IF(J138=0, 0, 1), J138/K138),5)</f>
        <v>0.61734999999999995</v>
      </c>
    </row>
    <row r="139" spans="1:13" x14ac:dyDescent="0.25">
      <c r="A139" s="1"/>
      <c r="B139" s="1"/>
      <c r="C139" s="1"/>
      <c r="D139" s="1"/>
      <c r="E139" s="1"/>
      <c r="F139" s="1"/>
      <c r="G139" s="1"/>
      <c r="H139" s="1" t="s">
        <v>229</v>
      </c>
      <c r="I139" s="1"/>
      <c r="J139" s="2">
        <v>200.2</v>
      </c>
      <c r="K139" s="2">
        <v>121.58</v>
      </c>
      <c r="L139" s="2">
        <f t="shared" si="20"/>
        <v>78.62</v>
      </c>
      <c r="M139" s="15">
        <f t="shared" si="21"/>
        <v>1.6466499999999999</v>
      </c>
    </row>
    <row r="140" spans="1:13" x14ac:dyDescent="0.25">
      <c r="A140" s="1"/>
      <c r="B140" s="1"/>
      <c r="C140" s="1"/>
      <c r="D140" s="1"/>
      <c r="E140" s="1"/>
      <c r="F140" s="1"/>
      <c r="G140" s="1"/>
      <c r="H140" s="1" t="s">
        <v>230</v>
      </c>
      <c r="I140" s="1"/>
      <c r="J140" s="2">
        <v>692.7</v>
      </c>
      <c r="K140" s="2">
        <v>380.25</v>
      </c>
      <c r="L140" s="2">
        <f t="shared" si="20"/>
        <v>312.45</v>
      </c>
      <c r="M140" s="15">
        <f t="shared" si="21"/>
        <v>1.8217000000000001</v>
      </c>
    </row>
    <row r="141" spans="1:13" x14ac:dyDescent="0.25">
      <c r="A141" s="1"/>
      <c r="B141" s="1"/>
      <c r="C141" s="1"/>
      <c r="D141" s="1"/>
      <c r="E141" s="1"/>
      <c r="F141" s="1"/>
      <c r="G141" s="1"/>
      <c r="H141" s="1" t="s">
        <v>231</v>
      </c>
      <c r="I141" s="1"/>
      <c r="J141" s="2">
        <v>105.04</v>
      </c>
      <c r="K141" s="2">
        <v>94.54</v>
      </c>
      <c r="L141" s="2">
        <f t="shared" si="20"/>
        <v>10.5</v>
      </c>
      <c r="M141" s="15">
        <f t="shared" si="21"/>
        <v>1.1110599999999999</v>
      </c>
    </row>
    <row r="142" spans="1:13" x14ac:dyDescent="0.25">
      <c r="A142" s="1"/>
      <c r="B142" s="1"/>
      <c r="C142" s="1"/>
      <c r="D142" s="1"/>
      <c r="E142" s="1"/>
      <c r="F142" s="1"/>
      <c r="G142" s="1"/>
      <c r="H142" s="1" t="s">
        <v>232</v>
      </c>
      <c r="I142" s="1"/>
      <c r="J142" s="2">
        <v>105.04</v>
      </c>
      <c r="K142" s="2">
        <v>94.54</v>
      </c>
      <c r="L142" s="2">
        <f t="shared" si="20"/>
        <v>10.5</v>
      </c>
      <c r="M142" s="15">
        <f t="shared" si="21"/>
        <v>1.1110599999999999</v>
      </c>
    </row>
    <row r="143" spans="1:13" ht="15.75" thickBot="1" x14ac:dyDescent="0.3">
      <c r="A143" s="1"/>
      <c r="B143" s="1"/>
      <c r="C143" s="1"/>
      <c r="D143" s="1"/>
      <c r="E143" s="1"/>
      <c r="F143" s="1"/>
      <c r="G143" s="1"/>
      <c r="H143" s="1" t="s">
        <v>233</v>
      </c>
      <c r="I143" s="1"/>
      <c r="J143" s="4">
        <v>0</v>
      </c>
      <c r="K143" s="4">
        <v>0</v>
      </c>
      <c r="L143" s="4">
        <f t="shared" si="20"/>
        <v>0</v>
      </c>
      <c r="M143" s="18">
        <f t="shared" si="21"/>
        <v>0</v>
      </c>
    </row>
    <row r="144" spans="1:13" x14ac:dyDescent="0.25">
      <c r="A144" s="1"/>
      <c r="B144" s="1"/>
      <c r="C144" s="1"/>
      <c r="D144" s="1"/>
      <c r="E144" s="1"/>
      <c r="F144" s="1"/>
      <c r="G144" s="1" t="s">
        <v>234</v>
      </c>
      <c r="H144" s="1"/>
      <c r="I144" s="1"/>
      <c r="J144" s="2">
        <f>ROUND(SUM(J137:J143),5)</f>
        <v>1248.57</v>
      </c>
      <c r="K144" s="2">
        <f>ROUND(SUM(K137:K143),5)</f>
        <v>926.74</v>
      </c>
      <c r="L144" s="2">
        <f t="shared" si="20"/>
        <v>321.83</v>
      </c>
      <c r="M144" s="15">
        <f t="shared" si="21"/>
        <v>1.34727</v>
      </c>
    </row>
    <row r="145" spans="1:13" x14ac:dyDescent="0.25">
      <c r="A145" s="1"/>
      <c r="B145" s="1"/>
      <c r="C145" s="1"/>
      <c r="D145" s="1"/>
      <c r="E145" s="1"/>
      <c r="F145" s="1"/>
      <c r="G145" s="1" t="s">
        <v>235</v>
      </c>
      <c r="H145" s="1"/>
      <c r="I145" s="1"/>
      <c r="J145" s="2"/>
      <c r="K145" s="2"/>
      <c r="L145" s="2"/>
      <c r="M145" s="15"/>
    </row>
    <row r="146" spans="1:13" x14ac:dyDescent="0.25">
      <c r="A146" s="1"/>
      <c r="B146" s="1"/>
      <c r="C146" s="1"/>
      <c r="D146" s="1"/>
      <c r="E146" s="1"/>
      <c r="F146" s="1"/>
      <c r="G146" s="1"/>
      <c r="H146" s="1" t="s">
        <v>236</v>
      </c>
      <c r="I146" s="1"/>
      <c r="J146" s="2"/>
      <c r="K146" s="2"/>
      <c r="L146" s="2"/>
      <c r="M146" s="15"/>
    </row>
    <row r="147" spans="1:13" x14ac:dyDescent="0.25">
      <c r="A147" s="1"/>
      <c r="B147" s="1"/>
      <c r="C147" s="1"/>
      <c r="D147" s="1"/>
      <c r="E147" s="1"/>
      <c r="F147" s="1"/>
      <c r="G147" s="1"/>
      <c r="H147" s="1"/>
      <c r="I147" s="1" t="s">
        <v>237</v>
      </c>
      <c r="J147" s="2">
        <v>0</v>
      </c>
      <c r="K147" s="2">
        <v>0</v>
      </c>
      <c r="L147" s="2">
        <f t="shared" ref="L147:L160" si="22">ROUND((J147-K147),5)</f>
        <v>0</v>
      </c>
      <c r="M147" s="15">
        <f t="shared" ref="M147:M160" si="23">ROUND(IF(K147=0, IF(J147=0, 0, 1), J147/K147),5)</f>
        <v>0</v>
      </c>
    </row>
    <row r="148" spans="1:13" x14ac:dyDescent="0.25">
      <c r="A148" s="1"/>
      <c r="B148" s="1"/>
      <c r="C148" s="1"/>
      <c r="D148" s="1"/>
      <c r="E148" s="1"/>
      <c r="F148" s="1"/>
      <c r="G148" s="1"/>
      <c r="H148" s="1"/>
      <c r="I148" s="1" t="s">
        <v>238</v>
      </c>
      <c r="J148" s="2">
        <v>340.7</v>
      </c>
      <c r="K148" s="2">
        <v>0</v>
      </c>
      <c r="L148" s="2">
        <f t="shared" si="22"/>
        <v>340.7</v>
      </c>
      <c r="M148" s="15">
        <f t="shared" si="23"/>
        <v>1</v>
      </c>
    </row>
    <row r="149" spans="1:13" x14ac:dyDescent="0.25">
      <c r="A149" s="1"/>
      <c r="B149" s="1"/>
      <c r="C149" s="1"/>
      <c r="D149" s="1"/>
      <c r="E149" s="1"/>
      <c r="F149" s="1"/>
      <c r="G149" s="1"/>
      <c r="H149" s="1"/>
      <c r="I149" s="1" t="s">
        <v>239</v>
      </c>
      <c r="J149" s="2">
        <v>84.67</v>
      </c>
      <c r="K149" s="2">
        <v>0</v>
      </c>
      <c r="L149" s="2">
        <f t="shared" si="22"/>
        <v>84.67</v>
      </c>
      <c r="M149" s="15">
        <f t="shared" si="23"/>
        <v>1</v>
      </c>
    </row>
    <row r="150" spans="1:13" ht="15.75" thickBot="1" x14ac:dyDescent="0.3">
      <c r="A150" s="1"/>
      <c r="B150" s="1"/>
      <c r="C150" s="1"/>
      <c r="D150" s="1"/>
      <c r="E150" s="1"/>
      <c r="F150" s="1"/>
      <c r="G150" s="1"/>
      <c r="H150" s="1"/>
      <c r="I150" s="1" t="s">
        <v>240</v>
      </c>
      <c r="J150" s="4">
        <v>0</v>
      </c>
      <c r="K150" s="4">
        <v>0</v>
      </c>
      <c r="L150" s="4">
        <f t="shared" si="22"/>
        <v>0</v>
      </c>
      <c r="M150" s="18">
        <f t="shared" si="23"/>
        <v>0</v>
      </c>
    </row>
    <row r="151" spans="1:13" x14ac:dyDescent="0.25">
      <c r="A151" s="1"/>
      <c r="B151" s="1"/>
      <c r="C151" s="1"/>
      <c r="D151" s="1"/>
      <c r="E151" s="1"/>
      <c r="F151" s="1"/>
      <c r="G151" s="1"/>
      <c r="H151" s="1" t="s">
        <v>241</v>
      </c>
      <c r="I151" s="1"/>
      <c r="J151" s="2">
        <f>ROUND(SUM(J146:J150),5)</f>
        <v>425.37</v>
      </c>
      <c r="K151" s="2">
        <f>ROUND(SUM(K146:K150),5)</f>
        <v>0</v>
      </c>
      <c r="L151" s="2">
        <f t="shared" si="22"/>
        <v>425.37</v>
      </c>
      <c r="M151" s="15">
        <f t="shared" si="23"/>
        <v>1</v>
      </c>
    </row>
    <row r="152" spans="1:13" x14ac:dyDescent="0.25">
      <c r="A152" s="1"/>
      <c r="B152" s="1"/>
      <c r="C152" s="1"/>
      <c r="D152" s="1"/>
      <c r="E152" s="1"/>
      <c r="F152" s="1"/>
      <c r="G152" s="1"/>
      <c r="H152" s="1" t="s">
        <v>242</v>
      </c>
      <c r="I152" s="1"/>
      <c r="J152" s="2">
        <v>0</v>
      </c>
      <c r="K152" s="2">
        <v>211.16</v>
      </c>
      <c r="L152" s="2">
        <f t="shared" si="22"/>
        <v>-211.16</v>
      </c>
      <c r="M152" s="15">
        <f t="shared" si="23"/>
        <v>0</v>
      </c>
    </row>
    <row r="153" spans="1:13" x14ac:dyDescent="0.25">
      <c r="A153" s="1"/>
      <c r="B153" s="1"/>
      <c r="C153" s="1"/>
      <c r="D153" s="1"/>
      <c r="E153" s="1"/>
      <c r="F153" s="1"/>
      <c r="G153" s="1"/>
      <c r="H153" s="1" t="s">
        <v>243</v>
      </c>
      <c r="I153" s="1"/>
      <c r="J153" s="2">
        <v>157.57</v>
      </c>
      <c r="K153" s="2">
        <v>183.33</v>
      </c>
      <c r="L153" s="2">
        <f t="shared" si="22"/>
        <v>-25.76</v>
      </c>
      <c r="M153" s="15">
        <f t="shared" si="23"/>
        <v>0.85948999999999998</v>
      </c>
    </row>
    <row r="154" spans="1:13" ht="15.75" thickBot="1" x14ac:dyDescent="0.3">
      <c r="A154" s="1"/>
      <c r="B154" s="1"/>
      <c r="C154" s="1"/>
      <c r="D154" s="1"/>
      <c r="E154" s="1"/>
      <c r="F154" s="1"/>
      <c r="G154" s="1"/>
      <c r="H154" s="1" t="s">
        <v>244</v>
      </c>
      <c r="I154" s="1"/>
      <c r="J154" s="4">
        <v>0</v>
      </c>
      <c r="K154" s="4">
        <v>0</v>
      </c>
      <c r="L154" s="4">
        <f t="shared" si="22"/>
        <v>0</v>
      </c>
      <c r="M154" s="18">
        <f t="shared" si="23"/>
        <v>0</v>
      </c>
    </row>
    <row r="155" spans="1:13" x14ac:dyDescent="0.25">
      <c r="A155" s="1"/>
      <c r="B155" s="1"/>
      <c r="C155" s="1"/>
      <c r="D155" s="1"/>
      <c r="E155" s="1"/>
      <c r="F155" s="1"/>
      <c r="G155" s="1" t="s">
        <v>245</v>
      </c>
      <c r="H155" s="1"/>
      <c r="I155" s="1"/>
      <c r="J155" s="2">
        <f>ROUND(J145+SUM(J151:J154),5)</f>
        <v>582.94000000000005</v>
      </c>
      <c r="K155" s="2">
        <f>ROUND(K145+SUM(K151:K154),5)</f>
        <v>394.49</v>
      </c>
      <c r="L155" s="2">
        <f t="shared" si="22"/>
        <v>188.45</v>
      </c>
      <c r="M155" s="15">
        <f t="shared" si="23"/>
        <v>1.4777100000000001</v>
      </c>
    </row>
    <row r="156" spans="1:13" x14ac:dyDescent="0.25">
      <c r="A156" s="1"/>
      <c r="B156" s="1"/>
      <c r="C156" s="1"/>
      <c r="D156" s="1"/>
      <c r="E156" s="1"/>
      <c r="F156" s="1"/>
      <c r="G156" s="1" t="s">
        <v>246</v>
      </c>
      <c r="H156" s="1"/>
      <c r="I156" s="1"/>
      <c r="J156" s="2">
        <v>0</v>
      </c>
      <c r="K156" s="2">
        <v>172.75</v>
      </c>
      <c r="L156" s="2">
        <f t="shared" si="22"/>
        <v>-172.75</v>
      </c>
      <c r="M156" s="15">
        <f t="shared" si="23"/>
        <v>0</v>
      </c>
    </row>
    <row r="157" spans="1:13" ht="15.75" thickBot="1" x14ac:dyDescent="0.3">
      <c r="A157" s="1"/>
      <c r="B157" s="1"/>
      <c r="C157" s="1"/>
      <c r="D157" s="1"/>
      <c r="E157" s="1"/>
      <c r="F157" s="1"/>
      <c r="G157" s="1" t="s">
        <v>247</v>
      </c>
      <c r="H157" s="1"/>
      <c r="I157" s="1"/>
      <c r="J157" s="4">
        <v>0</v>
      </c>
      <c r="K157" s="4">
        <v>0</v>
      </c>
      <c r="L157" s="4">
        <f t="shared" si="22"/>
        <v>0</v>
      </c>
      <c r="M157" s="18">
        <f t="shared" si="23"/>
        <v>0</v>
      </c>
    </row>
    <row r="158" spans="1:13" x14ac:dyDescent="0.25">
      <c r="A158" s="1"/>
      <c r="B158" s="1"/>
      <c r="C158" s="1"/>
      <c r="D158" s="1"/>
      <c r="E158" s="1"/>
      <c r="F158" s="1" t="s">
        <v>248</v>
      </c>
      <c r="G158" s="1"/>
      <c r="H158" s="1"/>
      <c r="I158" s="1"/>
      <c r="J158" s="2">
        <f>ROUND(SUM(J119:J120)+SUM(J135:J136)+J144+SUM(J155:J157),5)</f>
        <v>3102.27</v>
      </c>
      <c r="K158" s="2">
        <f>ROUND(SUM(K119:K120)+SUM(K135:K136)+K144+SUM(K155:K157),5)</f>
        <v>2112.7199999999998</v>
      </c>
      <c r="L158" s="2">
        <f t="shared" si="22"/>
        <v>989.55</v>
      </c>
      <c r="M158" s="15">
        <f t="shared" si="23"/>
        <v>1.46838</v>
      </c>
    </row>
    <row r="159" spans="1:13" ht="15.75" thickBot="1" x14ac:dyDescent="0.3">
      <c r="A159" s="1"/>
      <c r="B159" s="1"/>
      <c r="C159" s="1"/>
      <c r="D159" s="1"/>
      <c r="E159" s="1"/>
      <c r="F159" s="1" t="s">
        <v>249</v>
      </c>
      <c r="G159" s="1"/>
      <c r="H159" s="1"/>
      <c r="I159" s="1"/>
      <c r="J159" s="4">
        <v>0</v>
      </c>
      <c r="K159" s="4">
        <v>0</v>
      </c>
      <c r="L159" s="4">
        <f t="shared" si="22"/>
        <v>0</v>
      </c>
      <c r="M159" s="18">
        <f t="shared" si="23"/>
        <v>0</v>
      </c>
    </row>
    <row r="160" spans="1:13" x14ac:dyDescent="0.25">
      <c r="A160" s="1"/>
      <c r="B160" s="1"/>
      <c r="C160" s="1"/>
      <c r="D160" s="1"/>
      <c r="E160" s="1" t="s">
        <v>250</v>
      </c>
      <c r="F160" s="1"/>
      <c r="G160" s="1"/>
      <c r="H160" s="1"/>
      <c r="I160" s="1"/>
      <c r="J160" s="2">
        <f>ROUND(SUM(J42:J48)+J53+J61+J70+J111+J118+SUM(J158:J159),5)</f>
        <v>116345.28</v>
      </c>
      <c r="K160" s="2">
        <f>ROUND(SUM(K42:K48)+K53+K61+K70+K111+K118+SUM(K158:K159),5)</f>
        <v>95406.41</v>
      </c>
      <c r="L160" s="2">
        <f t="shared" si="22"/>
        <v>20938.87</v>
      </c>
      <c r="M160" s="15">
        <f t="shared" si="23"/>
        <v>1.2194700000000001</v>
      </c>
    </row>
    <row r="161" spans="1:13" x14ac:dyDescent="0.25">
      <c r="A161" s="1"/>
      <c r="B161" s="1"/>
      <c r="C161" s="1"/>
      <c r="D161" s="1"/>
      <c r="E161" s="1" t="s">
        <v>251</v>
      </c>
      <c r="F161" s="1"/>
      <c r="G161" s="1"/>
      <c r="H161" s="1"/>
      <c r="I161" s="1"/>
      <c r="J161" s="2"/>
      <c r="K161" s="2"/>
      <c r="L161" s="2"/>
      <c r="M161" s="15"/>
    </row>
    <row r="162" spans="1:13" x14ac:dyDescent="0.25">
      <c r="A162" s="1"/>
      <c r="B162" s="1"/>
      <c r="C162" s="1"/>
      <c r="D162" s="1"/>
      <c r="E162" s="1"/>
      <c r="F162" s="1" t="s">
        <v>252</v>
      </c>
      <c r="G162" s="1"/>
      <c r="H162" s="1"/>
      <c r="I162" s="1"/>
      <c r="J162" s="2">
        <v>0</v>
      </c>
      <c r="K162" s="2">
        <v>4.62</v>
      </c>
      <c r="L162" s="2">
        <f>ROUND((J162-K162),5)</f>
        <v>-4.62</v>
      </c>
      <c r="M162" s="15">
        <f>ROUND(IF(K162=0, IF(J162=0, 0, 1), J162/K162),5)</f>
        <v>0</v>
      </c>
    </row>
    <row r="163" spans="1:13" x14ac:dyDescent="0.25">
      <c r="A163" s="1"/>
      <c r="B163" s="1"/>
      <c r="C163" s="1"/>
      <c r="D163" s="1"/>
      <c r="E163" s="1"/>
      <c r="F163" s="1" t="s">
        <v>253</v>
      </c>
      <c r="G163" s="1"/>
      <c r="H163" s="1"/>
      <c r="I163" s="1"/>
      <c r="J163" s="2">
        <v>280.85000000000002</v>
      </c>
      <c r="K163" s="2">
        <v>83.33</v>
      </c>
      <c r="L163" s="2">
        <f>ROUND((J163-K163),5)</f>
        <v>197.52</v>
      </c>
      <c r="M163" s="15">
        <f>ROUND(IF(K163=0, IF(J163=0, 0, 1), J163/K163),5)</f>
        <v>3.37033</v>
      </c>
    </row>
    <row r="164" spans="1:13" ht="15.75" thickBot="1" x14ac:dyDescent="0.3">
      <c r="A164" s="1"/>
      <c r="B164" s="1"/>
      <c r="C164" s="1"/>
      <c r="D164" s="1"/>
      <c r="E164" s="1"/>
      <c r="F164" s="1" t="s">
        <v>254</v>
      </c>
      <c r="G164" s="1"/>
      <c r="H164" s="1"/>
      <c r="I164" s="1"/>
      <c r="J164" s="4">
        <v>0</v>
      </c>
      <c r="K164" s="4">
        <v>0</v>
      </c>
      <c r="L164" s="4">
        <f>ROUND((J164-K164),5)</f>
        <v>0</v>
      </c>
      <c r="M164" s="18">
        <f>ROUND(IF(K164=0, IF(J164=0, 0, 1), J164/K164),5)</f>
        <v>0</v>
      </c>
    </row>
    <row r="165" spans="1:13" x14ac:dyDescent="0.25">
      <c r="A165" s="1"/>
      <c r="B165" s="1"/>
      <c r="C165" s="1"/>
      <c r="D165" s="1"/>
      <c r="E165" s="1" t="s">
        <v>255</v>
      </c>
      <c r="F165" s="1"/>
      <c r="G165" s="1"/>
      <c r="H165" s="1"/>
      <c r="I165" s="1"/>
      <c r="J165" s="2">
        <f>ROUND(SUM(J161:J164),5)</f>
        <v>280.85000000000002</v>
      </c>
      <c r="K165" s="2">
        <f>ROUND(SUM(K161:K164),5)</f>
        <v>87.95</v>
      </c>
      <c r="L165" s="2">
        <f>ROUND((J165-K165),5)</f>
        <v>192.9</v>
      </c>
      <c r="M165" s="15">
        <f>ROUND(IF(K165=0, IF(J165=0, 0, 1), J165/K165),5)</f>
        <v>3.1932900000000002</v>
      </c>
    </row>
    <row r="166" spans="1:13" x14ac:dyDescent="0.25">
      <c r="A166" s="1"/>
      <c r="B166" s="1"/>
      <c r="C166" s="1"/>
      <c r="D166" s="1"/>
      <c r="E166" s="1" t="s">
        <v>256</v>
      </c>
      <c r="F166" s="1"/>
      <c r="G166" s="1"/>
      <c r="H166" s="1"/>
      <c r="I166" s="1"/>
      <c r="J166" s="2"/>
      <c r="K166" s="2"/>
      <c r="L166" s="2"/>
      <c r="M166" s="15"/>
    </row>
    <row r="167" spans="1:13" x14ac:dyDescent="0.25">
      <c r="A167" s="1"/>
      <c r="B167" s="1"/>
      <c r="C167" s="1"/>
      <c r="D167" s="1"/>
      <c r="E167" s="1"/>
      <c r="F167" s="1" t="s">
        <v>257</v>
      </c>
      <c r="G167" s="1"/>
      <c r="H167" s="1"/>
      <c r="I167" s="1"/>
      <c r="J167" s="2">
        <v>0</v>
      </c>
      <c r="K167" s="2">
        <v>506.12</v>
      </c>
      <c r="L167" s="2">
        <f t="shared" ref="L167:L173" si="24">ROUND((J167-K167),5)</f>
        <v>-506.12</v>
      </c>
      <c r="M167" s="15">
        <f t="shared" ref="M167:M173" si="25">ROUND(IF(K167=0, IF(J167=0, 0, 1), J167/K167),5)</f>
        <v>0</v>
      </c>
    </row>
    <row r="168" spans="1:13" x14ac:dyDescent="0.25">
      <c r="A168" s="1"/>
      <c r="B168" s="1"/>
      <c r="C168" s="1"/>
      <c r="D168" s="1"/>
      <c r="E168" s="1"/>
      <c r="F168" s="1" t="s">
        <v>258</v>
      </c>
      <c r="G168" s="1"/>
      <c r="H168" s="1"/>
      <c r="I168" s="1"/>
      <c r="J168" s="2">
        <v>324.12</v>
      </c>
      <c r="K168" s="2">
        <v>255.84</v>
      </c>
      <c r="L168" s="2">
        <f t="shared" si="24"/>
        <v>68.28</v>
      </c>
      <c r="M168" s="15">
        <f t="shared" si="25"/>
        <v>1.2668900000000001</v>
      </c>
    </row>
    <row r="169" spans="1:13" x14ac:dyDescent="0.25">
      <c r="A169" s="1"/>
      <c r="B169" s="1"/>
      <c r="C169" s="1"/>
      <c r="D169" s="1"/>
      <c r="E169" s="1"/>
      <c r="F169" s="1" t="s">
        <v>259</v>
      </c>
      <c r="G169" s="1"/>
      <c r="H169" s="1"/>
      <c r="I169" s="1"/>
      <c r="J169" s="2">
        <v>186.23</v>
      </c>
      <c r="K169" s="2">
        <v>142.72</v>
      </c>
      <c r="L169" s="2">
        <f t="shared" si="24"/>
        <v>43.51</v>
      </c>
      <c r="M169" s="15">
        <f t="shared" si="25"/>
        <v>1.3048599999999999</v>
      </c>
    </row>
    <row r="170" spans="1:13" x14ac:dyDescent="0.25">
      <c r="A170" s="1"/>
      <c r="B170" s="1"/>
      <c r="C170" s="1"/>
      <c r="D170" s="1"/>
      <c r="E170" s="1"/>
      <c r="F170" s="1" t="s">
        <v>260</v>
      </c>
      <c r="G170" s="1"/>
      <c r="H170" s="1"/>
      <c r="I170" s="1"/>
      <c r="J170" s="2">
        <v>0</v>
      </c>
      <c r="K170" s="2">
        <v>0</v>
      </c>
      <c r="L170" s="2">
        <f t="shared" si="24"/>
        <v>0</v>
      </c>
      <c r="M170" s="15">
        <f t="shared" si="25"/>
        <v>0</v>
      </c>
    </row>
    <row r="171" spans="1:13" x14ac:dyDescent="0.25">
      <c r="A171" s="1"/>
      <c r="B171" s="1"/>
      <c r="C171" s="1"/>
      <c r="D171" s="1"/>
      <c r="E171" s="1"/>
      <c r="F171" s="1" t="s">
        <v>261</v>
      </c>
      <c r="G171" s="1"/>
      <c r="H171" s="1"/>
      <c r="I171" s="1"/>
      <c r="J171" s="2">
        <v>0</v>
      </c>
      <c r="K171" s="2">
        <v>0</v>
      </c>
      <c r="L171" s="2">
        <f t="shared" si="24"/>
        <v>0</v>
      </c>
      <c r="M171" s="15">
        <f t="shared" si="25"/>
        <v>0</v>
      </c>
    </row>
    <row r="172" spans="1:13" ht="15.75" thickBot="1" x14ac:dyDescent="0.3">
      <c r="A172" s="1"/>
      <c r="B172" s="1"/>
      <c r="C172" s="1"/>
      <c r="D172" s="1"/>
      <c r="E172" s="1"/>
      <c r="F172" s="1" t="s">
        <v>262</v>
      </c>
      <c r="G172" s="1"/>
      <c r="H172" s="1"/>
      <c r="I172" s="1"/>
      <c r="J172" s="4">
        <v>0</v>
      </c>
      <c r="K172" s="4">
        <v>0</v>
      </c>
      <c r="L172" s="4">
        <f t="shared" si="24"/>
        <v>0</v>
      </c>
      <c r="M172" s="18">
        <f t="shared" si="25"/>
        <v>0</v>
      </c>
    </row>
    <row r="173" spans="1:13" x14ac:dyDescent="0.25">
      <c r="A173" s="1"/>
      <c r="B173" s="1"/>
      <c r="C173" s="1"/>
      <c r="D173" s="1"/>
      <c r="E173" s="1" t="s">
        <v>263</v>
      </c>
      <c r="F173" s="1"/>
      <c r="G173" s="1"/>
      <c r="H173" s="1"/>
      <c r="I173" s="1"/>
      <c r="J173" s="2">
        <f>ROUND(SUM(J166:J172),5)</f>
        <v>510.35</v>
      </c>
      <c r="K173" s="2">
        <f>ROUND(SUM(K166:K172),5)</f>
        <v>904.68</v>
      </c>
      <c r="L173" s="2">
        <f t="shared" si="24"/>
        <v>-394.33</v>
      </c>
      <c r="M173" s="15">
        <f t="shared" si="25"/>
        <v>0.56411999999999995</v>
      </c>
    </row>
    <row r="174" spans="1:13" x14ac:dyDescent="0.25">
      <c r="A174" s="1"/>
      <c r="B174" s="1"/>
      <c r="C174" s="1"/>
      <c r="D174" s="1"/>
      <c r="E174" s="1" t="s">
        <v>264</v>
      </c>
      <c r="F174" s="1"/>
      <c r="G174" s="1"/>
      <c r="H174" s="1"/>
      <c r="I174" s="1"/>
      <c r="J174" s="2"/>
      <c r="K174" s="2"/>
      <c r="L174" s="2"/>
      <c r="M174" s="15"/>
    </row>
    <row r="175" spans="1:13" x14ac:dyDescent="0.25">
      <c r="A175" s="1"/>
      <c r="B175" s="1"/>
      <c r="C175" s="1"/>
      <c r="D175" s="1"/>
      <c r="E175" s="1"/>
      <c r="F175" s="1" t="s">
        <v>265</v>
      </c>
      <c r="G175" s="1"/>
      <c r="H175" s="1"/>
      <c r="I175" s="1"/>
      <c r="J175" s="2">
        <v>0</v>
      </c>
      <c r="K175" s="2">
        <v>0</v>
      </c>
      <c r="L175" s="2">
        <f>ROUND((J175-K175),5)</f>
        <v>0</v>
      </c>
      <c r="M175" s="15">
        <f>ROUND(IF(K175=0, IF(J175=0, 0, 1), J175/K175),5)</f>
        <v>0</v>
      </c>
    </row>
    <row r="176" spans="1:13" x14ac:dyDescent="0.25">
      <c r="A176" s="1"/>
      <c r="B176" s="1"/>
      <c r="C176" s="1"/>
      <c r="D176" s="1"/>
      <c r="E176" s="1"/>
      <c r="F176" s="1" t="s">
        <v>266</v>
      </c>
      <c r="G176" s="1"/>
      <c r="H176" s="1"/>
      <c r="I176" s="1"/>
      <c r="J176" s="2">
        <v>0</v>
      </c>
      <c r="K176" s="2">
        <v>83.33</v>
      </c>
      <c r="L176" s="2">
        <f>ROUND((J176-K176),5)</f>
        <v>-83.33</v>
      </c>
      <c r="M176" s="15">
        <f>ROUND(IF(K176=0, IF(J176=0, 0, 1), J176/K176),5)</f>
        <v>0</v>
      </c>
    </row>
    <row r="177" spans="1:13" x14ac:dyDescent="0.25">
      <c r="A177" s="1"/>
      <c r="B177" s="1"/>
      <c r="C177" s="1"/>
      <c r="D177" s="1"/>
      <c r="E177" s="1"/>
      <c r="F177" s="1" t="s">
        <v>267</v>
      </c>
      <c r="G177" s="1"/>
      <c r="H177" s="1"/>
      <c r="I177" s="1"/>
      <c r="J177" s="2">
        <v>1364.46</v>
      </c>
      <c r="K177" s="2">
        <v>56.44</v>
      </c>
      <c r="L177" s="2">
        <f>ROUND((J177-K177),5)</f>
        <v>1308.02</v>
      </c>
      <c r="M177" s="15">
        <f>ROUND(IF(K177=0, IF(J177=0, 0, 1), J177/K177),5)</f>
        <v>24.175409999999999</v>
      </c>
    </row>
    <row r="178" spans="1:13" x14ac:dyDescent="0.25">
      <c r="A178" s="1"/>
      <c r="B178" s="1"/>
      <c r="C178" s="1"/>
      <c r="D178" s="1"/>
      <c r="E178" s="1"/>
      <c r="F178" s="1" t="s">
        <v>268</v>
      </c>
      <c r="G178" s="1"/>
      <c r="H178" s="1"/>
      <c r="I178" s="1"/>
      <c r="J178" s="2"/>
      <c r="K178" s="2"/>
      <c r="L178" s="2"/>
      <c r="M178" s="15"/>
    </row>
    <row r="179" spans="1:13" x14ac:dyDescent="0.25">
      <c r="A179" s="1"/>
      <c r="B179" s="1"/>
      <c r="C179" s="1"/>
      <c r="D179" s="1"/>
      <c r="E179" s="1"/>
      <c r="F179" s="1"/>
      <c r="G179" s="1" t="s">
        <v>269</v>
      </c>
      <c r="H179" s="1"/>
      <c r="I179" s="1"/>
      <c r="J179" s="2">
        <v>0</v>
      </c>
      <c r="K179" s="2">
        <v>500</v>
      </c>
      <c r="L179" s="2">
        <f t="shared" ref="L179:L189" si="26">ROUND((J179-K179),5)</f>
        <v>-500</v>
      </c>
      <c r="M179" s="15">
        <f t="shared" ref="M179:M189" si="27">ROUND(IF(K179=0, IF(J179=0, 0, 1), J179/K179),5)</f>
        <v>0</v>
      </c>
    </row>
    <row r="180" spans="1:13" x14ac:dyDescent="0.25">
      <c r="A180" s="1"/>
      <c r="B180" s="1"/>
      <c r="C180" s="1"/>
      <c r="D180" s="1"/>
      <c r="E180" s="1"/>
      <c r="F180" s="1"/>
      <c r="G180" s="1" t="s">
        <v>270</v>
      </c>
      <c r="H180" s="1"/>
      <c r="I180" s="1"/>
      <c r="J180" s="2">
        <v>0</v>
      </c>
      <c r="K180" s="2">
        <v>0</v>
      </c>
      <c r="L180" s="2">
        <f t="shared" si="26"/>
        <v>0</v>
      </c>
      <c r="M180" s="15">
        <f t="shared" si="27"/>
        <v>0</v>
      </c>
    </row>
    <row r="181" spans="1:13" x14ac:dyDescent="0.25">
      <c r="A181" s="1"/>
      <c r="B181" s="1"/>
      <c r="C181" s="1"/>
      <c r="D181" s="1"/>
      <c r="E181" s="1"/>
      <c r="F181" s="1"/>
      <c r="G181" s="1" t="s">
        <v>271</v>
      </c>
      <c r="H181" s="1"/>
      <c r="I181" s="1"/>
      <c r="J181" s="2">
        <v>0</v>
      </c>
      <c r="K181" s="2">
        <v>489.42</v>
      </c>
      <c r="L181" s="2">
        <f t="shared" si="26"/>
        <v>-489.42</v>
      </c>
      <c r="M181" s="15">
        <f t="shared" si="27"/>
        <v>0</v>
      </c>
    </row>
    <row r="182" spans="1:13" x14ac:dyDescent="0.25">
      <c r="A182" s="1"/>
      <c r="B182" s="1"/>
      <c r="C182" s="1"/>
      <c r="D182" s="1"/>
      <c r="E182" s="1"/>
      <c r="F182" s="1"/>
      <c r="G182" s="1" t="s">
        <v>272</v>
      </c>
      <c r="H182" s="1"/>
      <c r="I182" s="1"/>
      <c r="J182" s="2">
        <v>0</v>
      </c>
      <c r="K182" s="2">
        <v>344.7</v>
      </c>
      <c r="L182" s="2">
        <f t="shared" si="26"/>
        <v>-344.7</v>
      </c>
      <c r="M182" s="15">
        <f t="shared" si="27"/>
        <v>0</v>
      </c>
    </row>
    <row r="183" spans="1:13" x14ac:dyDescent="0.25">
      <c r="A183" s="1"/>
      <c r="B183" s="1"/>
      <c r="C183" s="1"/>
      <c r="D183" s="1"/>
      <c r="E183" s="1"/>
      <c r="F183" s="1"/>
      <c r="G183" s="1" t="s">
        <v>273</v>
      </c>
      <c r="H183" s="1"/>
      <c r="I183" s="1"/>
      <c r="J183" s="2">
        <v>0</v>
      </c>
      <c r="K183" s="2">
        <v>125</v>
      </c>
      <c r="L183" s="2">
        <f t="shared" si="26"/>
        <v>-125</v>
      </c>
      <c r="M183" s="15">
        <f t="shared" si="27"/>
        <v>0</v>
      </c>
    </row>
    <row r="184" spans="1:13" x14ac:dyDescent="0.25">
      <c r="A184" s="1"/>
      <c r="B184" s="1"/>
      <c r="C184" s="1"/>
      <c r="D184" s="1"/>
      <c r="E184" s="1"/>
      <c r="F184" s="1"/>
      <c r="G184" s="1" t="s">
        <v>274</v>
      </c>
      <c r="H184" s="1"/>
      <c r="I184" s="1"/>
      <c r="J184" s="2">
        <v>109.95</v>
      </c>
      <c r="K184" s="2">
        <v>3.55</v>
      </c>
      <c r="L184" s="2">
        <f t="shared" si="26"/>
        <v>106.4</v>
      </c>
      <c r="M184" s="15">
        <f t="shared" si="27"/>
        <v>30.971830000000001</v>
      </c>
    </row>
    <row r="185" spans="1:13" x14ac:dyDescent="0.25">
      <c r="A185" s="1"/>
      <c r="B185" s="1"/>
      <c r="C185" s="1"/>
      <c r="D185" s="1"/>
      <c r="E185" s="1"/>
      <c r="F185" s="1"/>
      <c r="G185" s="1" t="s">
        <v>275</v>
      </c>
      <c r="H185" s="1"/>
      <c r="I185" s="1"/>
      <c r="J185" s="2">
        <v>-294.39</v>
      </c>
      <c r="K185" s="2">
        <v>2117.36</v>
      </c>
      <c r="L185" s="2">
        <f t="shared" si="26"/>
        <v>-2411.75</v>
      </c>
      <c r="M185" s="15">
        <f t="shared" si="27"/>
        <v>-0.13904</v>
      </c>
    </row>
    <row r="186" spans="1:13" x14ac:dyDescent="0.25">
      <c r="A186" s="1"/>
      <c r="B186" s="1"/>
      <c r="C186" s="1"/>
      <c r="D186" s="1"/>
      <c r="E186" s="1"/>
      <c r="F186" s="1"/>
      <c r="G186" s="1" t="s">
        <v>276</v>
      </c>
      <c r="H186" s="1"/>
      <c r="I186" s="1"/>
      <c r="J186" s="2">
        <v>205.49</v>
      </c>
      <c r="K186" s="2">
        <v>0</v>
      </c>
      <c r="L186" s="2">
        <f t="shared" si="26"/>
        <v>205.49</v>
      </c>
      <c r="M186" s="15">
        <f t="shared" si="27"/>
        <v>1</v>
      </c>
    </row>
    <row r="187" spans="1:13" x14ac:dyDescent="0.25">
      <c r="A187" s="1"/>
      <c r="B187" s="1"/>
      <c r="C187" s="1"/>
      <c r="D187" s="1"/>
      <c r="E187" s="1"/>
      <c r="F187" s="1"/>
      <c r="G187" s="1" t="s">
        <v>277</v>
      </c>
      <c r="H187" s="1"/>
      <c r="I187" s="1"/>
      <c r="J187" s="2">
        <v>0</v>
      </c>
      <c r="K187" s="2">
        <v>0</v>
      </c>
      <c r="L187" s="2">
        <f t="shared" si="26"/>
        <v>0</v>
      </c>
      <c r="M187" s="15">
        <f t="shared" si="27"/>
        <v>0</v>
      </c>
    </row>
    <row r="188" spans="1:13" ht="15.75" thickBot="1" x14ac:dyDescent="0.3">
      <c r="A188" s="1"/>
      <c r="B188" s="1"/>
      <c r="C188" s="1"/>
      <c r="D188" s="1"/>
      <c r="E188" s="1"/>
      <c r="F188" s="1"/>
      <c r="G188" s="1" t="s">
        <v>278</v>
      </c>
      <c r="H188" s="1"/>
      <c r="I188" s="1"/>
      <c r="J188" s="4">
        <v>0</v>
      </c>
      <c r="K188" s="4">
        <v>0</v>
      </c>
      <c r="L188" s="4">
        <f t="shared" si="26"/>
        <v>0</v>
      </c>
      <c r="M188" s="18">
        <f t="shared" si="27"/>
        <v>0</v>
      </c>
    </row>
    <row r="189" spans="1:13" x14ac:dyDescent="0.25">
      <c r="A189" s="1"/>
      <c r="B189" s="1"/>
      <c r="C189" s="1"/>
      <c r="D189" s="1"/>
      <c r="E189" s="1"/>
      <c r="F189" s="1" t="s">
        <v>279</v>
      </c>
      <c r="G189" s="1"/>
      <c r="H189" s="1"/>
      <c r="I189" s="1"/>
      <c r="J189" s="2">
        <f>ROUND(SUM(J178:J188),5)</f>
        <v>21.05</v>
      </c>
      <c r="K189" s="2">
        <f>ROUND(SUM(K178:K188),5)</f>
        <v>3580.03</v>
      </c>
      <c r="L189" s="2">
        <f t="shared" si="26"/>
        <v>-3558.98</v>
      </c>
      <c r="M189" s="15">
        <f t="shared" si="27"/>
        <v>5.8799999999999998E-3</v>
      </c>
    </row>
    <row r="190" spans="1:13" x14ac:dyDescent="0.25">
      <c r="A190" s="1"/>
      <c r="B190" s="1"/>
      <c r="C190" s="1"/>
      <c r="D190" s="1"/>
      <c r="E190" s="1"/>
      <c r="F190" s="1" t="s">
        <v>280</v>
      </c>
      <c r="G190" s="1"/>
      <c r="H190" s="1"/>
      <c r="I190" s="1"/>
      <c r="J190" s="2"/>
      <c r="K190" s="2"/>
      <c r="L190" s="2"/>
      <c r="M190" s="15"/>
    </row>
    <row r="191" spans="1:13" x14ac:dyDescent="0.25">
      <c r="A191" s="1"/>
      <c r="B191" s="1"/>
      <c r="C191" s="1"/>
      <c r="D191" s="1"/>
      <c r="E191" s="1"/>
      <c r="F191" s="1"/>
      <c r="G191" s="1" t="s">
        <v>281</v>
      </c>
      <c r="H191" s="1"/>
      <c r="I191" s="1"/>
      <c r="J191" s="2">
        <v>0</v>
      </c>
      <c r="K191" s="2">
        <v>0</v>
      </c>
      <c r="L191" s="2">
        <f t="shared" ref="L191:L219" si="28">ROUND((J191-K191),5)</f>
        <v>0</v>
      </c>
      <c r="M191" s="15">
        <f t="shared" ref="M191:M219" si="29">ROUND(IF(K191=0, IF(J191=0, 0, 1), J191/K191),5)</f>
        <v>0</v>
      </c>
    </row>
    <row r="192" spans="1:13" x14ac:dyDescent="0.25">
      <c r="A192" s="1"/>
      <c r="B192" s="1"/>
      <c r="C192" s="1"/>
      <c r="D192" s="1"/>
      <c r="E192" s="1"/>
      <c r="F192" s="1"/>
      <c r="G192" s="1" t="s">
        <v>282</v>
      </c>
      <c r="H192" s="1"/>
      <c r="I192" s="1"/>
      <c r="J192" s="2">
        <v>0</v>
      </c>
      <c r="K192" s="2">
        <v>0</v>
      </c>
      <c r="L192" s="2">
        <f t="shared" si="28"/>
        <v>0</v>
      </c>
      <c r="M192" s="15">
        <f t="shared" si="29"/>
        <v>0</v>
      </c>
    </row>
    <row r="193" spans="1:13" x14ac:dyDescent="0.25">
      <c r="A193" s="1"/>
      <c r="B193" s="1"/>
      <c r="C193" s="1"/>
      <c r="D193" s="1"/>
      <c r="E193" s="1"/>
      <c r="F193" s="1"/>
      <c r="G193" s="1" t="s">
        <v>283</v>
      </c>
      <c r="H193" s="1"/>
      <c r="I193" s="1"/>
      <c r="J193" s="2">
        <v>0</v>
      </c>
      <c r="K193" s="2">
        <v>0</v>
      </c>
      <c r="L193" s="2">
        <f t="shared" si="28"/>
        <v>0</v>
      </c>
      <c r="M193" s="15">
        <f t="shared" si="29"/>
        <v>0</v>
      </c>
    </row>
    <row r="194" spans="1:13" x14ac:dyDescent="0.25">
      <c r="A194" s="1"/>
      <c r="B194" s="1"/>
      <c r="C194" s="1"/>
      <c r="D194" s="1"/>
      <c r="E194" s="1"/>
      <c r="F194" s="1"/>
      <c r="G194" s="1" t="s">
        <v>284</v>
      </c>
      <c r="H194" s="1"/>
      <c r="I194" s="1"/>
      <c r="J194" s="2">
        <v>0</v>
      </c>
      <c r="K194" s="2">
        <v>0</v>
      </c>
      <c r="L194" s="2">
        <f t="shared" si="28"/>
        <v>0</v>
      </c>
      <c r="M194" s="15">
        <f t="shared" si="29"/>
        <v>0</v>
      </c>
    </row>
    <row r="195" spans="1:13" x14ac:dyDescent="0.25">
      <c r="A195" s="1"/>
      <c r="B195" s="1"/>
      <c r="C195" s="1"/>
      <c r="D195" s="1"/>
      <c r="E195" s="1"/>
      <c r="F195" s="1"/>
      <c r="G195" s="1" t="s">
        <v>285</v>
      </c>
      <c r="H195" s="1"/>
      <c r="I195" s="1"/>
      <c r="J195" s="2">
        <v>0</v>
      </c>
      <c r="K195" s="2">
        <v>0</v>
      </c>
      <c r="L195" s="2">
        <f t="shared" si="28"/>
        <v>0</v>
      </c>
      <c r="M195" s="15">
        <f t="shared" si="29"/>
        <v>0</v>
      </c>
    </row>
    <row r="196" spans="1:13" x14ac:dyDescent="0.25">
      <c r="A196" s="1"/>
      <c r="B196" s="1"/>
      <c r="C196" s="1"/>
      <c r="D196" s="1"/>
      <c r="E196" s="1"/>
      <c r="F196" s="1"/>
      <c r="G196" s="1" t="s">
        <v>286</v>
      </c>
      <c r="H196" s="1"/>
      <c r="I196" s="1"/>
      <c r="J196" s="2">
        <v>0</v>
      </c>
      <c r="K196" s="2">
        <v>0</v>
      </c>
      <c r="L196" s="2">
        <f t="shared" si="28"/>
        <v>0</v>
      </c>
      <c r="M196" s="15">
        <f t="shared" si="29"/>
        <v>0</v>
      </c>
    </row>
    <row r="197" spans="1:13" x14ac:dyDescent="0.25">
      <c r="A197" s="1"/>
      <c r="B197" s="1"/>
      <c r="C197" s="1"/>
      <c r="D197" s="1"/>
      <c r="E197" s="1"/>
      <c r="F197" s="1"/>
      <c r="G197" s="1" t="s">
        <v>287</v>
      </c>
      <c r="H197" s="1"/>
      <c r="I197" s="1"/>
      <c r="J197" s="2">
        <v>0</v>
      </c>
      <c r="K197" s="2">
        <v>0</v>
      </c>
      <c r="L197" s="2">
        <f t="shared" si="28"/>
        <v>0</v>
      </c>
      <c r="M197" s="15">
        <f t="shared" si="29"/>
        <v>0</v>
      </c>
    </row>
    <row r="198" spans="1:13" x14ac:dyDescent="0.25">
      <c r="A198" s="1"/>
      <c r="B198" s="1"/>
      <c r="C198" s="1"/>
      <c r="D198" s="1"/>
      <c r="E198" s="1"/>
      <c r="F198" s="1"/>
      <c r="G198" s="1" t="s">
        <v>288</v>
      </c>
      <c r="H198" s="1"/>
      <c r="I198" s="1"/>
      <c r="J198" s="2">
        <v>0</v>
      </c>
      <c r="K198" s="2">
        <v>0</v>
      </c>
      <c r="L198" s="2">
        <f t="shared" si="28"/>
        <v>0</v>
      </c>
      <c r="M198" s="15">
        <f t="shared" si="29"/>
        <v>0</v>
      </c>
    </row>
    <row r="199" spans="1:13" x14ac:dyDescent="0.25">
      <c r="A199" s="1"/>
      <c r="B199" s="1"/>
      <c r="C199" s="1"/>
      <c r="D199" s="1"/>
      <c r="E199" s="1"/>
      <c r="F199" s="1"/>
      <c r="G199" s="1" t="s">
        <v>289</v>
      </c>
      <c r="H199" s="1"/>
      <c r="I199" s="1"/>
      <c r="J199" s="2">
        <v>299.76</v>
      </c>
      <c r="K199" s="2">
        <v>0</v>
      </c>
      <c r="L199" s="2">
        <f t="shared" si="28"/>
        <v>299.76</v>
      </c>
      <c r="M199" s="15">
        <f t="shared" si="29"/>
        <v>1</v>
      </c>
    </row>
    <row r="200" spans="1:13" x14ac:dyDescent="0.25">
      <c r="A200" s="1"/>
      <c r="B200" s="1"/>
      <c r="C200" s="1"/>
      <c r="D200" s="1"/>
      <c r="E200" s="1"/>
      <c r="F200" s="1"/>
      <c r="G200" s="1" t="s">
        <v>290</v>
      </c>
      <c r="H200" s="1"/>
      <c r="I200" s="1"/>
      <c r="J200" s="2">
        <v>0</v>
      </c>
      <c r="K200" s="2">
        <v>0</v>
      </c>
      <c r="L200" s="2">
        <f t="shared" si="28"/>
        <v>0</v>
      </c>
      <c r="M200" s="15">
        <f t="shared" si="29"/>
        <v>0</v>
      </c>
    </row>
    <row r="201" spans="1:13" x14ac:dyDescent="0.25">
      <c r="A201" s="1"/>
      <c r="B201" s="1"/>
      <c r="C201" s="1"/>
      <c r="D201" s="1"/>
      <c r="E201" s="1"/>
      <c r="F201" s="1"/>
      <c r="G201" s="1" t="s">
        <v>291</v>
      </c>
      <c r="H201" s="1"/>
      <c r="I201" s="1"/>
      <c r="J201" s="2">
        <v>0</v>
      </c>
      <c r="K201" s="2">
        <v>0</v>
      </c>
      <c r="L201" s="2">
        <f t="shared" si="28"/>
        <v>0</v>
      </c>
      <c r="M201" s="15">
        <f t="shared" si="29"/>
        <v>0</v>
      </c>
    </row>
    <row r="202" spans="1:13" x14ac:dyDescent="0.25">
      <c r="A202" s="1"/>
      <c r="B202" s="1"/>
      <c r="C202" s="1"/>
      <c r="D202" s="1"/>
      <c r="E202" s="1"/>
      <c r="F202" s="1"/>
      <c r="G202" s="1" t="s">
        <v>292</v>
      </c>
      <c r="H202" s="1"/>
      <c r="I202" s="1"/>
      <c r="J202" s="2">
        <v>0</v>
      </c>
      <c r="K202" s="2">
        <v>0</v>
      </c>
      <c r="L202" s="2">
        <f t="shared" si="28"/>
        <v>0</v>
      </c>
      <c r="M202" s="15">
        <f t="shared" si="29"/>
        <v>0</v>
      </c>
    </row>
    <row r="203" spans="1:13" x14ac:dyDescent="0.25">
      <c r="A203" s="1"/>
      <c r="B203" s="1"/>
      <c r="C203" s="1"/>
      <c r="D203" s="1"/>
      <c r="E203" s="1"/>
      <c r="F203" s="1"/>
      <c r="G203" s="1" t="s">
        <v>293</v>
      </c>
      <c r="H203" s="1"/>
      <c r="I203" s="1"/>
      <c r="J203" s="2">
        <v>0</v>
      </c>
      <c r="K203" s="2">
        <v>0</v>
      </c>
      <c r="L203" s="2">
        <f t="shared" si="28"/>
        <v>0</v>
      </c>
      <c r="M203" s="15">
        <f t="shared" si="29"/>
        <v>0</v>
      </c>
    </row>
    <row r="204" spans="1:13" x14ac:dyDescent="0.25">
      <c r="A204" s="1"/>
      <c r="B204" s="1"/>
      <c r="C204" s="1"/>
      <c r="D204" s="1"/>
      <c r="E204" s="1"/>
      <c r="F204" s="1"/>
      <c r="G204" s="1" t="s">
        <v>294</v>
      </c>
      <c r="H204" s="1"/>
      <c r="I204" s="1"/>
      <c r="J204" s="2">
        <v>0</v>
      </c>
      <c r="K204" s="2">
        <v>0</v>
      </c>
      <c r="L204" s="2">
        <f t="shared" si="28"/>
        <v>0</v>
      </c>
      <c r="M204" s="15">
        <f t="shared" si="29"/>
        <v>0</v>
      </c>
    </row>
    <row r="205" spans="1:13" x14ac:dyDescent="0.25">
      <c r="A205" s="1"/>
      <c r="B205" s="1"/>
      <c r="C205" s="1"/>
      <c r="D205" s="1"/>
      <c r="E205" s="1"/>
      <c r="F205" s="1"/>
      <c r="G205" s="1" t="s">
        <v>295</v>
      </c>
      <c r="H205" s="1"/>
      <c r="I205" s="1"/>
      <c r="J205" s="2">
        <v>0</v>
      </c>
      <c r="K205" s="2">
        <v>0</v>
      </c>
      <c r="L205" s="2">
        <f t="shared" si="28"/>
        <v>0</v>
      </c>
      <c r="M205" s="15">
        <f t="shared" si="29"/>
        <v>0</v>
      </c>
    </row>
    <row r="206" spans="1:13" x14ac:dyDescent="0.25">
      <c r="A206" s="1"/>
      <c r="B206" s="1"/>
      <c r="C206" s="1"/>
      <c r="D206" s="1"/>
      <c r="E206" s="1"/>
      <c r="F206" s="1"/>
      <c r="G206" s="1" t="s">
        <v>296</v>
      </c>
      <c r="H206" s="1"/>
      <c r="I206" s="1"/>
      <c r="J206" s="2">
        <v>0</v>
      </c>
      <c r="K206" s="2">
        <v>0</v>
      </c>
      <c r="L206" s="2">
        <f t="shared" si="28"/>
        <v>0</v>
      </c>
      <c r="M206" s="15">
        <f t="shared" si="29"/>
        <v>0</v>
      </c>
    </row>
    <row r="207" spans="1:13" x14ac:dyDescent="0.25">
      <c r="A207" s="1"/>
      <c r="B207" s="1"/>
      <c r="C207" s="1"/>
      <c r="D207" s="1"/>
      <c r="E207" s="1"/>
      <c r="F207" s="1"/>
      <c r="G207" s="1" t="s">
        <v>297</v>
      </c>
      <c r="H207" s="1"/>
      <c r="I207" s="1"/>
      <c r="J207" s="2">
        <v>190.66</v>
      </c>
      <c r="K207" s="2">
        <v>0</v>
      </c>
      <c r="L207" s="2">
        <f t="shared" si="28"/>
        <v>190.66</v>
      </c>
      <c r="M207" s="15">
        <f t="shared" si="29"/>
        <v>1</v>
      </c>
    </row>
    <row r="208" spans="1:13" x14ac:dyDescent="0.25">
      <c r="A208" s="1"/>
      <c r="B208" s="1"/>
      <c r="C208" s="1"/>
      <c r="D208" s="1"/>
      <c r="E208" s="1"/>
      <c r="F208" s="1"/>
      <c r="G208" s="1" t="s">
        <v>298</v>
      </c>
      <c r="H208" s="1"/>
      <c r="I208" s="1"/>
      <c r="J208" s="2">
        <v>0</v>
      </c>
      <c r="K208" s="2">
        <v>0</v>
      </c>
      <c r="L208" s="2">
        <f t="shared" si="28"/>
        <v>0</v>
      </c>
      <c r="M208" s="15">
        <f t="shared" si="29"/>
        <v>0</v>
      </c>
    </row>
    <row r="209" spans="1:13" x14ac:dyDescent="0.25">
      <c r="A209" s="1"/>
      <c r="B209" s="1"/>
      <c r="C209" s="1"/>
      <c r="D209" s="1"/>
      <c r="E209" s="1"/>
      <c r="F209" s="1"/>
      <c r="G209" s="1" t="s">
        <v>299</v>
      </c>
      <c r="H209" s="1"/>
      <c r="I209" s="1"/>
      <c r="J209" s="2">
        <v>0</v>
      </c>
      <c r="K209" s="2">
        <v>0</v>
      </c>
      <c r="L209" s="2">
        <f t="shared" si="28"/>
        <v>0</v>
      </c>
      <c r="M209" s="15">
        <f t="shared" si="29"/>
        <v>0</v>
      </c>
    </row>
    <row r="210" spans="1:13" x14ac:dyDescent="0.25">
      <c r="A210" s="1"/>
      <c r="B210" s="1"/>
      <c r="C210" s="1"/>
      <c r="D210" s="1"/>
      <c r="E210" s="1"/>
      <c r="F210" s="1"/>
      <c r="G210" s="1" t="s">
        <v>300</v>
      </c>
      <c r="H210" s="1"/>
      <c r="I210" s="1"/>
      <c r="J210" s="2">
        <v>0</v>
      </c>
      <c r="K210" s="2">
        <v>0</v>
      </c>
      <c r="L210" s="2">
        <f t="shared" si="28"/>
        <v>0</v>
      </c>
      <c r="M210" s="15">
        <f t="shared" si="29"/>
        <v>0</v>
      </c>
    </row>
    <row r="211" spans="1:13" x14ac:dyDescent="0.25">
      <c r="A211" s="1"/>
      <c r="B211" s="1"/>
      <c r="C211" s="1"/>
      <c r="D211" s="1"/>
      <c r="E211" s="1"/>
      <c r="F211" s="1"/>
      <c r="G211" s="1" t="s">
        <v>301</v>
      </c>
      <c r="H211" s="1"/>
      <c r="I211" s="1"/>
      <c r="J211" s="2">
        <v>0</v>
      </c>
      <c r="K211" s="2">
        <v>0</v>
      </c>
      <c r="L211" s="2">
        <f t="shared" si="28"/>
        <v>0</v>
      </c>
      <c r="M211" s="15">
        <f t="shared" si="29"/>
        <v>0</v>
      </c>
    </row>
    <row r="212" spans="1:13" x14ac:dyDescent="0.25">
      <c r="A212" s="1"/>
      <c r="B212" s="1"/>
      <c r="C212" s="1"/>
      <c r="D212" s="1"/>
      <c r="E212" s="1"/>
      <c r="F212" s="1"/>
      <c r="G212" s="1" t="s">
        <v>302</v>
      </c>
      <c r="H212" s="1"/>
      <c r="I212" s="1"/>
      <c r="J212" s="2">
        <v>0</v>
      </c>
      <c r="K212" s="2">
        <v>0</v>
      </c>
      <c r="L212" s="2">
        <f t="shared" si="28"/>
        <v>0</v>
      </c>
      <c r="M212" s="15">
        <f t="shared" si="29"/>
        <v>0</v>
      </c>
    </row>
    <row r="213" spans="1:13" x14ac:dyDescent="0.25">
      <c r="A213" s="1"/>
      <c r="B213" s="1"/>
      <c r="C213" s="1"/>
      <c r="D213" s="1"/>
      <c r="E213" s="1"/>
      <c r="F213" s="1"/>
      <c r="G213" s="1" t="s">
        <v>303</v>
      </c>
      <c r="H213" s="1"/>
      <c r="I213" s="1"/>
      <c r="J213" s="2">
        <v>0</v>
      </c>
      <c r="K213" s="2">
        <v>0</v>
      </c>
      <c r="L213" s="2">
        <f t="shared" si="28"/>
        <v>0</v>
      </c>
      <c r="M213" s="15">
        <f t="shared" si="29"/>
        <v>0</v>
      </c>
    </row>
    <row r="214" spans="1:13" x14ac:dyDescent="0.25">
      <c r="A214" s="1"/>
      <c r="B214" s="1"/>
      <c r="C214" s="1"/>
      <c r="D214" s="1"/>
      <c r="E214" s="1"/>
      <c r="F214" s="1"/>
      <c r="G214" s="1" t="s">
        <v>304</v>
      </c>
      <c r="H214" s="1"/>
      <c r="I214" s="1"/>
      <c r="J214" s="2">
        <v>0</v>
      </c>
      <c r="K214" s="2">
        <v>0</v>
      </c>
      <c r="L214" s="2">
        <f t="shared" si="28"/>
        <v>0</v>
      </c>
      <c r="M214" s="15">
        <f t="shared" si="29"/>
        <v>0</v>
      </c>
    </row>
    <row r="215" spans="1:13" x14ac:dyDescent="0.25">
      <c r="A215" s="1"/>
      <c r="B215" s="1"/>
      <c r="C215" s="1"/>
      <c r="D215" s="1"/>
      <c r="E215" s="1"/>
      <c r="F215" s="1"/>
      <c r="G215" s="1" t="s">
        <v>305</v>
      </c>
      <c r="H215" s="1"/>
      <c r="I215" s="1"/>
      <c r="J215" s="2">
        <v>0</v>
      </c>
      <c r="K215" s="2">
        <v>0</v>
      </c>
      <c r="L215" s="2">
        <f t="shared" si="28"/>
        <v>0</v>
      </c>
      <c r="M215" s="15">
        <f t="shared" si="29"/>
        <v>0</v>
      </c>
    </row>
    <row r="216" spans="1:13" ht="15.75" thickBot="1" x14ac:dyDescent="0.3">
      <c r="A216" s="1"/>
      <c r="B216" s="1"/>
      <c r="C216" s="1"/>
      <c r="D216" s="1"/>
      <c r="E216" s="1"/>
      <c r="F216" s="1"/>
      <c r="G216" s="1" t="s">
        <v>306</v>
      </c>
      <c r="H216" s="1"/>
      <c r="I216" s="1"/>
      <c r="J216" s="4">
        <v>0</v>
      </c>
      <c r="K216" s="4">
        <v>2500</v>
      </c>
      <c r="L216" s="4">
        <f t="shared" si="28"/>
        <v>-2500</v>
      </c>
      <c r="M216" s="18">
        <f t="shared" si="29"/>
        <v>0</v>
      </c>
    </row>
    <row r="217" spans="1:13" x14ac:dyDescent="0.25">
      <c r="A217" s="1"/>
      <c r="B217" s="1"/>
      <c r="C217" s="1"/>
      <c r="D217" s="1"/>
      <c r="E217" s="1"/>
      <c r="F217" s="1" t="s">
        <v>307</v>
      </c>
      <c r="G217" s="1"/>
      <c r="H217" s="1"/>
      <c r="I217" s="1"/>
      <c r="J217" s="2">
        <f>ROUND(SUM(J190:J216),5)</f>
        <v>490.42</v>
      </c>
      <c r="K217" s="2">
        <f>ROUND(SUM(K190:K216),5)</f>
        <v>2500</v>
      </c>
      <c r="L217" s="2">
        <f t="shared" si="28"/>
        <v>-2009.58</v>
      </c>
      <c r="M217" s="15">
        <f t="shared" si="29"/>
        <v>0.19617000000000001</v>
      </c>
    </row>
    <row r="218" spans="1:13" ht="15.75" thickBot="1" x14ac:dyDescent="0.3">
      <c r="A218" s="1"/>
      <c r="B218" s="1"/>
      <c r="C218" s="1"/>
      <c r="D218" s="1"/>
      <c r="E218" s="1"/>
      <c r="F218" s="1" t="s">
        <v>308</v>
      </c>
      <c r="G218" s="1"/>
      <c r="H218" s="1"/>
      <c r="I218" s="1"/>
      <c r="J218" s="4">
        <v>0</v>
      </c>
      <c r="K218" s="4">
        <v>0</v>
      </c>
      <c r="L218" s="4">
        <f t="shared" si="28"/>
        <v>0</v>
      </c>
      <c r="M218" s="18">
        <f t="shared" si="29"/>
        <v>0</v>
      </c>
    </row>
    <row r="219" spans="1:13" x14ac:dyDescent="0.25">
      <c r="A219" s="1"/>
      <c r="B219" s="1"/>
      <c r="C219" s="1"/>
      <c r="D219" s="1"/>
      <c r="E219" s="1" t="s">
        <v>309</v>
      </c>
      <c r="F219" s="1"/>
      <c r="G219" s="1"/>
      <c r="H219" s="1"/>
      <c r="I219" s="1"/>
      <c r="J219" s="2">
        <f>ROUND(SUM(J174:J177)+J189+SUM(J217:J218),5)</f>
        <v>1875.93</v>
      </c>
      <c r="K219" s="2">
        <f>ROUND(SUM(K174:K177)+K189+SUM(K217:K218),5)</f>
        <v>6219.8</v>
      </c>
      <c r="L219" s="2">
        <f t="shared" si="28"/>
        <v>-4343.87</v>
      </c>
      <c r="M219" s="15">
        <f t="shared" si="29"/>
        <v>0.30160999999999999</v>
      </c>
    </row>
    <row r="220" spans="1:13" x14ac:dyDescent="0.25">
      <c r="A220" s="1"/>
      <c r="B220" s="1"/>
      <c r="C220" s="1"/>
      <c r="D220" s="1"/>
      <c r="E220" s="1" t="s">
        <v>310</v>
      </c>
      <c r="F220" s="1"/>
      <c r="G220" s="1"/>
      <c r="H220" s="1"/>
      <c r="I220" s="1"/>
      <c r="J220" s="2"/>
      <c r="K220" s="2"/>
      <c r="L220" s="2"/>
      <c r="M220" s="15"/>
    </row>
    <row r="221" spans="1:13" x14ac:dyDescent="0.25">
      <c r="A221" s="1"/>
      <c r="B221" s="1"/>
      <c r="C221" s="1"/>
      <c r="D221" s="1"/>
      <c r="E221" s="1"/>
      <c r="F221" s="1" t="s">
        <v>311</v>
      </c>
      <c r="G221" s="1"/>
      <c r="H221" s="1"/>
      <c r="I221" s="1"/>
      <c r="J221" s="2">
        <v>0</v>
      </c>
      <c r="K221" s="2">
        <v>1766.7</v>
      </c>
      <c r="L221" s="2">
        <f>ROUND((J221-K221),5)</f>
        <v>-1766.7</v>
      </c>
      <c r="M221" s="15">
        <f>ROUND(IF(K221=0, IF(J221=0, 0, 1), J221/K221),5)</f>
        <v>0</v>
      </c>
    </row>
    <row r="222" spans="1:13" x14ac:dyDescent="0.25">
      <c r="A222" s="1"/>
      <c r="B222" s="1"/>
      <c r="C222" s="1"/>
      <c r="D222" s="1"/>
      <c r="E222" s="1"/>
      <c r="F222" s="1" t="s">
        <v>312</v>
      </c>
      <c r="G222" s="1"/>
      <c r="H222" s="1"/>
      <c r="I222" s="1"/>
      <c r="J222" s="2">
        <v>0</v>
      </c>
      <c r="K222" s="2">
        <v>373.77</v>
      </c>
      <c r="L222" s="2">
        <f>ROUND((J222-K222),5)</f>
        <v>-373.77</v>
      </c>
      <c r="M222" s="15">
        <f>ROUND(IF(K222=0, IF(J222=0, 0, 1), J222/K222),5)</f>
        <v>0</v>
      </c>
    </row>
    <row r="223" spans="1:13" ht="15.75" thickBot="1" x14ac:dyDescent="0.3">
      <c r="A223" s="1"/>
      <c r="B223" s="1"/>
      <c r="C223" s="1"/>
      <c r="D223" s="1"/>
      <c r="E223" s="1"/>
      <c r="F223" s="1" t="s">
        <v>313</v>
      </c>
      <c r="G223" s="1"/>
      <c r="H223" s="1"/>
      <c r="I223" s="1"/>
      <c r="J223" s="4">
        <v>0</v>
      </c>
      <c r="K223" s="4">
        <v>0</v>
      </c>
      <c r="L223" s="4">
        <f>ROUND((J223-K223),5)</f>
        <v>0</v>
      </c>
      <c r="M223" s="18">
        <f>ROUND(IF(K223=0, IF(J223=0, 0, 1), J223/K223),5)</f>
        <v>0</v>
      </c>
    </row>
    <row r="224" spans="1:13" x14ac:dyDescent="0.25">
      <c r="A224" s="1"/>
      <c r="B224" s="1"/>
      <c r="C224" s="1"/>
      <c r="D224" s="1"/>
      <c r="E224" s="1" t="s">
        <v>314</v>
      </c>
      <c r="F224" s="1"/>
      <c r="G224" s="1"/>
      <c r="H224" s="1"/>
      <c r="I224" s="1"/>
      <c r="J224" s="2">
        <f>ROUND(SUM(J220:J223),5)</f>
        <v>0</v>
      </c>
      <c r="K224" s="2">
        <f>ROUND(SUM(K220:K223),5)</f>
        <v>2140.4699999999998</v>
      </c>
      <c r="L224" s="2">
        <f>ROUND((J224-K224),5)</f>
        <v>-2140.4699999999998</v>
      </c>
      <c r="M224" s="15">
        <f>ROUND(IF(K224=0, IF(J224=0, 0, 1), J224/K224),5)</f>
        <v>0</v>
      </c>
    </row>
    <row r="225" spans="1:13" x14ac:dyDescent="0.25">
      <c r="A225" s="1"/>
      <c r="B225" s="1"/>
      <c r="C225" s="1"/>
      <c r="D225" s="1"/>
      <c r="E225" s="1" t="s">
        <v>315</v>
      </c>
      <c r="F225" s="1"/>
      <c r="G225" s="1"/>
      <c r="H225" s="1"/>
      <c r="I225" s="1"/>
      <c r="J225" s="2"/>
      <c r="K225" s="2"/>
      <c r="L225" s="2"/>
      <c r="M225" s="15"/>
    </row>
    <row r="226" spans="1:13" x14ac:dyDescent="0.25">
      <c r="A226" s="1"/>
      <c r="B226" s="1"/>
      <c r="C226" s="1"/>
      <c r="D226" s="1"/>
      <c r="E226" s="1"/>
      <c r="F226" s="1" t="s">
        <v>316</v>
      </c>
      <c r="G226" s="1"/>
      <c r="H226" s="1"/>
      <c r="I226" s="1"/>
      <c r="J226" s="2">
        <v>129.11000000000001</v>
      </c>
      <c r="K226" s="2">
        <v>822.74</v>
      </c>
      <c r="L226" s="2">
        <f>ROUND((J226-K226),5)</f>
        <v>-693.63</v>
      </c>
      <c r="M226" s="15">
        <f>ROUND(IF(K226=0, IF(J226=0, 0, 1), J226/K226),5)</f>
        <v>0.15692999999999999</v>
      </c>
    </row>
    <row r="227" spans="1:13" x14ac:dyDescent="0.25">
      <c r="A227" s="1"/>
      <c r="B227" s="1"/>
      <c r="C227" s="1"/>
      <c r="D227" s="1"/>
      <c r="E227" s="1"/>
      <c r="F227" s="1" t="s">
        <v>317</v>
      </c>
      <c r="G227" s="1"/>
      <c r="H227" s="1"/>
      <c r="I227" s="1"/>
      <c r="J227" s="2"/>
      <c r="K227" s="2"/>
      <c r="L227" s="2"/>
      <c r="M227" s="15"/>
    </row>
    <row r="228" spans="1:13" x14ac:dyDescent="0.25">
      <c r="A228" s="1"/>
      <c r="B228" s="1"/>
      <c r="C228" s="1"/>
      <c r="D228" s="1"/>
      <c r="E228" s="1"/>
      <c r="F228" s="1"/>
      <c r="G228" s="1" t="s">
        <v>318</v>
      </c>
      <c r="H228" s="1"/>
      <c r="I228" s="1"/>
      <c r="J228" s="2">
        <v>0</v>
      </c>
      <c r="K228" s="2">
        <v>0</v>
      </c>
      <c r="L228" s="2">
        <f t="shared" ref="L228:L233" si="30">ROUND((J228-K228),5)</f>
        <v>0</v>
      </c>
      <c r="M228" s="15">
        <f t="shared" ref="M228:M233" si="31">ROUND(IF(K228=0, IF(J228=0, 0, 1), J228/K228),5)</f>
        <v>0</v>
      </c>
    </row>
    <row r="229" spans="1:13" x14ac:dyDescent="0.25">
      <c r="A229" s="1"/>
      <c r="B229" s="1"/>
      <c r="C229" s="1"/>
      <c r="D229" s="1"/>
      <c r="E229" s="1"/>
      <c r="F229" s="1"/>
      <c r="G229" s="1" t="s">
        <v>319</v>
      </c>
      <c r="H229" s="1"/>
      <c r="I229" s="1"/>
      <c r="J229" s="2">
        <v>368.72</v>
      </c>
      <c r="K229" s="2">
        <v>370.05</v>
      </c>
      <c r="L229" s="2">
        <f t="shared" si="30"/>
        <v>-1.33</v>
      </c>
      <c r="M229" s="15">
        <f t="shared" si="31"/>
        <v>0.99641000000000002</v>
      </c>
    </row>
    <row r="230" spans="1:13" x14ac:dyDescent="0.25">
      <c r="A230" s="1"/>
      <c r="B230" s="1"/>
      <c r="C230" s="1"/>
      <c r="D230" s="1"/>
      <c r="E230" s="1"/>
      <c r="F230" s="1"/>
      <c r="G230" s="1" t="s">
        <v>320</v>
      </c>
      <c r="H230" s="1"/>
      <c r="I230" s="1"/>
      <c r="J230" s="2">
        <v>12353.49</v>
      </c>
      <c r="K230" s="2">
        <v>11000</v>
      </c>
      <c r="L230" s="2">
        <f t="shared" si="30"/>
        <v>1353.49</v>
      </c>
      <c r="M230" s="15">
        <f t="shared" si="31"/>
        <v>1.12304</v>
      </c>
    </row>
    <row r="231" spans="1:13" ht="15.75" thickBot="1" x14ac:dyDescent="0.3">
      <c r="A231" s="1"/>
      <c r="B231" s="1"/>
      <c r="C231" s="1"/>
      <c r="D231" s="1"/>
      <c r="E231" s="1"/>
      <c r="F231" s="1"/>
      <c r="G231" s="1" t="s">
        <v>321</v>
      </c>
      <c r="H231" s="1"/>
      <c r="I231" s="1"/>
      <c r="J231" s="4">
        <v>1568.91</v>
      </c>
      <c r="K231" s="4">
        <v>629.25</v>
      </c>
      <c r="L231" s="4">
        <f t="shared" si="30"/>
        <v>939.66</v>
      </c>
      <c r="M231" s="18">
        <f t="shared" si="31"/>
        <v>2.4933000000000001</v>
      </c>
    </row>
    <row r="232" spans="1:13" x14ac:dyDescent="0.25">
      <c r="A232" s="1"/>
      <c r="B232" s="1"/>
      <c r="C232" s="1"/>
      <c r="D232" s="1"/>
      <c r="E232" s="1"/>
      <c r="F232" s="1" t="s">
        <v>322</v>
      </c>
      <c r="G232" s="1"/>
      <c r="H232" s="1"/>
      <c r="I232" s="1"/>
      <c r="J232" s="2">
        <f>ROUND(SUM(J227:J231),5)</f>
        <v>14291.12</v>
      </c>
      <c r="K232" s="2">
        <f>ROUND(SUM(K227:K231),5)</f>
        <v>11999.3</v>
      </c>
      <c r="L232" s="2">
        <f t="shared" si="30"/>
        <v>2291.8200000000002</v>
      </c>
      <c r="M232" s="15">
        <f t="shared" si="31"/>
        <v>1.1910000000000001</v>
      </c>
    </row>
    <row r="233" spans="1:13" x14ac:dyDescent="0.25">
      <c r="A233" s="1"/>
      <c r="B233" s="1"/>
      <c r="C233" s="1"/>
      <c r="D233" s="1"/>
      <c r="E233" s="1"/>
      <c r="F233" s="1" t="s">
        <v>323</v>
      </c>
      <c r="G233" s="1"/>
      <c r="H233" s="1"/>
      <c r="I233" s="1"/>
      <c r="J233" s="2">
        <v>0</v>
      </c>
      <c r="K233" s="2">
        <v>0</v>
      </c>
      <c r="L233" s="2">
        <f t="shared" si="30"/>
        <v>0</v>
      </c>
      <c r="M233" s="15">
        <f t="shared" si="31"/>
        <v>0</v>
      </c>
    </row>
    <row r="234" spans="1:13" x14ac:dyDescent="0.25">
      <c r="A234" s="1"/>
      <c r="B234" s="1"/>
      <c r="C234" s="1"/>
      <c r="D234" s="1"/>
      <c r="E234" s="1"/>
      <c r="F234" s="1" t="s">
        <v>324</v>
      </c>
      <c r="G234" s="1"/>
      <c r="H234" s="1"/>
      <c r="I234" s="1"/>
      <c r="J234" s="2"/>
      <c r="K234" s="2"/>
      <c r="L234" s="2"/>
      <c r="M234" s="15"/>
    </row>
    <row r="235" spans="1:13" x14ac:dyDescent="0.25">
      <c r="A235" s="1"/>
      <c r="B235" s="1"/>
      <c r="C235" s="1"/>
      <c r="D235" s="1"/>
      <c r="E235" s="1"/>
      <c r="F235" s="1"/>
      <c r="G235" s="1" t="s">
        <v>325</v>
      </c>
      <c r="H235" s="1"/>
      <c r="I235" s="1"/>
      <c r="J235" s="2">
        <v>0</v>
      </c>
      <c r="K235" s="2">
        <v>778.87</v>
      </c>
      <c r="L235" s="2">
        <f t="shared" ref="L235:L240" si="32">ROUND((J235-K235),5)</f>
        <v>-778.87</v>
      </c>
      <c r="M235" s="15">
        <f t="shared" ref="M235:M240" si="33">ROUND(IF(K235=0, IF(J235=0, 0, 1), J235/K235),5)</f>
        <v>0</v>
      </c>
    </row>
    <row r="236" spans="1:13" x14ac:dyDescent="0.25">
      <c r="A236" s="1"/>
      <c r="B236" s="1"/>
      <c r="C236" s="1"/>
      <c r="D236" s="1"/>
      <c r="E236" s="1"/>
      <c r="F236" s="1"/>
      <c r="G236" s="1" t="s">
        <v>326</v>
      </c>
      <c r="H236" s="1"/>
      <c r="I236" s="1"/>
      <c r="J236" s="2">
        <v>0</v>
      </c>
      <c r="K236" s="2">
        <v>0</v>
      </c>
      <c r="L236" s="2">
        <f t="shared" si="32"/>
        <v>0</v>
      </c>
      <c r="M236" s="15">
        <f t="shared" si="33"/>
        <v>0</v>
      </c>
    </row>
    <row r="237" spans="1:13" ht="15.75" thickBot="1" x14ac:dyDescent="0.3">
      <c r="A237" s="1"/>
      <c r="B237" s="1"/>
      <c r="C237" s="1"/>
      <c r="D237" s="1"/>
      <c r="E237" s="1"/>
      <c r="F237" s="1"/>
      <c r="G237" s="1" t="s">
        <v>327</v>
      </c>
      <c r="H237" s="1"/>
      <c r="I237" s="1"/>
      <c r="J237" s="4">
        <v>0</v>
      </c>
      <c r="K237" s="4">
        <v>0</v>
      </c>
      <c r="L237" s="4">
        <f t="shared" si="32"/>
        <v>0</v>
      </c>
      <c r="M237" s="18">
        <f t="shared" si="33"/>
        <v>0</v>
      </c>
    </row>
    <row r="238" spans="1:13" x14ac:dyDescent="0.25">
      <c r="A238" s="1"/>
      <c r="B238" s="1"/>
      <c r="C238" s="1"/>
      <c r="D238" s="1"/>
      <c r="E238" s="1"/>
      <c r="F238" s="1" t="s">
        <v>328</v>
      </c>
      <c r="G238" s="1"/>
      <c r="H238" s="1"/>
      <c r="I238" s="1"/>
      <c r="J238" s="2">
        <f>ROUND(SUM(J234:J237),5)</f>
        <v>0</v>
      </c>
      <c r="K238" s="2">
        <f>ROUND(SUM(K234:K237),5)</f>
        <v>778.87</v>
      </c>
      <c r="L238" s="2">
        <f t="shared" si="32"/>
        <v>-778.87</v>
      </c>
      <c r="M238" s="15">
        <f t="shared" si="33"/>
        <v>0</v>
      </c>
    </row>
    <row r="239" spans="1:13" ht="15.75" thickBot="1" x14ac:dyDescent="0.3">
      <c r="A239" s="1"/>
      <c r="B239" s="1"/>
      <c r="C239" s="1"/>
      <c r="D239" s="1"/>
      <c r="E239" s="1"/>
      <c r="F239" s="1" t="s">
        <v>329</v>
      </c>
      <c r="G239" s="1"/>
      <c r="H239" s="1"/>
      <c r="I239" s="1"/>
      <c r="J239" s="4">
        <v>0</v>
      </c>
      <c r="K239" s="4">
        <v>0</v>
      </c>
      <c r="L239" s="4">
        <f t="shared" si="32"/>
        <v>0</v>
      </c>
      <c r="M239" s="18">
        <f t="shared" si="33"/>
        <v>0</v>
      </c>
    </row>
    <row r="240" spans="1:13" x14ac:dyDescent="0.25">
      <c r="A240" s="1"/>
      <c r="B240" s="1"/>
      <c r="C240" s="1"/>
      <c r="D240" s="1"/>
      <c r="E240" s="1" t="s">
        <v>330</v>
      </c>
      <c r="F240" s="1"/>
      <c r="G240" s="1"/>
      <c r="H240" s="1"/>
      <c r="I240" s="1"/>
      <c r="J240" s="2">
        <f>ROUND(SUM(J225:J226)+SUM(J232:J233)+SUM(J238:J239),5)</f>
        <v>14420.23</v>
      </c>
      <c r="K240" s="2">
        <f>ROUND(SUM(K225:K226)+SUM(K232:K233)+SUM(K238:K239),5)</f>
        <v>13600.91</v>
      </c>
      <c r="L240" s="2">
        <f t="shared" si="32"/>
        <v>819.32</v>
      </c>
      <c r="M240" s="15">
        <f t="shared" si="33"/>
        <v>1.0602400000000001</v>
      </c>
    </row>
    <row r="241" spans="1:13" x14ac:dyDescent="0.25">
      <c r="A241" s="1"/>
      <c r="B241" s="1"/>
      <c r="C241" s="1"/>
      <c r="D241" s="1"/>
      <c r="E241" s="1" t="s">
        <v>331</v>
      </c>
      <c r="F241" s="1"/>
      <c r="G241" s="1"/>
      <c r="H241" s="1"/>
      <c r="I241" s="1"/>
      <c r="J241" s="2"/>
      <c r="K241" s="2"/>
      <c r="L241" s="2"/>
      <c r="M241" s="15"/>
    </row>
    <row r="242" spans="1:13" x14ac:dyDescent="0.25">
      <c r="A242" s="1"/>
      <c r="B242" s="1"/>
      <c r="C242" s="1"/>
      <c r="D242" s="1"/>
      <c r="E242" s="1"/>
      <c r="F242" s="1" t="s">
        <v>332</v>
      </c>
      <c r="G242" s="1"/>
      <c r="H242" s="1"/>
      <c r="I242" s="1"/>
      <c r="J242" s="2">
        <v>565</v>
      </c>
      <c r="K242" s="2">
        <v>1039.28</v>
      </c>
      <c r="L242" s="2">
        <f t="shared" ref="L242:L247" si="34">ROUND((J242-K242),5)</f>
        <v>-474.28</v>
      </c>
      <c r="M242" s="15">
        <f t="shared" ref="M242:M247" si="35">ROUND(IF(K242=0, IF(J242=0, 0, 1), J242/K242),5)</f>
        <v>0.54364999999999997</v>
      </c>
    </row>
    <row r="243" spans="1:13" x14ac:dyDescent="0.25">
      <c r="A243" s="1"/>
      <c r="B243" s="1"/>
      <c r="C243" s="1"/>
      <c r="D243" s="1"/>
      <c r="E243" s="1"/>
      <c r="F243" s="1" t="s">
        <v>333</v>
      </c>
      <c r="G243" s="1"/>
      <c r="H243" s="1"/>
      <c r="I243" s="1"/>
      <c r="J243" s="2">
        <v>491.63</v>
      </c>
      <c r="K243" s="2">
        <v>0</v>
      </c>
      <c r="L243" s="2">
        <f t="shared" si="34"/>
        <v>491.63</v>
      </c>
      <c r="M243" s="15">
        <f t="shared" si="35"/>
        <v>1</v>
      </c>
    </row>
    <row r="244" spans="1:13" x14ac:dyDescent="0.25">
      <c r="A244" s="1"/>
      <c r="B244" s="1"/>
      <c r="C244" s="1"/>
      <c r="D244" s="1"/>
      <c r="E244" s="1"/>
      <c r="F244" s="1" t="s">
        <v>334</v>
      </c>
      <c r="G244" s="1"/>
      <c r="H244" s="1"/>
      <c r="I244" s="1"/>
      <c r="J244" s="2">
        <v>0</v>
      </c>
      <c r="K244" s="2">
        <v>0</v>
      </c>
      <c r="L244" s="2">
        <f t="shared" si="34"/>
        <v>0</v>
      </c>
      <c r="M244" s="15">
        <f t="shared" si="35"/>
        <v>0</v>
      </c>
    </row>
    <row r="245" spans="1:13" x14ac:dyDescent="0.25">
      <c r="A245" s="1"/>
      <c r="B245" s="1"/>
      <c r="C245" s="1"/>
      <c r="D245" s="1"/>
      <c r="E245" s="1"/>
      <c r="F245" s="1" t="s">
        <v>335</v>
      </c>
      <c r="G245" s="1"/>
      <c r="H245" s="1"/>
      <c r="I245" s="1"/>
      <c r="J245" s="2">
        <v>0</v>
      </c>
      <c r="K245" s="2">
        <v>49.38</v>
      </c>
      <c r="L245" s="2">
        <f t="shared" si="34"/>
        <v>-49.38</v>
      </c>
      <c r="M245" s="15">
        <f t="shared" si="35"/>
        <v>0</v>
      </c>
    </row>
    <row r="246" spans="1:13" x14ac:dyDescent="0.25">
      <c r="A246" s="1"/>
      <c r="B246" s="1"/>
      <c r="C246" s="1"/>
      <c r="D246" s="1"/>
      <c r="E246" s="1"/>
      <c r="F246" s="1" t="s">
        <v>336</v>
      </c>
      <c r="G246" s="1"/>
      <c r="H246" s="1"/>
      <c r="I246" s="1"/>
      <c r="J246" s="2">
        <v>0</v>
      </c>
      <c r="K246" s="2">
        <v>603.70000000000005</v>
      </c>
      <c r="L246" s="2">
        <f t="shared" si="34"/>
        <v>-603.70000000000005</v>
      </c>
      <c r="M246" s="15">
        <f t="shared" si="35"/>
        <v>0</v>
      </c>
    </row>
    <row r="247" spans="1:13" x14ac:dyDescent="0.25">
      <c r="A247" s="1"/>
      <c r="B247" s="1"/>
      <c r="C247" s="1"/>
      <c r="D247" s="1"/>
      <c r="E247" s="1"/>
      <c r="F247" s="1" t="s">
        <v>337</v>
      </c>
      <c r="G247" s="1"/>
      <c r="H247" s="1"/>
      <c r="I247" s="1"/>
      <c r="J247" s="2">
        <v>0</v>
      </c>
      <c r="K247" s="2">
        <v>0</v>
      </c>
      <c r="L247" s="2">
        <f t="shared" si="34"/>
        <v>0</v>
      </c>
      <c r="M247" s="15">
        <f t="shared" si="35"/>
        <v>0</v>
      </c>
    </row>
    <row r="248" spans="1:13" x14ac:dyDescent="0.25">
      <c r="A248" s="1"/>
      <c r="B248" s="1"/>
      <c r="C248" s="1"/>
      <c r="D248" s="1"/>
      <c r="E248" s="1"/>
      <c r="F248" s="1" t="s">
        <v>338</v>
      </c>
      <c r="G248" s="1"/>
      <c r="H248" s="1"/>
      <c r="I248" s="1"/>
      <c r="J248" s="2"/>
      <c r="K248" s="2"/>
      <c r="L248" s="2"/>
      <c r="M248" s="15"/>
    </row>
    <row r="249" spans="1:13" x14ac:dyDescent="0.25">
      <c r="A249" s="1"/>
      <c r="B249" s="1"/>
      <c r="C249" s="1"/>
      <c r="D249" s="1"/>
      <c r="E249" s="1"/>
      <c r="F249" s="1"/>
      <c r="G249" s="1" t="s">
        <v>339</v>
      </c>
      <c r="H249" s="1"/>
      <c r="I249" s="1"/>
      <c r="J249" s="2">
        <v>0</v>
      </c>
      <c r="K249" s="2">
        <v>0</v>
      </c>
      <c r="L249" s="2">
        <f t="shared" ref="L249:L256" si="36">ROUND((J249-K249),5)</f>
        <v>0</v>
      </c>
      <c r="M249" s="15">
        <f t="shared" ref="M249:M256" si="37">ROUND(IF(K249=0, IF(J249=0, 0, 1), J249/K249),5)</f>
        <v>0</v>
      </c>
    </row>
    <row r="250" spans="1:13" ht="15.75" thickBot="1" x14ac:dyDescent="0.3">
      <c r="A250" s="1"/>
      <c r="B250" s="1"/>
      <c r="C250" s="1"/>
      <c r="D250" s="1"/>
      <c r="E250" s="1"/>
      <c r="F250" s="1"/>
      <c r="G250" s="1" t="s">
        <v>340</v>
      </c>
      <c r="H250" s="1"/>
      <c r="I250" s="1"/>
      <c r="J250" s="4">
        <v>0</v>
      </c>
      <c r="K250" s="4">
        <v>0</v>
      </c>
      <c r="L250" s="4">
        <f t="shared" si="36"/>
        <v>0</v>
      </c>
      <c r="M250" s="18">
        <f t="shared" si="37"/>
        <v>0</v>
      </c>
    </row>
    <row r="251" spans="1:13" x14ac:dyDescent="0.25">
      <c r="A251" s="1"/>
      <c r="B251" s="1"/>
      <c r="C251" s="1"/>
      <c r="D251" s="1"/>
      <c r="E251" s="1"/>
      <c r="F251" s="1" t="s">
        <v>341</v>
      </c>
      <c r="G251" s="1"/>
      <c r="H251" s="1"/>
      <c r="I251" s="1"/>
      <c r="J251" s="2">
        <f>ROUND(SUM(J248:J250),5)</f>
        <v>0</v>
      </c>
      <c r="K251" s="2">
        <f>ROUND(SUM(K248:K250),5)</f>
        <v>0</v>
      </c>
      <c r="L251" s="2">
        <f t="shared" si="36"/>
        <v>0</v>
      </c>
      <c r="M251" s="15">
        <f t="shared" si="37"/>
        <v>0</v>
      </c>
    </row>
    <row r="252" spans="1:13" ht="15.75" thickBot="1" x14ac:dyDescent="0.3">
      <c r="A252" s="1"/>
      <c r="B252" s="1"/>
      <c r="C252" s="1"/>
      <c r="D252" s="1"/>
      <c r="E252" s="1"/>
      <c r="F252" s="1" t="s">
        <v>342</v>
      </c>
      <c r="G252" s="1"/>
      <c r="H252" s="1"/>
      <c r="I252" s="1"/>
      <c r="J252" s="4">
        <v>0</v>
      </c>
      <c r="K252" s="4">
        <v>0</v>
      </c>
      <c r="L252" s="4">
        <f t="shared" si="36"/>
        <v>0</v>
      </c>
      <c r="M252" s="18">
        <f t="shared" si="37"/>
        <v>0</v>
      </c>
    </row>
    <row r="253" spans="1:13" x14ac:dyDescent="0.25">
      <c r="A253" s="1"/>
      <c r="B253" s="1"/>
      <c r="C253" s="1"/>
      <c r="D253" s="1"/>
      <c r="E253" s="1" t="s">
        <v>343</v>
      </c>
      <c r="F253" s="1"/>
      <c r="G253" s="1"/>
      <c r="H253" s="1"/>
      <c r="I253" s="1"/>
      <c r="J253" s="2">
        <f>ROUND(SUM(J241:J247)+SUM(J251:J252),5)</f>
        <v>1056.6300000000001</v>
      </c>
      <c r="K253" s="2">
        <f>ROUND(SUM(K241:K247)+SUM(K251:K252),5)</f>
        <v>1692.36</v>
      </c>
      <c r="L253" s="2">
        <f t="shared" si="36"/>
        <v>-635.73</v>
      </c>
      <c r="M253" s="15">
        <f t="shared" si="37"/>
        <v>0.62434999999999996</v>
      </c>
    </row>
    <row r="254" spans="1:13" ht="15.75" thickBot="1" x14ac:dyDescent="0.3">
      <c r="A254" s="1"/>
      <c r="B254" s="1"/>
      <c r="C254" s="1"/>
      <c r="D254" s="1"/>
      <c r="E254" s="1" t="s">
        <v>344</v>
      </c>
      <c r="F254" s="1"/>
      <c r="G254" s="1"/>
      <c r="H254" s="1"/>
      <c r="I254" s="1"/>
      <c r="J254" s="2">
        <v>2224.2600000000002</v>
      </c>
      <c r="K254" s="2">
        <v>0</v>
      </c>
      <c r="L254" s="2">
        <f t="shared" si="36"/>
        <v>2224.2600000000002</v>
      </c>
      <c r="M254" s="15">
        <f t="shared" si="37"/>
        <v>1</v>
      </c>
    </row>
    <row r="255" spans="1:13" ht="15.75" thickBot="1" x14ac:dyDescent="0.3">
      <c r="A255" s="1"/>
      <c r="B255" s="1"/>
      <c r="C255" s="1"/>
      <c r="D255" s="1" t="s">
        <v>345</v>
      </c>
      <c r="E255" s="1"/>
      <c r="F255" s="1"/>
      <c r="G255" s="1"/>
      <c r="H255" s="1"/>
      <c r="I255" s="1"/>
      <c r="J255" s="3">
        <f>ROUND(J32+J41+J160+J165+J173+J219+J224+J240+SUM(J253:J254),5)</f>
        <v>136734.51999999999</v>
      </c>
      <c r="K255" s="3">
        <f>ROUND(K32+K41+K160+K165+K173+K219+K224+K240+SUM(K253:K254),5)</f>
        <v>120052.58</v>
      </c>
      <c r="L255" s="3">
        <f t="shared" si="36"/>
        <v>16681.939999999999</v>
      </c>
      <c r="M255" s="17">
        <f t="shared" si="37"/>
        <v>1.13896</v>
      </c>
    </row>
    <row r="256" spans="1:13" x14ac:dyDescent="0.25">
      <c r="A256" s="1"/>
      <c r="B256" s="1" t="s">
        <v>346</v>
      </c>
      <c r="C256" s="1"/>
      <c r="D256" s="1"/>
      <c r="E256" s="1"/>
      <c r="F256" s="1"/>
      <c r="G256" s="1"/>
      <c r="H256" s="1"/>
      <c r="I256" s="1"/>
      <c r="J256" s="2">
        <f>ROUND(J3+J31-J255,5)</f>
        <v>-125309.83</v>
      </c>
      <c r="K256" s="2">
        <f>ROUND(K3+K31-K255,5)</f>
        <v>-87004.33</v>
      </c>
      <c r="L256" s="2">
        <f t="shared" si="36"/>
        <v>-38305.5</v>
      </c>
      <c r="M256" s="15">
        <f t="shared" si="37"/>
        <v>1.4402699999999999</v>
      </c>
    </row>
    <row r="257" spans="1:13" x14ac:dyDescent="0.25">
      <c r="A257" s="1"/>
      <c r="B257" s="1" t="s">
        <v>347</v>
      </c>
      <c r="C257" s="1"/>
      <c r="D257" s="1"/>
      <c r="E257" s="1"/>
      <c r="F257" s="1"/>
      <c r="G257" s="1"/>
      <c r="H257" s="1"/>
      <c r="I257" s="1"/>
      <c r="J257" s="2"/>
      <c r="K257" s="2"/>
      <c r="L257" s="2"/>
      <c r="M257" s="15"/>
    </row>
    <row r="258" spans="1:13" x14ac:dyDescent="0.25">
      <c r="A258" s="1"/>
      <c r="B258" s="1"/>
      <c r="C258" s="1" t="s">
        <v>348</v>
      </c>
      <c r="D258" s="1"/>
      <c r="E258" s="1"/>
      <c r="F258" s="1"/>
      <c r="G258" s="1"/>
      <c r="H258" s="1"/>
      <c r="I258" s="1"/>
      <c r="J258" s="2"/>
      <c r="K258" s="2"/>
      <c r="L258" s="2"/>
      <c r="M258" s="15"/>
    </row>
    <row r="259" spans="1:13" x14ac:dyDescent="0.25">
      <c r="A259" s="1"/>
      <c r="B259" s="1"/>
      <c r="C259" s="1"/>
      <c r="D259" s="1" t="s">
        <v>349</v>
      </c>
      <c r="E259" s="1"/>
      <c r="F259" s="1"/>
      <c r="G259" s="1"/>
      <c r="H259" s="1"/>
      <c r="I259" s="1"/>
      <c r="J259" s="2"/>
      <c r="K259" s="2"/>
      <c r="L259" s="2"/>
      <c r="M259" s="15"/>
    </row>
    <row r="260" spans="1:13" ht="15.75" thickBot="1" x14ac:dyDescent="0.3">
      <c r="A260" s="1"/>
      <c r="B260" s="1"/>
      <c r="C260" s="1"/>
      <c r="D260" s="1"/>
      <c r="E260" s="1" t="s">
        <v>350</v>
      </c>
      <c r="F260" s="1"/>
      <c r="G260" s="1"/>
      <c r="H260" s="1"/>
      <c r="I260" s="1"/>
      <c r="J260" s="4">
        <v>3000</v>
      </c>
      <c r="K260" s="2"/>
      <c r="L260" s="2"/>
      <c r="M260" s="15"/>
    </row>
    <row r="261" spans="1:13" x14ac:dyDescent="0.25">
      <c r="A261" s="1"/>
      <c r="B261" s="1"/>
      <c r="C261" s="1"/>
      <c r="D261" s="1" t="s">
        <v>351</v>
      </c>
      <c r="E261" s="1"/>
      <c r="F261" s="1"/>
      <c r="G261" s="1"/>
      <c r="H261" s="1"/>
      <c r="I261" s="1"/>
      <c r="J261" s="2">
        <f>ROUND(SUM(J259:J260),5)</f>
        <v>3000</v>
      </c>
      <c r="K261" s="2"/>
      <c r="L261" s="2"/>
      <c r="M261" s="15"/>
    </row>
    <row r="262" spans="1:13" x14ac:dyDescent="0.25">
      <c r="A262" s="1"/>
      <c r="B262" s="1"/>
      <c r="C262" s="1"/>
      <c r="D262" s="1" t="s">
        <v>352</v>
      </c>
      <c r="E262" s="1"/>
      <c r="F262" s="1"/>
      <c r="G262" s="1"/>
      <c r="H262" s="1"/>
      <c r="I262" s="1"/>
      <c r="J262" s="2"/>
      <c r="K262" s="2"/>
      <c r="L262" s="2"/>
      <c r="M262" s="15"/>
    </row>
    <row r="263" spans="1:13" ht="15.75" thickBot="1" x14ac:dyDescent="0.3">
      <c r="A263" s="1"/>
      <c r="B263" s="1"/>
      <c r="C263" s="1"/>
      <c r="D263" s="1"/>
      <c r="E263" s="1" t="s">
        <v>353</v>
      </c>
      <c r="F263" s="1"/>
      <c r="G263" s="1"/>
      <c r="H263" s="1"/>
      <c r="I263" s="1"/>
      <c r="J263" s="4">
        <v>107323.52</v>
      </c>
      <c r="K263" s="2"/>
      <c r="L263" s="2"/>
      <c r="M263" s="15"/>
    </row>
    <row r="264" spans="1:13" x14ac:dyDescent="0.25">
      <c r="A264" s="1"/>
      <c r="B264" s="1"/>
      <c r="C264" s="1"/>
      <c r="D264" s="1" t="s">
        <v>354</v>
      </c>
      <c r="E264" s="1"/>
      <c r="F264" s="1"/>
      <c r="G264" s="1"/>
      <c r="H264" s="1"/>
      <c r="I264" s="1"/>
      <c r="J264" s="2">
        <f>ROUND(SUM(J262:J263),5)</f>
        <v>107323.52</v>
      </c>
      <c r="K264" s="2"/>
      <c r="L264" s="2"/>
      <c r="M264" s="15"/>
    </row>
    <row r="265" spans="1:13" x14ac:dyDescent="0.25">
      <c r="A265" s="1"/>
      <c r="B265" s="1"/>
      <c r="C265" s="1"/>
      <c r="D265" s="1" t="s">
        <v>355</v>
      </c>
      <c r="E265" s="1"/>
      <c r="F265" s="1"/>
      <c r="G265" s="1"/>
      <c r="H265" s="1"/>
      <c r="I265" s="1"/>
      <c r="J265" s="2"/>
      <c r="K265" s="2"/>
      <c r="L265" s="2"/>
      <c r="M265" s="15"/>
    </row>
    <row r="266" spans="1:13" x14ac:dyDescent="0.25">
      <c r="A266" s="1"/>
      <c r="B266" s="1"/>
      <c r="C266" s="1"/>
      <c r="D266" s="1"/>
      <c r="E266" s="1" t="s">
        <v>356</v>
      </c>
      <c r="F266" s="1"/>
      <c r="G266" s="1"/>
      <c r="H266" s="1"/>
      <c r="I266" s="1"/>
      <c r="J266" s="2"/>
      <c r="K266" s="2"/>
      <c r="L266" s="2"/>
      <c r="M266" s="15"/>
    </row>
    <row r="267" spans="1:13" x14ac:dyDescent="0.25">
      <c r="A267" s="1"/>
      <c r="B267" s="1"/>
      <c r="C267" s="1"/>
      <c r="D267" s="1"/>
      <c r="E267" s="1"/>
      <c r="F267" s="1" t="s">
        <v>357</v>
      </c>
      <c r="G267" s="1"/>
      <c r="H267" s="1"/>
      <c r="I267" s="1"/>
      <c r="J267" s="2">
        <v>0</v>
      </c>
      <c r="K267" s="2">
        <v>0</v>
      </c>
      <c r="L267" s="2">
        <f t="shared" ref="L267:L273" si="38">ROUND((J267-K267),5)</f>
        <v>0</v>
      </c>
      <c r="M267" s="15">
        <f t="shared" ref="M267:M273" si="39">ROUND(IF(K267=0, IF(J267=0, 0, 1), J267/K267),5)</f>
        <v>0</v>
      </c>
    </row>
    <row r="268" spans="1:13" x14ac:dyDescent="0.25">
      <c r="A268" s="1"/>
      <c r="B268" s="1"/>
      <c r="C268" s="1"/>
      <c r="D268" s="1"/>
      <c r="E268" s="1"/>
      <c r="F268" s="1" t="s">
        <v>358</v>
      </c>
      <c r="G268" s="1"/>
      <c r="H268" s="1"/>
      <c r="I268" s="1"/>
      <c r="J268" s="2">
        <v>0</v>
      </c>
      <c r="K268" s="2">
        <v>0</v>
      </c>
      <c r="L268" s="2">
        <f t="shared" si="38"/>
        <v>0</v>
      </c>
      <c r="M268" s="15">
        <f t="shared" si="39"/>
        <v>0</v>
      </c>
    </row>
    <row r="269" spans="1:13" x14ac:dyDescent="0.25">
      <c r="A269" s="1"/>
      <c r="B269" s="1"/>
      <c r="C269" s="1"/>
      <c r="D269" s="1"/>
      <c r="E269" s="1"/>
      <c r="F269" s="1" t="s">
        <v>359</v>
      </c>
      <c r="G269" s="1"/>
      <c r="H269" s="1"/>
      <c r="I269" s="1"/>
      <c r="J269" s="2">
        <v>0</v>
      </c>
      <c r="K269" s="2">
        <v>0</v>
      </c>
      <c r="L269" s="2">
        <f t="shared" si="38"/>
        <v>0</v>
      </c>
      <c r="M269" s="15">
        <f t="shared" si="39"/>
        <v>0</v>
      </c>
    </row>
    <row r="270" spans="1:13" x14ac:dyDescent="0.25">
      <c r="A270" s="1"/>
      <c r="B270" s="1"/>
      <c r="C270" s="1"/>
      <c r="D270" s="1"/>
      <c r="E270" s="1"/>
      <c r="F270" s="1" t="s">
        <v>360</v>
      </c>
      <c r="G270" s="1"/>
      <c r="H270" s="1"/>
      <c r="I270" s="1"/>
      <c r="J270" s="2">
        <v>0</v>
      </c>
      <c r="K270" s="2">
        <v>3333.33</v>
      </c>
      <c r="L270" s="2">
        <f t="shared" si="38"/>
        <v>-3333.33</v>
      </c>
      <c r="M270" s="15">
        <f t="shared" si="39"/>
        <v>0</v>
      </c>
    </row>
    <row r="271" spans="1:13" x14ac:dyDescent="0.25">
      <c r="A271" s="1"/>
      <c r="B271" s="1"/>
      <c r="C271" s="1"/>
      <c r="D271" s="1"/>
      <c r="E271" s="1"/>
      <c r="F271" s="1" t="s">
        <v>361</v>
      </c>
      <c r="G271" s="1"/>
      <c r="H271" s="1"/>
      <c r="I271" s="1"/>
      <c r="J271" s="2">
        <v>50</v>
      </c>
      <c r="K271" s="2">
        <v>416.63</v>
      </c>
      <c r="L271" s="2">
        <f t="shared" si="38"/>
        <v>-366.63</v>
      </c>
      <c r="M271" s="15">
        <f t="shared" si="39"/>
        <v>0.12001000000000001</v>
      </c>
    </row>
    <row r="272" spans="1:13" ht="15.75" thickBot="1" x14ac:dyDescent="0.3">
      <c r="A272" s="1"/>
      <c r="B272" s="1"/>
      <c r="C272" s="1"/>
      <c r="D272" s="1"/>
      <c r="E272" s="1"/>
      <c r="F272" s="1" t="s">
        <v>362</v>
      </c>
      <c r="G272" s="1"/>
      <c r="H272" s="1"/>
      <c r="I272" s="1"/>
      <c r="J272" s="4">
        <v>0</v>
      </c>
      <c r="K272" s="4">
        <v>0</v>
      </c>
      <c r="L272" s="4">
        <f t="shared" si="38"/>
        <v>0</v>
      </c>
      <c r="M272" s="18">
        <f t="shared" si="39"/>
        <v>0</v>
      </c>
    </row>
    <row r="273" spans="1:13" x14ac:dyDescent="0.25">
      <c r="A273" s="1"/>
      <c r="B273" s="1"/>
      <c r="C273" s="1"/>
      <c r="D273" s="1"/>
      <c r="E273" s="1" t="s">
        <v>363</v>
      </c>
      <c r="F273" s="1"/>
      <c r="G273" s="1"/>
      <c r="H273" s="1"/>
      <c r="I273" s="1"/>
      <c r="J273" s="2">
        <f>ROUND(SUM(J266:J272),5)</f>
        <v>50</v>
      </c>
      <c r="K273" s="2">
        <f>ROUND(SUM(K266:K272),5)</f>
        <v>3749.96</v>
      </c>
      <c r="L273" s="2">
        <f t="shared" si="38"/>
        <v>-3699.96</v>
      </c>
      <c r="M273" s="15">
        <f t="shared" si="39"/>
        <v>1.333E-2</v>
      </c>
    </row>
    <row r="274" spans="1:13" x14ac:dyDescent="0.25">
      <c r="A274" s="1"/>
      <c r="B274" s="1"/>
      <c r="C274" s="1"/>
      <c r="D274" s="1"/>
      <c r="E274" s="1" t="s">
        <v>364</v>
      </c>
      <c r="F274" s="1"/>
      <c r="G274" s="1"/>
      <c r="H274" s="1"/>
      <c r="I274" s="1"/>
      <c r="J274" s="2"/>
      <c r="K274" s="2"/>
      <c r="L274" s="2"/>
      <c r="M274" s="15"/>
    </row>
    <row r="275" spans="1:13" x14ac:dyDescent="0.25">
      <c r="A275" s="1"/>
      <c r="B275" s="1"/>
      <c r="C275" s="1"/>
      <c r="D275" s="1"/>
      <c r="E275" s="1"/>
      <c r="F275" s="1" t="s">
        <v>365</v>
      </c>
      <c r="G275" s="1"/>
      <c r="H275" s="1"/>
      <c r="I275" s="1"/>
      <c r="J275" s="2">
        <v>0</v>
      </c>
      <c r="K275" s="2">
        <v>0</v>
      </c>
      <c r="L275" s="2">
        <f>ROUND((J275-K275),5)</f>
        <v>0</v>
      </c>
      <c r="M275" s="15">
        <f>ROUND(IF(K275=0, IF(J275=0, 0, 1), J275/K275),5)</f>
        <v>0</v>
      </c>
    </row>
    <row r="276" spans="1:13" x14ac:dyDescent="0.25">
      <c r="A276" s="1"/>
      <c r="B276" s="1"/>
      <c r="C276" s="1"/>
      <c r="D276" s="1"/>
      <c r="E276" s="1"/>
      <c r="F276" s="1" t="s">
        <v>366</v>
      </c>
      <c r="G276" s="1"/>
      <c r="H276" s="1"/>
      <c r="I276" s="1"/>
      <c r="J276" s="2">
        <v>0</v>
      </c>
      <c r="K276" s="2">
        <v>0</v>
      </c>
      <c r="L276" s="2">
        <f>ROUND((J276-K276),5)</f>
        <v>0</v>
      </c>
      <c r="M276" s="15">
        <f>ROUND(IF(K276=0, IF(J276=0, 0, 1), J276/K276),5)</f>
        <v>0</v>
      </c>
    </row>
    <row r="277" spans="1:13" ht="15.75" thickBot="1" x14ac:dyDescent="0.3">
      <c r="A277" s="1"/>
      <c r="B277" s="1"/>
      <c r="C277" s="1"/>
      <c r="D277" s="1"/>
      <c r="E277" s="1"/>
      <c r="F277" s="1" t="s">
        <v>367</v>
      </c>
      <c r="G277" s="1"/>
      <c r="H277" s="1"/>
      <c r="I277" s="1"/>
      <c r="J277" s="4">
        <v>0</v>
      </c>
      <c r="K277" s="4">
        <v>0</v>
      </c>
      <c r="L277" s="4">
        <f>ROUND((J277-K277),5)</f>
        <v>0</v>
      </c>
      <c r="M277" s="18">
        <f>ROUND(IF(K277=0, IF(J277=0, 0, 1), J277/K277),5)</f>
        <v>0</v>
      </c>
    </row>
    <row r="278" spans="1:13" x14ac:dyDescent="0.25">
      <c r="A278" s="1"/>
      <c r="B278" s="1"/>
      <c r="C278" s="1"/>
      <c r="D278" s="1"/>
      <c r="E278" s="1" t="s">
        <v>368</v>
      </c>
      <c r="F278" s="1"/>
      <c r="G278" s="1"/>
      <c r="H278" s="1"/>
      <c r="I278" s="1"/>
      <c r="J278" s="2">
        <f>ROUND(SUM(J274:J277),5)</f>
        <v>0</v>
      </c>
      <c r="K278" s="2">
        <f>ROUND(SUM(K274:K277),5)</f>
        <v>0</v>
      </c>
      <c r="L278" s="2">
        <f>ROUND((J278-K278),5)</f>
        <v>0</v>
      </c>
      <c r="M278" s="15">
        <f>ROUND(IF(K278=0, IF(J278=0, 0, 1), J278/K278),5)</f>
        <v>0</v>
      </c>
    </row>
    <row r="279" spans="1:13" x14ac:dyDescent="0.25">
      <c r="A279" s="1"/>
      <c r="B279" s="1"/>
      <c r="C279" s="1"/>
      <c r="D279" s="1"/>
      <c r="E279" s="1" t="s">
        <v>369</v>
      </c>
      <c r="F279" s="1"/>
      <c r="G279" s="1"/>
      <c r="H279" s="1"/>
      <c r="I279" s="1"/>
      <c r="J279" s="2">
        <v>3393.91</v>
      </c>
      <c r="K279" s="2"/>
      <c r="L279" s="2"/>
      <c r="M279" s="15"/>
    </row>
    <row r="280" spans="1:13" x14ac:dyDescent="0.25">
      <c r="A280" s="1"/>
      <c r="B280" s="1"/>
      <c r="C280" s="1"/>
      <c r="D280" s="1"/>
      <c r="E280" s="1" t="s">
        <v>370</v>
      </c>
      <c r="F280" s="1"/>
      <c r="G280" s="1"/>
      <c r="H280" s="1"/>
      <c r="I280" s="1"/>
      <c r="J280" s="2">
        <v>0</v>
      </c>
      <c r="K280" s="2">
        <v>0</v>
      </c>
      <c r="L280" s="2">
        <f>ROUND((J280-K280),5)</f>
        <v>0</v>
      </c>
      <c r="M280" s="15">
        <f>ROUND(IF(K280=0, IF(J280=0, 0, 1), J280/K280),5)</f>
        <v>0</v>
      </c>
    </row>
    <row r="281" spans="1:13" x14ac:dyDescent="0.25">
      <c r="A281" s="1"/>
      <c r="B281" s="1"/>
      <c r="C281" s="1"/>
      <c r="D281" s="1"/>
      <c r="E281" s="1" t="s">
        <v>371</v>
      </c>
      <c r="F281" s="1"/>
      <c r="G281" s="1"/>
      <c r="H281" s="1"/>
      <c r="I281" s="1"/>
      <c r="J281" s="2"/>
      <c r="K281" s="2"/>
      <c r="L281" s="2"/>
      <c r="M281" s="15"/>
    </row>
    <row r="282" spans="1:13" x14ac:dyDescent="0.25">
      <c r="A282" s="1"/>
      <c r="B282" s="1"/>
      <c r="C282" s="1"/>
      <c r="D282" s="1"/>
      <c r="E282" s="1"/>
      <c r="F282" s="1" t="s">
        <v>372</v>
      </c>
      <c r="G282" s="1"/>
      <c r="H282" s="1"/>
      <c r="I282" s="1"/>
      <c r="J282" s="2">
        <v>0</v>
      </c>
      <c r="K282" s="2">
        <v>0</v>
      </c>
      <c r="L282" s="2">
        <f t="shared" ref="L282:L290" si="40">ROUND((J282-K282),5)</f>
        <v>0</v>
      </c>
      <c r="M282" s="15">
        <f t="shared" ref="M282:M290" si="41">ROUND(IF(K282=0, IF(J282=0, 0, 1), J282/K282),5)</f>
        <v>0</v>
      </c>
    </row>
    <row r="283" spans="1:13" x14ac:dyDescent="0.25">
      <c r="A283" s="1"/>
      <c r="B283" s="1"/>
      <c r="C283" s="1"/>
      <c r="D283" s="1"/>
      <c r="E283" s="1"/>
      <c r="F283" s="1" t="s">
        <v>373</v>
      </c>
      <c r="G283" s="1"/>
      <c r="H283" s="1"/>
      <c r="I283" s="1"/>
      <c r="J283" s="2">
        <v>0</v>
      </c>
      <c r="K283" s="2">
        <v>0</v>
      </c>
      <c r="L283" s="2">
        <f t="shared" si="40"/>
        <v>0</v>
      </c>
      <c r="M283" s="15">
        <f t="shared" si="41"/>
        <v>0</v>
      </c>
    </row>
    <row r="284" spans="1:13" x14ac:dyDescent="0.25">
      <c r="A284" s="1"/>
      <c r="B284" s="1"/>
      <c r="C284" s="1"/>
      <c r="D284" s="1"/>
      <c r="E284" s="1"/>
      <c r="F284" s="1" t="s">
        <v>374</v>
      </c>
      <c r="G284" s="1"/>
      <c r="H284" s="1"/>
      <c r="I284" s="1"/>
      <c r="J284" s="2">
        <v>0</v>
      </c>
      <c r="K284" s="2">
        <v>0</v>
      </c>
      <c r="L284" s="2">
        <f t="shared" si="40"/>
        <v>0</v>
      </c>
      <c r="M284" s="15">
        <f t="shared" si="41"/>
        <v>0</v>
      </c>
    </row>
    <row r="285" spans="1:13" x14ac:dyDescent="0.25">
      <c r="A285" s="1"/>
      <c r="B285" s="1"/>
      <c r="C285" s="1"/>
      <c r="D285" s="1"/>
      <c r="E285" s="1"/>
      <c r="F285" s="1" t="s">
        <v>375</v>
      </c>
      <c r="G285" s="1"/>
      <c r="H285" s="1"/>
      <c r="I285" s="1"/>
      <c r="J285" s="2">
        <v>0</v>
      </c>
      <c r="K285" s="2">
        <v>0</v>
      </c>
      <c r="L285" s="2">
        <f t="shared" si="40"/>
        <v>0</v>
      </c>
      <c r="M285" s="15">
        <f t="shared" si="41"/>
        <v>0</v>
      </c>
    </row>
    <row r="286" spans="1:13" x14ac:dyDescent="0.25">
      <c r="A286" s="1"/>
      <c r="B286" s="1"/>
      <c r="C286" s="1"/>
      <c r="D286" s="1"/>
      <c r="E286" s="1"/>
      <c r="F286" s="1" t="s">
        <v>376</v>
      </c>
      <c r="G286" s="1"/>
      <c r="H286" s="1"/>
      <c r="I286" s="1"/>
      <c r="J286" s="2">
        <v>0</v>
      </c>
      <c r="K286" s="2">
        <v>0</v>
      </c>
      <c r="L286" s="2">
        <f t="shared" si="40"/>
        <v>0</v>
      </c>
      <c r="M286" s="15">
        <f t="shared" si="41"/>
        <v>0</v>
      </c>
    </row>
    <row r="287" spans="1:13" ht="15.75" thickBot="1" x14ac:dyDescent="0.3">
      <c r="A287" s="1"/>
      <c r="B287" s="1"/>
      <c r="C287" s="1"/>
      <c r="D287" s="1"/>
      <c r="E287" s="1"/>
      <c r="F287" s="1" t="s">
        <v>377</v>
      </c>
      <c r="G287" s="1"/>
      <c r="H287" s="1"/>
      <c r="I287" s="1"/>
      <c r="J287" s="2">
        <v>0</v>
      </c>
      <c r="K287" s="2">
        <v>0</v>
      </c>
      <c r="L287" s="2">
        <f t="shared" si="40"/>
        <v>0</v>
      </c>
      <c r="M287" s="15">
        <f t="shared" si="41"/>
        <v>0</v>
      </c>
    </row>
    <row r="288" spans="1:13" ht="15.75" thickBot="1" x14ac:dyDescent="0.3">
      <c r="A288" s="1"/>
      <c r="B288" s="1"/>
      <c r="C288" s="1"/>
      <c r="D288" s="1"/>
      <c r="E288" s="1" t="s">
        <v>378</v>
      </c>
      <c r="F288" s="1"/>
      <c r="G288" s="1"/>
      <c r="H288" s="1"/>
      <c r="I288" s="1"/>
      <c r="J288" s="5">
        <f>ROUND(SUM(J281:J287),5)</f>
        <v>0</v>
      </c>
      <c r="K288" s="5">
        <f>ROUND(SUM(K281:K287),5)</f>
        <v>0</v>
      </c>
      <c r="L288" s="5">
        <f t="shared" si="40"/>
        <v>0</v>
      </c>
      <c r="M288" s="16">
        <f t="shared" si="41"/>
        <v>0</v>
      </c>
    </row>
    <row r="289" spans="1:13" ht="15.75" thickBot="1" x14ac:dyDescent="0.3">
      <c r="A289" s="1"/>
      <c r="B289" s="1"/>
      <c r="C289" s="1"/>
      <c r="D289" s="1" t="s">
        <v>379</v>
      </c>
      <c r="E289" s="1"/>
      <c r="F289" s="1"/>
      <c r="G289" s="1"/>
      <c r="H289" s="1"/>
      <c r="I289" s="1"/>
      <c r="J289" s="3">
        <f>ROUND(J265+J273+SUM(J278:J280)+J288,5)</f>
        <v>3443.91</v>
      </c>
      <c r="K289" s="3">
        <f>ROUND(K265+K273+SUM(K278:K280)+K288,5)</f>
        <v>3749.96</v>
      </c>
      <c r="L289" s="3">
        <f t="shared" si="40"/>
        <v>-306.05</v>
      </c>
      <c r="M289" s="17">
        <f t="shared" si="41"/>
        <v>0.91839000000000004</v>
      </c>
    </row>
    <row r="290" spans="1:13" x14ac:dyDescent="0.25">
      <c r="A290" s="1"/>
      <c r="B290" s="1"/>
      <c r="C290" s="1" t="s">
        <v>380</v>
      </c>
      <c r="D290" s="1"/>
      <c r="E290" s="1"/>
      <c r="F290" s="1"/>
      <c r="G290" s="1"/>
      <c r="H290" s="1"/>
      <c r="I290" s="1"/>
      <c r="J290" s="2">
        <f>ROUND(J258+J261+J264+J289,5)</f>
        <v>113767.43</v>
      </c>
      <c r="K290" s="2">
        <f>ROUND(K258+K261+K264+K289,5)</f>
        <v>3749.96</v>
      </c>
      <c r="L290" s="2">
        <f t="shared" si="40"/>
        <v>110017.47</v>
      </c>
      <c r="M290" s="15">
        <f t="shared" si="41"/>
        <v>30.3383</v>
      </c>
    </row>
    <row r="291" spans="1:13" x14ac:dyDescent="0.25">
      <c r="A291" s="1"/>
      <c r="B291" s="1"/>
      <c r="C291" s="1" t="s">
        <v>381</v>
      </c>
      <c r="D291" s="1"/>
      <c r="E291" s="1"/>
      <c r="F291" s="1"/>
      <c r="G291" s="1"/>
      <c r="H291" s="1"/>
      <c r="I291" s="1"/>
      <c r="J291" s="2"/>
      <c r="K291" s="2"/>
      <c r="L291" s="2"/>
      <c r="M291" s="15"/>
    </row>
    <row r="292" spans="1:13" x14ac:dyDescent="0.25">
      <c r="A292" s="1"/>
      <c r="B292" s="1"/>
      <c r="C292" s="1"/>
      <c r="D292" s="1" t="s">
        <v>382</v>
      </c>
      <c r="E292" s="1"/>
      <c r="F292" s="1"/>
      <c r="G292" s="1"/>
      <c r="H292" s="1"/>
      <c r="I292" s="1"/>
      <c r="J292" s="2"/>
      <c r="K292" s="2"/>
      <c r="L292" s="2"/>
      <c r="M292" s="15"/>
    </row>
    <row r="293" spans="1:13" x14ac:dyDescent="0.25">
      <c r="A293" s="1"/>
      <c r="B293" s="1"/>
      <c r="C293" s="1"/>
      <c r="D293" s="1"/>
      <c r="E293" s="1" t="s">
        <v>383</v>
      </c>
      <c r="F293" s="1"/>
      <c r="G293" s="1"/>
      <c r="H293" s="1"/>
      <c r="I293" s="1"/>
      <c r="J293" s="2">
        <v>0</v>
      </c>
      <c r="K293" s="2">
        <v>0</v>
      </c>
      <c r="L293" s="2">
        <f>ROUND((J293-K293),5)</f>
        <v>0</v>
      </c>
      <c r="M293" s="15">
        <f>ROUND(IF(K293=0, IF(J293=0, 0, 1), J293/K293),5)</f>
        <v>0</v>
      </c>
    </row>
    <row r="294" spans="1:13" x14ac:dyDescent="0.25">
      <c r="A294" s="1"/>
      <c r="B294" s="1"/>
      <c r="C294" s="1"/>
      <c r="D294" s="1"/>
      <c r="E294" s="1" t="s">
        <v>384</v>
      </c>
      <c r="F294" s="1"/>
      <c r="G294" s="1"/>
      <c r="H294" s="1"/>
      <c r="I294" s="1"/>
      <c r="J294" s="2">
        <v>0</v>
      </c>
      <c r="K294" s="2">
        <v>0</v>
      </c>
      <c r="L294" s="2">
        <f>ROUND((J294-K294),5)</f>
        <v>0</v>
      </c>
      <c r="M294" s="15">
        <f>ROUND(IF(K294=0, IF(J294=0, 0, 1), J294/K294),5)</f>
        <v>0</v>
      </c>
    </row>
    <row r="295" spans="1:13" ht="15.75" thickBot="1" x14ac:dyDescent="0.3">
      <c r="A295" s="1"/>
      <c r="B295" s="1"/>
      <c r="C295" s="1"/>
      <c r="D295" s="1"/>
      <c r="E295" s="1" t="s">
        <v>385</v>
      </c>
      <c r="F295" s="1"/>
      <c r="G295" s="1"/>
      <c r="H295" s="1"/>
      <c r="I295" s="1"/>
      <c r="J295" s="4">
        <v>0</v>
      </c>
      <c r="K295" s="4">
        <v>0</v>
      </c>
      <c r="L295" s="4">
        <f>ROUND((J295-K295),5)</f>
        <v>0</v>
      </c>
      <c r="M295" s="18">
        <f>ROUND(IF(K295=0, IF(J295=0, 0, 1), J295/K295),5)</f>
        <v>0</v>
      </c>
    </row>
    <row r="296" spans="1:13" x14ac:dyDescent="0.25">
      <c r="A296" s="1"/>
      <c r="B296" s="1"/>
      <c r="C296" s="1"/>
      <c r="D296" s="1" t="s">
        <v>386</v>
      </c>
      <c r="E296" s="1"/>
      <c r="F296" s="1"/>
      <c r="G296" s="1"/>
      <c r="H296" s="1"/>
      <c r="I296" s="1"/>
      <c r="J296" s="2">
        <f>ROUND(SUM(J292:J295),5)</f>
        <v>0</v>
      </c>
      <c r="K296" s="2">
        <f>ROUND(SUM(K292:K295),5)</f>
        <v>0</v>
      </c>
      <c r="L296" s="2">
        <f>ROUND((J296-K296),5)</f>
        <v>0</v>
      </c>
      <c r="M296" s="15">
        <f>ROUND(IF(K296=0, IF(J296=0, 0, 1), J296/K296),5)</f>
        <v>0</v>
      </c>
    </row>
    <row r="297" spans="1:13" x14ac:dyDescent="0.25">
      <c r="A297" s="1"/>
      <c r="B297" s="1"/>
      <c r="C297" s="1"/>
      <c r="D297" s="1" t="s">
        <v>387</v>
      </c>
      <c r="E297" s="1"/>
      <c r="F297" s="1"/>
      <c r="G297" s="1"/>
      <c r="H297" s="1"/>
      <c r="I297" s="1"/>
      <c r="J297" s="2"/>
      <c r="K297" s="2"/>
      <c r="L297" s="2"/>
      <c r="M297" s="15"/>
    </row>
    <row r="298" spans="1:13" x14ac:dyDescent="0.25">
      <c r="A298" s="1"/>
      <c r="B298" s="1"/>
      <c r="C298" s="1"/>
      <c r="D298" s="1"/>
      <c r="E298" s="1" t="s">
        <v>388</v>
      </c>
      <c r="F298" s="1"/>
      <c r="G298" s="1"/>
      <c r="H298" s="1"/>
      <c r="I298" s="1"/>
      <c r="J298" s="2">
        <v>1674.51</v>
      </c>
      <c r="K298" s="2"/>
      <c r="L298" s="2"/>
      <c r="M298" s="15"/>
    </row>
    <row r="299" spans="1:13" x14ac:dyDescent="0.25">
      <c r="A299" s="1"/>
      <c r="B299" s="1"/>
      <c r="C299" s="1"/>
      <c r="D299" s="1"/>
      <c r="E299" s="1" t="s">
        <v>389</v>
      </c>
      <c r="F299" s="1"/>
      <c r="G299" s="1"/>
      <c r="H299" s="1"/>
      <c r="I299" s="1"/>
      <c r="J299" s="2">
        <v>0</v>
      </c>
      <c r="K299" s="2">
        <v>0</v>
      </c>
      <c r="L299" s="2">
        <f>ROUND((J299-K299),5)</f>
        <v>0</v>
      </c>
      <c r="M299" s="15">
        <f>ROUND(IF(K299=0, IF(J299=0, 0, 1), J299/K299),5)</f>
        <v>0</v>
      </c>
    </row>
    <row r="300" spans="1:13" x14ac:dyDescent="0.25">
      <c r="A300" s="1"/>
      <c r="B300" s="1"/>
      <c r="C300" s="1"/>
      <c r="D300" s="1"/>
      <c r="E300" s="1" t="s">
        <v>390</v>
      </c>
      <c r="F300" s="1"/>
      <c r="G300" s="1"/>
      <c r="H300" s="1"/>
      <c r="I300" s="1"/>
      <c r="J300" s="2">
        <v>0</v>
      </c>
      <c r="K300" s="2">
        <v>0</v>
      </c>
      <c r="L300" s="2">
        <f>ROUND((J300-K300),5)</f>
        <v>0</v>
      </c>
      <c r="M300" s="15">
        <f>ROUND(IF(K300=0, IF(J300=0, 0, 1), J300/K300),5)</f>
        <v>0</v>
      </c>
    </row>
    <row r="301" spans="1:13" x14ac:dyDescent="0.25">
      <c r="A301" s="1"/>
      <c r="B301" s="1"/>
      <c r="C301" s="1"/>
      <c r="D301" s="1"/>
      <c r="E301" s="1" t="s">
        <v>391</v>
      </c>
      <c r="F301" s="1"/>
      <c r="G301" s="1"/>
      <c r="H301" s="1"/>
      <c r="I301" s="1"/>
      <c r="J301" s="2">
        <v>0</v>
      </c>
      <c r="K301" s="2">
        <v>0</v>
      </c>
      <c r="L301" s="2">
        <f>ROUND((J301-K301),5)</f>
        <v>0</v>
      </c>
      <c r="M301" s="15">
        <f>ROUND(IF(K301=0, IF(J301=0, 0, 1), J301/K301),5)</f>
        <v>0</v>
      </c>
    </row>
    <row r="302" spans="1:13" x14ac:dyDescent="0.25">
      <c r="A302" s="1"/>
      <c r="B302" s="1"/>
      <c r="C302" s="1"/>
      <c r="D302" s="1"/>
      <c r="E302" s="1" t="s">
        <v>392</v>
      </c>
      <c r="F302" s="1"/>
      <c r="G302" s="1"/>
      <c r="H302" s="1"/>
      <c r="I302" s="1"/>
      <c r="J302" s="2">
        <v>0</v>
      </c>
      <c r="K302" s="2">
        <v>0</v>
      </c>
      <c r="L302" s="2">
        <f>ROUND((J302-K302),5)</f>
        <v>0</v>
      </c>
      <c r="M302" s="15">
        <f>ROUND(IF(K302=0, IF(J302=0, 0, 1), J302/K302),5)</f>
        <v>0</v>
      </c>
    </row>
    <row r="303" spans="1:13" x14ac:dyDescent="0.25">
      <c r="A303" s="1"/>
      <c r="B303" s="1"/>
      <c r="C303" s="1"/>
      <c r="D303" s="1"/>
      <c r="E303" s="1" t="s">
        <v>393</v>
      </c>
      <c r="F303" s="1"/>
      <c r="G303" s="1"/>
      <c r="H303" s="1"/>
      <c r="I303" s="1"/>
      <c r="J303" s="2"/>
      <c r="K303" s="2"/>
      <c r="L303" s="2"/>
      <c r="M303" s="15"/>
    </row>
    <row r="304" spans="1:13" x14ac:dyDescent="0.25">
      <c r="A304" s="1"/>
      <c r="B304" s="1"/>
      <c r="C304" s="1"/>
      <c r="D304" s="1"/>
      <c r="E304" s="1"/>
      <c r="F304" s="1" t="s">
        <v>394</v>
      </c>
      <c r="G304" s="1"/>
      <c r="H304" s="1"/>
      <c r="I304" s="1"/>
      <c r="J304" s="2">
        <v>0</v>
      </c>
      <c r="K304" s="2">
        <v>0</v>
      </c>
      <c r="L304" s="2">
        <f t="shared" ref="L304:L310" si="42">ROUND((J304-K304),5)</f>
        <v>0</v>
      </c>
      <c r="M304" s="15">
        <f t="shared" ref="M304:M310" si="43">ROUND(IF(K304=0, IF(J304=0, 0, 1), J304/K304),5)</f>
        <v>0</v>
      </c>
    </row>
    <row r="305" spans="1:13" x14ac:dyDescent="0.25">
      <c r="A305" s="1"/>
      <c r="B305" s="1"/>
      <c r="C305" s="1"/>
      <c r="D305" s="1"/>
      <c r="E305" s="1"/>
      <c r="F305" s="1" t="s">
        <v>395</v>
      </c>
      <c r="G305" s="1"/>
      <c r="H305" s="1"/>
      <c r="I305" s="1"/>
      <c r="J305" s="2">
        <v>0</v>
      </c>
      <c r="K305" s="2">
        <v>0</v>
      </c>
      <c r="L305" s="2">
        <f t="shared" si="42"/>
        <v>0</v>
      </c>
      <c r="M305" s="15">
        <f t="shared" si="43"/>
        <v>0</v>
      </c>
    </row>
    <row r="306" spans="1:13" x14ac:dyDescent="0.25">
      <c r="A306" s="1"/>
      <c r="B306" s="1"/>
      <c r="C306" s="1"/>
      <c r="D306" s="1"/>
      <c r="E306" s="1"/>
      <c r="F306" s="1" t="s">
        <v>396</v>
      </c>
      <c r="G306" s="1"/>
      <c r="H306" s="1"/>
      <c r="I306" s="1"/>
      <c r="J306" s="2">
        <v>0</v>
      </c>
      <c r="K306" s="2">
        <v>0</v>
      </c>
      <c r="L306" s="2">
        <f t="shared" si="42"/>
        <v>0</v>
      </c>
      <c r="M306" s="15">
        <f t="shared" si="43"/>
        <v>0</v>
      </c>
    </row>
    <row r="307" spans="1:13" ht="15.75" thickBot="1" x14ac:dyDescent="0.3">
      <c r="A307" s="1"/>
      <c r="B307" s="1"/>
      <c r="C307" s="1"/>
      <c r="D307" s="1"/>
      <c r="E307" s="1"/>
      <c r="F307" s="1" t="s">
        <v>397</v>
      </c>
      <c r="G307" s="1"/>
      <c r="H307" s="1"/>
      <c r="I307" s="1"/>
      <c r="J307" s="4">
        <v>0</v>
      </c>
      <c r="K307" s="4">
        <v>0</v>
      </c>
      <c r="L307" s="4">
        <f t="shared" si="42"/>
        <v>0</v>
      </c>
      <c r="M307" s="18">
        <f t="shared" si="43"/>
        <v>0</v>
      </c>
    </row>
    <row r="308" spans="1:13" x14ac:dyDescent="0.25">
      <c r="A308" s="1"/>
      <c r="B308" s="1"/>
      <c r="C308" s="1"/>
      <c r="D308" s="1"/>
      <c r="E308" s="1" t="s">
        <v>398</v>
      </c>
      <c r="F308" s="1"/>
      <c r="G308" s="1"/>
      <c r="H308" s="1"/>
      <c r="I308" s="1"/>
      <c r="J308" s="2">
        <f>ROUND(SUM(J303:J307),5)</f>
        <v>0</v>
      </c>
      <c r="K308" s="2">
        <f>ROUND(SUM(K303:K307),5)</f>
        <v>0</v>
      </c>
      <c r="L308" s="2">
        <f t="shared" si="42"/>
        <v>0</v>
      </c>
      <c r="M308" s="15">
        <f t="shared" si="43"/>
        <v>0</v>
      </c>
    </row>
    <row r="309" spans="1:13" ht="15.75" thickBot="1" x14ac:dyDescent="0.3">
      <c r="A309" s="1"/>
      <c r="B309" s="1"/>
      <c r="C309" s="1"/>
      <c r="D309" s="1"/>
      <c r="E309" s="1" t="s">
        <v>399</v>
      </c>
      <c r="F309" s="1"/>
      <c r="G309" s="1"/>
      <c r="H309" s="1"/>
      <c r="I309" s="1"/>
      <c r="J309" s="4">
        <v>0</v>
      </c>
      <c r="K309" s="4">
        <v>0</v>
      </c>
      <c r="L309" s="4">
        <f t="shared" si="42"/>
        <v>0</v>
      </c>
      <c r="M309" s="18">
        <f t="shared" si="43"/>
        <v>0</v>
      </c>
    </row>
    <row r="310" spans="1:13" x14ac:dyDescent="0.25">
      <c r="A310" s="1"/>
      <c r="B310" s="1"/>
      <c r="C310" s="1"/>
      <c r="D310" s="1" t="s">
        <v>400</v>
      </c>
      <c r="E310" s="1"/>
      <c r="F310" s="1"/>
      <c r="G310" s="1"/>
      <c r="H310" s="1"/>
      <c r="I310" s="1"/>
      <c r="J310" s="2">
        <f>ROUND(SUM(J297:J302)+SUM(J308:J309),5)</f>
        <v>1674.51</v>
      </c>
      <c r="K310" s="2">
        <f>ROUND(SUM(K297:K302)+SUM(K308:K309),5)</f>
        <v>0</v>
      </c>
      <c r="L310" s="2">
        <f t="shared" si="42"/>
        <v>1674.51</v>
      </c>
      <c r="M310" s="15">
        <f t="shared" si="43"/>
        <v>1</v>
      </c>
    </row>
    <row r="311" spans="1:13" x14ac:dyDescent="0.25">
      <c r="A311" s="1"/>
      <c r="B311" s="1"/>
      <c r="C311" s="1"/>
      <c r="D311" s="1" t="s">
        <v>401</v>
      </c>
      <c r="E311" s="1"/>
      <c r="F311" s="1"/>
      <c r="G311" s="1"/>
      <c r="H311" s="1"/>
      <c r="I311" s="1"/>
      <c r="J311" s="2"/>
      <c r="K311" s="2"/>
      <c r="L311" s="2"/>
      <c r="M311" s="15"/>
    </row>
    <row r="312" spans="1:13" x14ac:dyDescent="0.25">
      <c r="A312" s="1"/>
      <c r="B312" s="1"/>
      <c r="C312" s="1"/>
      <c r="D312" s="1"/>
      <c r="E312" s="1" t="s">
        <v>402</v>
      </c>
      <c r="F312" s="1"/>
      <c r="G312" s="1"/>
      <c r="H312" s="1"/>
      <c r="I312" s="1"/>
      <c r="J312" s="2">
        <v>0</v>
      </c>
      <c r="K312" s="2">
        <v>0</v>
      </c>
      <c r="L312" s="2">
        <f t="shared" ref="L312:L317" si="44">ROUND((J312-K312),5)</f>
        <v>0</v>
      </c>
      <c r="M312" s="15">
        <f t="shared" ref="M312:M317" si="45">ROUND(IF(K312=0, IF(J312=0, 0, 1), J312/K312),5)</f>
        <v>0</v>
      </c>
    </row>
    <row r="313" spans="1:13" ht="15.75" thickBot="1" x14ac:dyDescent="0.3">
      <c r="A313" s="1"/>
      <c r="B313" s="1"/>
      <c r="C313" s="1"/>
      <c r="D313" s="1"/>
      <c r="E313" s="1" t="s">
        <v>403</v>
      </c>
      <c r="F313" s="1"/>
      <c r="G313" s="1"/>
      <c r="H313" s="1"/>
      <c r="I313" s="1"/>
      <c r="J313" s="2">
        <v>0</v>
      </c>
      <c r="K313" s="2">
        <v>0</v>
      </c>
      <c r="L313" s="2">
        <f t="shared" si="44"/>
        <v>0</v>
      </c>
      <c r="M313" s="15">
        <f t="shared" si="45"/>
        <v>0</v>
      </c>
    </row>
    <row r="314" spans="1:13" ht="15.75" thickBot="1" x14ac:dyDescent="0.3">
      <c r="A314" s="1"/>
      <c r="B314" s="1"/>
      <c r="C314" s="1"/>
      <c r="D314" s="1" t="s">
        <v>404</v>
      </c>
      <c r="E314" s="1"/>
      <c r="F314" s="1"/>
      <c r="G314" s="1"/>
      <c r="H314" s="1"/>
      <c r="I314" s="1"/>
      <c r="J314" s="5">
        <f>ROUND(SUM(J311:J313),5)</f>
        <v>0</v>
      </c>
      <c r="K314" s="5">
        <f>ROUND(SUM(K311:K313),5)</f>
        <v>0</v>
      </c>
      <c r="L314" s="5">
        <f t="shared" si="44"/>
        <v>0</v>
      </c>
      <c r="M314" s="16">
        <f t="shared" si="45"/>
        <v>0</v>
      </c>
    </row>
    <row r="315" spans="1:13" ht="15.75" thickBot="1" x14ac:dyDescent="0.3">
      <c r="A315" s="1"/>
      <c r="B315" s="1"/>
      <c r="C315" s="1" t="s">
        <v>405</v>
      </c>
      <c r="D315" s="1"/>
      <c r="E315" s="1"/>
      <c r="F315" s="1"/>
      <c r="G315" s="1"/>
      <c r="H315" s="1"/>
      <c r="I315" s="1"/>
      <c r="J315" s="5">
        <f>ROUND(J291+J296+J310+J314,5)</f>
        <v>1674.51</v>
      </c>
      <c r="K315" s="5">
        <f>ROUND(K291+K296+K310+K314,5)</f>
        <v>0</v>
      </c>
      <c r="L315" s="5">
        <f t="shared" si="44"/>
        <v>1674.51</v>
      </c>
      <c r="M315" s="16">
        <f t="shared" si="45"/>
        <v>1</v>
      </c>
    </row>
    <row r="316" spans="1:13" ht="15.75" thickBot="1" x14ac:dyDescent="0.3">
      <c r="A316" s="1"/>
      <c r="B316" s="1" t="s">
        <v>406</v>
      </c>
      <c r="C316" s="1"/>
      <c r="D316" s="1"/>
      <c r="E316" s="1"/>
      <c r="F316" s="1"/>
      <c r="G316" s="1"/>
      <c r="H316" s="1"/>
      <c r="I316" s="1"/>
      <c r="J316" s="5">
        <f>ROUND(J257+J290-J315,5)</f>
        <v>112092.92</v>
      </c>
      <c r="K316" s="5">
        <f>ROUND(K257+K290-K315,5)</f>
        <v>3749.96</v>
      </c>
      <c r="L316" s="5">
        <f t="shared" si="44"/>
        <v>108342.96</v>
      </c>
      <c r="M316" s="16">
        <f t="shared" si="45"/>
        <v>29.891760000000001</v>
      </c>
    </row>
    <row r="317" spans="1:13" s="8" customFormat="1" ht="12" thickBot="1" x14ac:dyDescent="0.25">
      <c r="A317" s="6" t="s">
        <v>86</v>
      </c>
      <c r="B317" s="6"/>
      <c r="C317" s="6"/>
      <c r="D317" s="6"/>
      <c r="E317" s="6"/>
      <c r="F317" s="6"/>
      <c r="G317" s="6"/>
      <c r="H317" s="6"/>
      <c r="I317" s="6"/>
      <c r="J317" s="7">
        <f>ROUND(J256+J316,5)</f>
        <v>-13216.91</v>
      </c>
      <c r="K317" s="7">
        <f>ROUND(K256+K316,5)</f>
        <v>-83254.37</v>
      </c>
      <c r="L317" s="7">
        <f t="shared" si="44"/>
        <v>70037.460000000006</v>
      </c>
      <c r="M317" s="19">
        <f t="shared" si="45"/>
        <v>0.15875</v>
      </c>
    </row>
    <row r="318" spans="1:13" ht="15.75" thickTop="1" x14ac:dyDescent="0.25"/>
  </sheetData>
  <pageMargins left="0.7" right="0.7" top="0.75" bottom="0.75" header="0.1" footer="0.3"/>
  <pageSetup orientation="portrait" r:id="rId1"/>
  <headerFooter>
    <oddHeader>&amp;L&amp;"Arial,Bold"&amp;8 1:07 PM
&amp;"Arial,Bold"&amp;8 12/03/25
&amp;"Arial,Bold"&amp;8 Accrual Basis&amp;C&amp;"Arial,Bold"&amp;12 Nederland Fire Protection District
&amp;"Arial,Bold"&amp;14 Income &amp;&amp; Expense Budget vs. Actual
&amp;"Arial,Bold"&amp;10 November 2025</oddHeader>
    <oddFooter>&amp;R&amp;"Arial,Bold"&amp;8 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3F5AEB-A1F3-41BB-8E16-9E376CE48144}">
  <dimension ref="A1:M331"/>
  <sheetViews>
    <sheetView workbookViewId="0">
      <pane xSplit="9" ySplit="2" topLeftCell="J3" activePane="bottomRight" state="frozenSplit"/>
      <selection pane="topRight" activeCell="J1" sqref="J1"/>
      <selection pane="bottomLeft" activeCell="A3" sqref="A3"/>
      <selection pane="bottomRight"/>
    </sheetView>
  </sheetViews>
  <sheetFormatPr defaultRowHeight="15" x14ac:dyDescent="0.25"/>
  <cols>
    <col min="1" max="8" width="3" style="12" customWidth="1"/>
    <col min="9" max="9" width="31.28515625" style="12" customWidth="1"/>
    <col min="10" max="10" width="10.140625" bestFit="1" customWidth="1"/>
    <col min="11" max="11" width="10" bestFit="1" customWidth="1"/>
    <col min="12" max="12" width="12" bestFit="1" customWidth="1"/>
    <col min="13" max="13" width="10.28515625" bestFit="1" customWidth="1"/>
  </cols>
  <sheetData>
    <row r="1" spans="1:13" ht="15.75" thickBot="1" x14ac:dyDescent="0.3">
      <c r="A1" s="1"/>
      <c r="B1" s="1"/>
      <c r="C1" s="1"/>
      <c r="D1" s="1"/>
      <c r="E1" s="1"/>
      <c r="F1" s="1"/>
      <c r="G1" s="1"/>
      <c r="H1" s="1"/>
      <c r="I1" s="1"/>
      <c r="J1" s="14"/>
      <c r="K1" s="14"/>
      <c r="L1" s="14"/>
      <c r="M1" s="14"/>
    </row>
    <row r="2" spans="1:13" s="11" customFormat="1" ht="16.5" thickTop="1" thickBot="1" x14ac:dyDescent="0.3">
      <c r="A2" s="9"/>
      <c r="B2" s="9"/>
      <c r="C2" s="9"/>
      <c r="D2" s="9"/>
      <c r="E2" s="9"/>
      <c r="F2" s="9"/>
      <c r="G2" s="9"/>
      <c r="H2" s="9"/>
      <c r="I2" s="9"/>
      <c r="J2" s="20" t="s">
        <v>407</v>
      </c>
      <c r="K2" s="20" t="s">
        <v>90</v>
      </c>
      <c r="L2" s="20" t="s">
        <v>91</v>
      </c>
      <c r="M2" s="20" t="s">
        <v>92</v>
      </c>
    </row>
    <row r="3" spans="1:13" ht="15.75" thickTop="1" x14ac:dyDescent="0.25">
      <c r="A3" s="1"/>
      <c r="B3" s="1" t="s">
        <v>93</v>
      </c>
      <c r="C3" s="1"/>
      <c r="D3" s="1"/>
      <c r="E3" s="1"/>
      <c r="F3" s="1"/>
      <c r="G3" s="1"/>
      <c r="H3" s="1"/>
      <c r="I3" s="1"/>
      <c r="J3" s="2"/>
      <c r="K3" s="2"/>
      <c r="L3" s="2"/>
      <c r="M3" s="15"/>
    </row>
    <row r="4" spans="1:13" x14ac:dyDescent="0.25">
      <c r="A4" s="1"/>
      <c r="B4" s="1"/>
      <c r="C4" s="1"/>
      <c r="D4" s="1" t="s">
        <v>94</v>
      </c>
      <c r="E4" s="1"/>
      <c r="F4" s="1"/>
      <c r="G4" s="1"/>
      <c r="H4" s="1"/>
      <c r="I4" s="1"/>
      <c r="J4" s="2"/>
      <c r="K4" s="2"/>
      <c r="L4" s="2"/>
      <c r="M4" s="15"/>
    </row>
    <row r="5" spans="1:13" x14ac:dyDescent="0.25">
      <c r="A5" s="1"/>
      <c r="B5" s="1"/>
      <c r="C5" s="1"/>
      <c r="D5" s="1"/>
      <c r="E5" s="1" t="s">
        <v>408</v>
      </c>
      <c r="F5" s="1"/>
      <c r="G5" s="1"/>
      <c r="H5" s="1"/>
      <c r="I5" s="1"/>
      <c r="J5" s="2">
        <v>0</v>
      </c>
      <c r="K5" s="2"/>
      <c r="L5" s="2"/>
      <c r="M5" s="15"/>
    </row>
    <row r="6" spans="1:13" x14ac:dyDescent="0.25">
      <c r="A6" s="1"/>
      <c r="B6" s="1"/>
      <c r="C6" s="1"/>
      <c r="D6" s="1"/>
      <c r="E6" s="1" t="s">
        <v>95</v>
      </c>
      <c r="F6" s="1"/>
      <c r="G6" s="1"/>
      <c r="H6" s="1"/>
      <c r="I6" s="1"/>
      <c r="J6" s="2">
        <v>1245.99</v>
      </c>
      <c r="K6" s="2">
        <v>0</v>
      </c>
      <c r="L6" s="2">
        <f>ROUND((J6-K6),5)</f>
        <v>1245.99</v>
      </c>
      <c r="M6" s="15">
        <f>ROUND(IF(K6=0, IF(J6=0, 0, 1), J6/K6),5)</f>
        <v>1</v>
      </c>
    </row>
    <row r="7" spans="1:13" x14ac:dyDescent="0.25">
      <c r="A7" s="1"/>
      <c r="B7" s="1"/>
      <c r="C7" s="1"/>
      <c r="D7" s="1"/>
      <c r="E7" s="1" t="s">
        <v>96</v>
      </c>
      <c r="F7" s="1"/>
      <c r="G7" s="1"/>
      <c r="H7" s="1"/>
      <c r="I7" s="1"/>
      <c r="J7" s="2">
        <v>0</v>
      </c>
      <c r="K7" s="2">
        <v>0</v>
      </c>
      <c r="L7" s="2">
        <f>ROUND((J7-K7),5)</f>
        <v>0</v>
      </c>
      <c r="M7" s="15">
        <f>ROUND(IF(K7=0, IF(J7=0, 0, 1), J7/K7),5)</f>
        <v>0</v>
      </c>
    </row>
    <row r="8" spans="1:13" x14ac:dyDescent="0.25">
      <c r="A8" s="1"/>
      <c r="B8" s="1"/>
      <c r="C8" s="1"/>
      <c r="D8" s="1"/>
      <c r="E8" s="1" t="s">
        <v>97</v>
      </c>
      <c r="F8" s="1"/>
      <c r="G8" s="1"/>
      <c r="H8" s="1"/>
      <c r="I8" s="1"/>
      <c r="J8" s="2">
        <v>0</v>
      </c>
      <c r="K8" s="2">
        <v>500</v>
      </c>
      <c r="L8" s="2">
        <f>ROUND((J8-K8),5)</f>
        <v>-500</v>
      </c>
      <c r="M8" s="15">
        <f>ROUND(IF(K8=0, IF(J8=0, 0, 1), J8/K8),5)</f>
        <v>0</v>
      </c>
    </row>
    <row r="9" spans="1:13" x14ac:dyDescent="0.25">
      <c r="A9" s="1"/>
      <c r="B9" s="1"/>
      <c r="C9" s="1"/>
      <c r="D9" s="1"/>
      <c r="E9" s="1" t="s">
        <v>98</v>
      </c>
      <c r="F9" s="1"/>
      <c r="G9" s="1"/>
      <c r="H9" s="1"/>
      <c r="I9" s="1"/>
      <c r="J9" s="2">
        <v>48655.1</v>
      </c>
      <c r="K9" s="2">
        <v>32083.26</v>
      </c>
      <c r="L9" s="2">
        <f>ROUND((J9-K9),5)</f>
        <v>16571.84</v>
      </c>
      <c r="M9" s="15">
        <f>ROUND(IF(K9=0, IF(J9=0, 0, 1), J9/K9),5)</f>
        <v>1.5165299999999999</v>
      </c>
    </row>
    <row r="10" spans="1:13" x14ac:dyDescent="0.25">
      <c r="A10" s="1"/>
      <c r="B10" s="1"/>
      <c r="C10" s="1"/>
      <c r="D10" s="1"/>
      <c r="E10" s="1" t="s">
        <v>99</v>
      </c>
      <c r="F10" s="1"/>
      <c r="G10" s="1"/>
      <c r="H10" s="1"/>
      <c r="I10" s="1"/>
      <c r="J10" s="2"/>
      <c r="K10" s="2"/>
      <c r="L10" s="2"/>
      <c r="M10" s="15"/>
    </row>
    <row r="11" spans="1:13" x14ac:dyDescent="0.25">
      <c r="A11" s="1"/>
      <c r="B11" s="1"/>
      <c r="C11" s="1"/>
      <c r="D11" s="1"/>
      <c r="E11" s="1"/>
      <c r="F11" s="1" t="s">
        <v>100</v>
      </c>
      <c r="G11" s="1"/>
      <c r="H11" s="1"/>
      <c r="I11" s="1"/>
      <c r="J11" s="2">
        <v>-4503.93</v>
      </c>
      <c r="K11" s="2">
        <v>0</v>
      </c>
      <c r="L11" s="2">
        <f>ROUND((J11-K11),5)</f>
        <v>-4503.93</v>
      </c>
      <c r="M11" s="15">
        <f>ROUND(IF(K11=0, IF(J11=0, 0, 1), J11/K11),5)</f>
        <v>1</v>
      </c>
    </row>
    <row r="12" spans="1:13" x14ac:dyDescent="0.25">
      <c r="A12" s="1"/>
      <c r="B12" s="1"/>
      <c r="C12" s="1"/>
      <c r="D12" s="1"/>
      <c r="E12" s="1"/>
      <c r="F12" s="1" t="s">
        <v>101</v>
      </c>
      <c r="G12" s="1"/>
      <c r="H12" s="1"/>
      <c r="I12" s="1"/>
      <c r="J12" s="2">
        <v>4387.8999999999996</v>
      </c>
      <c r="K12" s="2">
        <v>0</v>
      </c>
      <c r="L12" s="2">
        <f>ROUND((J12-K12),5)</f>
        <v>4387.8999999999996</v>
      </c>
      <c r="M12" s="15">
        <f>ROUND(IF(K12=0, IF(J12=0, 0, 1), J12/K12),5)</f>
        <v>1</v>
      </c>
    </row>
    <row r="13" spans="1:13" x14ac:dyDescent="0.25">
      <c r="A13" s="1"/>
      <c r="B13" s="1"/>
      <c r="C13" s="1"/>
      <c r="D13" s="1"/>
      <c r="E13" s="1"/>
      <c r="F13" s="1" t="s">
        <v>102</v>
      </c>
      <c r="G13" s="1"/>
      <c r="H13" s="1"/>
      <c r="I13" s="1"/>
      <c r="J13" s="2">
        <v>2571.0300000000002</v>
      </c>
      <c r="K13" s="2">
        <v>0</v>
      </c>
      <c r="L13" s="2">
        <f>ROUND((J13-K13),5)</f>
        <v>2571.0300000000002</v>
      </c>
      <c r="M13" s="15">
        <f>ROUND(IF(K13=0, IF(J13=0, 0, 1), J13/K13),5)</f>
        <v>1</v>
      </c>
    </row>
    <row r="14" spans="1:13" x14ac:dyDescent="0.25">
      <c r="A14" s="1"/>
      <c r="B14" s="1"/>
      <c r="C14" s="1"/>
      <c r="D14" s="1"/>
      <c r="E14" s="1"/>
      <c r="F14" s="1" t="s">
        <v>103</v>
      </c>
      <c r="G14" s="1"/>
      <c r="H14" s="1"/>
      <c r="I14" s="1"/>
      <c r="J14" s="2">
        <v>-2679.5</v>
      </c>
      <c r="K14" s="2"/>
      <c r="L14" s="2"/>
      <c r="M14" s="15"/>
    </row>
    <row r="15" spans="1:13" x14ac:dyDescent="0.25">
      <c r="A15" s="1"/>
      <c r="B15" s="1"/>
      <c r="C15" s="1"/>
      <c r="D15" s="1"/>
      <c r="E15" s="1"/>
      <c r="F15" s="1" t="s">
        <v>104</v>
      </c>
      <c r="G15" s="1"/>
      <c r="H15" s="1"/>
      <c r="I15" s="1"/>
      <c r="J15" s="2">
        <v>1535246.65</v>
      </c>
      <c r="K15" s="2">
        <v>1545705</v>
      </c>
      <c r="L15" s="2">
        <f t="shared" ref="L15:L32" si="0">ROUND((J15-K15),5)</f>
        <v>-10458.35</v>
      </c>
      <c r="M15" s="15">
        <f t="shared" ref="M15:M32" si="1">ROUND(IF(K15=0, IF(J15=0, 0, 1), J15/K15),5)</f>
        <v>0.99322999999999995</v>
      </c>
    </row>
    <row r="16" spans="1:13" x14ac:dyDescent="0.25">
      <c r="A16" s="1"/>
      <c r="B16" s="1"/>
      <c r="C16" s="1"/>
      <c r="D16" s="1"/>
      <c r="E16" s="1"/>
      <c r="F16" s="1" t="s">
        <v>105</v>
      </c>
      <c r="G16" s="1"/>
      <c r="H16" s="1"/>
      <c r="I16" s="1"/>
      <c r="J16" s="2">
        <v>59260.65</v>
      </c>
      <c r="K16" s="2">
        <v>58152.37</v>
      </c>
      <c r="L16" s="2">
        <f t="shared" si="0"/>
        <v>1108.28</v>
      </c>
      <c r="M16" s="15">
        <f t="shared" si="1"/>
        <v>1.0190600000000001</v>
      </c>
    </row>
    <row r="17" spans="1:13" x14ac:dyDescent="0.25">
      <c r="A17" s="1"/>
      <c r="B17" s="1"/>
      <c r="C17" s="1"/>
      <c r="D17" s="1"/>
      <c r="E17" s="1"/>
      <c r="F17" s="1" t="s">
        <v>106</v>
      </c>
      <c r="G17" s="1"/>
      <c r="H17" s="1"/>
      <c r="I17" s="1"/>
      <c r="J17" s="2">
        <v>0</v>
      </c>
      <c r="K17" s="2">
        <v>40796.25</v>
      </c>
      <c r="L17" s="2">
        <f t="shared" si="0"/>
        <v>-40796.25</v>
      </c>
      <c r="M17" s="15">
        <f t="shared" si="1"/>
        <v>0</v>
      </c>
    </row>
    <row r="18" spans="1:13" x14ac:dyDescent="0.25">
      <c r="A18" s="1"/>
      <c r="B18" s="1"/>
      <c r="C18" s="1"/>
      <c r="D18" s="1"/>
      <c r="E18" s="1"/>
      <c r="F18" s="1" t="s">
        <v>107</v>
      </c>
      <c r="G18" s="1"/>
      <c r="H18" s="1"/>
      <c r="I18" s="1"/>
      <c r="J18" s="2">
        <v>0</v>
      </c>
      <c r="K18" s="2">
        <v>2039.73</v>
      </c>
      <c r="L18" s="2">
        <f t="shared" si="0"/>
        <v>-2039.73</v>
      </c>
      <c r="M18" s="15">
        <f t="shared" si="1"/>
        <v>0</v>
      </c>
    </row>
    <row r="19" spans="1:13" x14ac:dyDescent="0.25">
      <c r="A19" s="1"/>
      <c r="B19" s="1"/>
      <c r="C19" s="1"/>
      <c r="D19" s="1"/>
      <c r="E19" s="1"/>
      <c r="F19" s="1" t="s">
        <v>108</v>
      </c>
      <c r="G19" s="1"/>
      <c r="H19" s="1"/>
      <c r="I19" s="1"/>
      <c r="J19" s="2">
        <v>2705.3</v>
      </c>
      <c r="K19" s="2">
        <v>0</v>
      </c>
      <c r="L19" s="2">
        <f t="shared" si="0"/>
        <v>2705.3</v>
      </c>
      <c r="M19" s="15">
        <f t="shared" si="1"/>
        <v>1</v>
      </c>
    </row>
    <row r="20" spans="1:13" x14ac:dyDescent="0.25">
      <c r="A20" s="1"/>
      <c r="B20" s="1"/>
      <c r="C20" s="1"/>
      <c r="D20" s="1"/>
      <c r="E20" s="1"/>
      <c r="F20" s="1" t="s">
        <v>109</v>
      </c>
      <c r="G20" s="1"/>
      <c r="H20" s="1"/>
      <c r="I20" s="1"/>
      <c r="J20" s="2">
        <v>0</v>
      </c>
      <c r="K20" s="2">
        <v>0</v>
      </c>
      <c r="L20" s="2">
        <f t="shared" si="0"/>
        <v>0</v>
      </c>
      <c r="M20" s="15">
        <f t="shared" si="1"/>
        <v>0</v>
      </c>
    </row>
    <row r="21" spans="1:13" x14ac:dyDescent="0.25">
      <c r="A21" s="1"/>
      <c r="B21" s="1"/>
      <c r="C21" s="1"/>
      <c r="D21" s="1"/>
      <c r="E21" s="1"/>
      <c r="F21" s="1" t="s">
        <v>110</v>
      </c>
      <c r="G21" s="1"/>
      <c r="H21" s="1"/>
      <c r="I21" s="1"/>
      <c r="J21" s="2">
        <v>0</v>
      </c>
      <c r="K21" s="2">
        <v>0</v>
      </c>
      <c r="L21" s="2">
        <f t="shared" si="0"/>
        <v>0</v>
      </c>
      <c r="M21" s="15">
        <f t="shared" si="1"/>
        <v>0</v>
      </c>
    </row>
    <row r="22" spans="1:13" x14ac:dyDescent="0.25">
      <c r="A22" s="1"/>
      <c r="B22" s="1"/>
      <c r="C22" s="1"/>
      <c r="D22" s="1"/>
      <c r="E22" s="1"/>
      <c r="F22" s="1" t="s">
        <v>111</v>
      </c>
      <c r="G22" s="1"/>
      <c r="H22" s="1"/>
      <c r="I22" s="1"/>
      <c r="J22" s="2">
        <v>66606.97</v>
      </c>
      <c r="K22" s="2">
        <v>0</v>
      </c>
      <c r="L22" s="2">
        <f t="shared" si="0"/>
        <v>66606.97</v>
      </c>
      <c r="M22" s="15">
        <f t="shared" si="1"/>
        <v>1</v>
      </c>
    </row>
    <row r="23" spans="1:13" x14ac:dyDescent="0.25">
      <c r="A23" s="1"/>
      <c r="B23" s="1"/>
      <c r="C23" s="1"/>
      <c r="D23" s="1"/>
      <c r="E23" s="1"/>
      <c r="F23" s="1" t="s">
        <v>112</v>
      </c>
      <c r="G23" s="1"/>
      <c r="H23" s="1"/>
      <c r="I23" s="1"/>
      <c r="J23" s="2">
        <v>113675.93</v>
      </c>
      <c r="K23" s="2">
        <v>69374.17</v>
      </c>
      <c r="L23" s="2">
        <f t="shared" si="0"/>
        <v>44301.760000000002</v>
      </c>
      <c r="M23" s="15">
        <f t="shared" si="1"/>
        <v>1.63859</v>
      </c>
    </row>
    <row r="24" spans="1:13" x14ac:dyDescent="0.25">
      <c r="A24" s="1"/>
      <c r="B24" s="1"/>
      <c r="C24" s="1"/>
      <c r="D24" s="1"/>
      <c r="E24" s="1"/>
      <c r="F24" s="1" t="s">
        <v>113</v>
      </c>
      <c r="G24" s="1"/>
      <c r="H24" s="1"/>
      <c r="I24" s="1"/>
      <c r="J24" s="2">
        <v>-60997.78</v>
      </c>
      <c r="K24" s="2">
        <v>0</v>
      </c>
      <c r="L24" s="2">
        <f t="shared" si="0"/>
        <v>-60997.78</v>
      </c>
      <c r="M24" s="15">
        <f t="shared" si="1"/>
        <v>1</v>
      </c>
    </row>
    <row r="25" spans="1:13" x14ac:dyDescent="0.25">
      <c r="A25" s="1"/>
      <c r="B25" s="1"/>
      <c r="C25" s="1"/>
      <c r="D25" s="1"/>
      <c r="E25" s="1"/>
      <c r="F25" s="1" t="s">
        <v>114</v>
      </c>
      <c r="G25" s="1"/>
      <c r="H25" s="1"/>
      <c r="I25" s="1"/>
      <c r="J25" s="2">
        <v>0</v>
      </c>
      <c r="K25" s="2">
        <v>0</v>
      </c>
      <c r="L25" s="2">
        <f t="shared" si="0"/>
        <v>0</v>
      </c>
      <c r="M25" s="15">
        <f t="shared" si="1"/>
        <v>0</v>
      </c>
    </row>
    <row r="26" spans="1:13" x14ac:dyDescent="0.25">
      <c r="A26" s="1"/>
      <c r="B26" s="1"/>
      <c r="C26" s="1"/>
      <c r="D26" s="1"/>
      <c r="E26" s="1"/>
      <c r="F26" s="1" t="s">
        <v>115</v>
      </c>
      <c r="G26" s="1"/>
      <c r="H26" s="1"/>
      <c r="I26" s="1"/>
      <c r="J26" s="2">
        <v>-6551.79</v>
      </c>
      <c r="K26" s="2">
        <v>61226.92</v>
      </c>
      <c r="L26" s="2">
        <f t="shared" si="0"/>
        <v>-67778.710000000006</v>
      </c>
      <c r="M26" s="15">
        <f t="shared" si="1"/>
        <v>-0.10700999999999999</v>
      </c>
    </row>
    <row r="27" spans="1:13" x14ac:dyDescent="0.25">
      <c r="A27" s="1"/>
      <c r="B27" s="1"/>
      <c r="C27" s="1"/>
      <c r="D27" s="1"/>
      <c r="E27" s="1"/>
      <c r="F27" s="1" t="s">
        <v>116</v>
      </c>
      <c r="G27" s="1"/>
      <c r="H27" s="1"/>
      <c r="I27" s="1"/>
      <c r="J27" s="2">
        <v>-65.150000000000006</v>
      </c>
      <c r="K27" s="2">
        <v>0</v>
      </c>
      <c r="L27" s="2">
        <f t="shared" si="0"/>
        <v>-65.150000000000006</v>
      </c>
      <c r="M27" s="15">
        <f t="shared" si="1"/>
        <v>1</v>
      </c>
    </row>
    <row r="28" spans="1:13" x14ac:dyDescent="0.25">
      <c r="A28" s="1"/>
      <c r="B28" s="1"/>
      <c r="C28" s="1"/>
      <c r="D28" s="1"/>
      <c r="E28" s="1"/>
      <c r="F28" s="1" t="s">
        <v>117</v>
      </c>
      <c r="G28" s="1"/>
      <c r="H28" s="1"/>
      <c r="I28" s="1"/>
      <c r="J28" s="2">
        <v>44.83</v>
      </c>
      <c r="K28" s="2">
        <v>0</v>
      </c>
      <c r="L28" s="2">
        <f t="shared" si="0"/>
        <v>44.83</v>
      </c>
      <c r="M28" s="15">
        <f t="shared" si="1"/>
        <v>1</v>
      </c>
    </row>
    <row r="29" spans="1:13" ht="15.75" thickBot="1" x14ac:dyDescent="0.3">
      <c r="A29" s="1"/>
      <c r="B29" s="1"/>
      <c r="C29" s="1"/>
      <c r="D29" s="1"/>
      <c r="E29" s="1"/>
      <c r="F29" s="1" t="s">
        <v>118</v>
      </c>
      <c r="G29" s="1"/>
      <c r="H29" s="1"/>
      <c r="I29" s="1"/>
      <c r="J29" s="2">
        <v>26121.31</v>
      </c>
      <c r="K29" s="2">
        <v>0</v>
      </c>
      <c r="L29" s="2">
        <f t="shared" si="0"/>
        <v>26121.31</v>
      </c>
      <c r="M29" s="15">
        <f t="shared" si="1"/>
        <v>1</v>
      </c>
    </row>
    <row r="30" spans="1:13" ht="15.75" thickBot="1" x14ac:dyDescent="0.3">
      <c r="A30" s="1"/>
      <c r="B30" s="1"/>
      <c r="C30" s="1"/>
      <c r="D30" s="1"/>
      <c r="E30" s="1" t="s">
        <v>119</v>
      </c>
      <c r="F30" s="1"/>
      <c r="G30" s="1"/>
      <c r="H30" s="1"/>
      <c r="I30" s="1"/>
      <c r="J30" s="5">
        <f>ROUND(SUM(J10:J29),5)</f>
        <v>1735822.42</v>
      </c>
      <c r="K30" s="5">
        <f>ROUND(SUM(K10:K29),5)</f>
        <v>1777294.44</v>
      </c>
      <c r="L30" s="5">
        <f t="shared" si="0"/>
        <v>-41472.019999999997</v>
      </c>
      <c r="M30" s="16">
        <f t="shared" si="1"/>
        <v>0.97667000000000004</v>
      </c>
    </row>
    <row r="31" spans="1:13" ht="15.75" thickBot="1" x14ac:dyDescent="0.3">
      <c r="A31" s="1"/>
      <c r="B31" s="1"/>
      <c r="C31" s="1"/>
      <c r="D31" s="1" t="s">
        <v>120</v>
      </c>
      <c r="E31" s="1"/>
      <c r="F31" s="1"/>
      <c r="G31" s="1"/>
      <c r="H31" s="1"/>
      <c r="I31" s="1"/>
      <c r="J31" s="3">
        <f>ROUND(SUM(J4:J9)+J30,5)</f>
        <v>1785723.51</v>
      </c>
      <c r="K31" s="3">
        <f>ROUND(SUM(K4:K9)+K30,5)</f>
        <v>1809877.7</v>
      </c>
      <c r="L31" s="3">
        <f t="shared" si="0"/>
        <v>-24154.19</v>
      </c>
      <c r="M31" s="17">
        <f t="shared" si="1"/>
        <v>0.98665000000000003</v>
      </c>
    </row>
    <row r="32" spans="1:13" x14ac:dyDescent="0.25">
      <c r="A32" s="1"/>
      <c r="B32" s="1"/>
      <c r="C32" s="1" t="s">
        <v>121</v>
      </c>
      <c r="D32" s="1"/>
      <c r="E32" s="1"/>
      <c r="F32" s="1"/>
      <c r="G32" s="1"/>
      <c r="H32" s="1"/>
      <c r="I32" s="1"/>
      <c r="J32" s="2">
        <f>J31</f>
        <v>1785723.51</v>
      </c>
      <c r="K32" s="2">
        <f>K31</f>
        <v>1809877.7</v>
      </c>
      <c r="L32" s="2">
        <f t="shared" si="0"/>
        <v>-24154.19</v>
      </c>
      <c r="M32" s="15">
        <f t="shared" si="1"/>
        <v>0.98665000000000003</v>
      </c>
    </row>
    <row r="33" spans="1:13" x14ac:dyDescent="0.25">
      <c r="A33" s="1"/>
      <c r="B33" s="1"/>
      <c r="C33" s="1"/>
      <c r="D33" s="1" t="s">
        <v>122</v>
      </c>
      <c r="E33" s="1"/>
      <c r="F33" s="1"/>
      <c r="G33" s="1"/>
      <c r="H33" s="1"/>
      <c r="I33" s="1"/>
      <c r="J33" s="2"/>
      <c r="K33" s="2"/>
      <c r="L33" s="2"/>
      <c r="M33" s="15"/>
    </row>
    <row r="34" spans="1:13" x14ac:dyDescent="0.25">
      <c r="A34" s="1"/>
      <c r="B34" s="1"/>
      <c r="C34" s="1"/>
      <c r="D34" s="1"/>
      <c r="E34" s="1" t="s">
        <v>123</v>
      </c>
      <c r="F34" s="1"/>
      <c r="G34" s="1"/>
      <c r="H34" s="1"/>
      <c r="I34" s="1"/>
      <c r="J34" s="2"/>
      <c r="K34" s="2"/>
      <c r="L34" s="2"/>
      <c r="M34" s="15"/>
    </row>
    <row r="35" spans="1:13" x14ac:dyDescent="0.25">
      <c r="A35" s="1"/>
      <c r="B35" s="1"/>
      <c r="C35" s="1"/>
      <c r="D35" s="1"/>
      <c r="E35" s="1"/>
      <c r="F35" s="1" t="s">
        <v>409</v>
      </c>
      <c r="G35" s="1"/>
      <c r="H35" s="1"/>
      <c r="I35" s="1"/>
      <c r="J35" s="2">
        <v>14932.23</v>
      </c>
      <c r="K35" s="2"/>
      <c r="L35" s="2"/>
      <c r="M35" s="15"/>
    </row>
    <row r="36" spans="1:13" x14ac:dyDescent="0.25">
      <c r="A36" s="1"/>
      <c r="B36" s="1"/>
      <c r="C36" s="1"/>
      <c r="D36" s="1"/>
      <c r="E36" s="1"/>
      <c r="F36" s="1" t="s">
        <v>124</v>
      </c>
      <c r="G36" s="1"/>
      <c r="H36" s="1"/>
      <c r="I36" s="1"/>
      <c r="J36" s="2">
        <v>49345.81</v>
      </c>
      <c r="K36" s="2">
        <v>20000</v>
      </c>
      <c r="L36" s="2">
        <f t="shared" ref="L36:L43" si="2">ROUND((J36-K36),5)</f>
        <v>29345.81</v>
      </c>
      <c r="M36" s="15">
        <f t="shared" ref="M36:M43" si="3">ROUND(IF(K36=0, IF(J36=0, 0, 1), J36/K36),5)</f>
        <v>2.4672900000000002</v>
      </c>
    </row>
    <row r="37" spans="1:13" x14ac:dyDescent="0.25">
      <c r="A37" s="1"/>
      <c r="B37" s="1"/>
      <c r="C37" s="1"/>
      <c r="D37" s="1"/>
      <c r="E37" s="1"/>
      <c r="F37" s="1" t="s">
        <v>125</v>
      </c>
      <c r="G37" s="1"/>
      <c r="H37" s="1"/>
      <c r="I37" s="1"/>
      <c r="J37" s="2">
        <v>96861.68</v>
      </c>
      <c r="K37" s="2">
        <v>93925.07</v>
      </c>
      <c r="L37" s="2">
        <f t="shared" si="2"/>
        <v>2936.61</v>
      </c>
      <c r="M37" s="15">
        <f t="shared" si="3"/>
        <v>1.0312699999999999</v>
      </c>
    </row>
    <row r="38" spans="1:13" x14ac:dyDescent="0.25">
      <c r="A38" s="1"/>
      <c r="B38" s="1"/>
      <c r="C38" s="1"/>
      <c r="D38" s="1"/>
      <c r="E38" s="1"/>
      <c r="F38" s="1" t="s">
        <v>126</v>
      </c>
      <c r="G38" s="1"/>
      <c r="H38" s="1"/>
      <c r="I38" s="1"/>
      <c r="J38" s="2">
        <v>251384.44</v>
      </c>
      <c r="K38" s="2">
        <v>125000</v>
      </c>
      <c r="L38" s="2">
        <f t="shared" si="2"/>
        <v>126384.44</v>
      </c>
      <c r="M38" s="15">
        <f t="shared" si="3"/>
        <v>2.0110800000000002</v>
      </c>
    </row>
    <row r="39" spans="1:13" x14ac:dyDescent="0.25">
      <c r="A39" s="1"/>
      <c r="B39" s="1"/>
      <c r="C39" s="1"/>
      <c r="D39" s="1"/>
      <c r="E39" s="1"/>
      <c r="F39" s="1" t="s">
        <v>127</v>
      </c>
      <c r="G39" s="1"/>
      <c r="H39" s="1"/>
      <c r="I39" s="1"/>
      <c r="J39" s="2">
        <v>24123.42</v>
      </c>
      <c r="K39" s="2">
        <v>0</v>
      </c>
      <c r="L39" s="2">
        <f t="shared" si="2"/>
        <v>24123.42</v>
      </c>
      <c r="M39" s="15">
        <f t="shared" si="3"/>
        <v>1</v>
      </c>
    </row>
    <row r="40" spans="1:13" x14ac:dyDescent="0.25">
      <c r="A40" s="1"/>
      <c r="B40" s="1"/>
      <c r="C40" s="1"/>
      <c r="D40" s="1"/>
      <c r="E40" s="1"/>
      <c r="F40" s="1" t="s">
        <v>128</v>
      </c>
      <c r="G40" s="1"/>
      <c r="H40" s="1"/>
      <c r="I40" s="1"/>
      <c r="J40" s="2">
        <v>25795.59</v>
      </c>
      <c r="K40" s="2">
        <v>13100</v>
      </c>
      <c r="L40" s="2">
        <f t="shared" si="2"/>
        <v>12695.59</v>
      </c>
      <c r="M40" s="15">
        <f t="shared" si="3"/>
        <v>1.96913</v>
      </c>
    </row>
    <row r="41" spans="1:13" x14ac:dyDescent="0.25">
      <c r="A41" s="1"/>
      <c r="B41" s="1"/>
      <c r="C41" s="1"/>
      <c r="D41" s="1"/>
      <c r="E41" s="1"/>
      <c r="F41" s="1" t="s">
        <v>129</v>
      </c>
      <c r="G41" s="1"/>
      <c r="H41" s="1"/>
      <c r="I41" s="1"/>
      <c r="J41" s="2">
        <v>33189.620000000003</v>
      </c>
      <c r="K41" s="2">
        <v>33313.199999999997</v>
      </c>
      <c r="L41" s="2">
        <f t="shared" si="2"/>
        <v>-123.58</v>
      </c>
      <c r="M41" s="15">
        <f t="shared" si="3"/>
        <v>0.99629000000000001</v>
      </c>
    </row>
    <row r="42" spans="1:13" ht="15.75" thickBot="1" x14ac:dyDescent="0.3">
      <c r="A42" s="1"/>
      <c r="B42" s="1"/>
      <c r="C42" s="1"/>
      <c r="D42" s="1"/>
      <c r="E42" s="1"/>
      <c r="F42" s="1" t="s">
        <v>130</v>
      </c>
      <c r="G42" s="1"/>
      <c r="H42" s="1"/>
      <c r="I42" s="1"/>
      <c r="J42" s="4">
        <v>0</v>
      </c>
      <c r="K42" s="4">
        <v>0</v>
      </c>
      <c r="L42" s="4">
        <f t="shared" si="2"/>
        <v>0</v>
      </c>
      <c r="M42" s="18">
        <f t="shared" si="3"/>
        <v>0</v>
      </c>
    </row>
    <row r="43" spans="1:13" x14ac:dyDescent="0.25">
      <c r="A43" s="1"/>
      <c r="B43" s="1"/>
      <c r="C43" s="1"/>
      <c r="D43" s="1"/>
      <c r="E43" s="1" t="s">
        <v>131</v>
      </c>
      <c r="F43" s="1"/>
      <c r="G43" s="1"/>
      <c r="H43" s="1"/>
      <c r="I43" s="1"/>
      <c r="J43" s="2">
        <f>ROUND(SUM(J34:J42),5)</f>
        <v>495632.79</v>
      </c>
      <c r="K43" s="2">
        <f>ROUND(SUM(K34:K42),5)</f>
        <v>285338.27</v>
      </c>
      <c r="L43" s="2">
        <f t="shared" si="2"/>
        <v>210294.52</v>
      </c>
      <c r="M43" s="15">
        <f t="shared" si="3"/>
        <v>1.7370000000000001</v>
      </c>
    </row>
    <row r="44" spans="1:13" x14ac:dyDescent="0.25">
      <c r="A44" s="1"/>
      <c r="B44" s="1"/>
      <c r="C44" s="1"/>
      <c r="D44" s="1"/>
      <c r="E44" s="1" t="s">
        <v>132</v>
      </c>
      <c r="F44" s="1"/>
      <c r="G44" s="1"/>
      <c r="H44" s="1"/>
      <c r="I44" s="1"/>
      <c r="J44" s="2"/>
      <c r="K44" s="2"/>
      <c r="L44" s="2"/>
      <c r="M44" s="15"/>
    </row>
    <row r="45" spans="1:13" x14ac:dyDescent="0.25">
      <c r="A45" s="1"/>
      <c r="B45" s="1"/>
      <c r="C45" s="1"/>
      <c r="D45" s="1"/>
      <c r="E45" s="1"/>
      <c r="F45" s="1" t="s">
        <v>133</v>
      </c>
      <c r="G45" s="1"/>
      <c r="H45" s="1"/>
      <c r="I45" s="1"/>
      <c r="J45" s="2">
        <v>1189.17</v>
      </c>
      <c r="K45" s="2">
        <v>2200</v>
      </c>
      <c r="L45" s="2">
        <f t="shared" ref="L45:L50" si="4">ROUND((J45-K45),5)</f>
        <v>-1010.83</v>
      </c>
      <c r="M45" s="15">
        <f t="shared" ref="M45:M50" si="5">ROUND(IF(K45=0, IF(J45=0, 0, 1), J45/K45),5)</f>
        <v>0.54052999999999995</v>
      </c>
    </row>
    <row r="46" spans="1:13" x14ac:dyDescent="0.25">
      <c r="A46" s="1"/>
      <c r="B46" s="1"/>
      <c r="C46" s="1"/>
      <c r="D46" s="1"/>
      <c r="E46" s="1"/>
      <c r="F46" s="1" t="s">
        <v>134</v>
      </c>
      <c r="G46" s="1"/>
      <c r="H46" s="1"/>
      <c r="I46" s="1"/>
      <c r="J46" s="2">
        <v>3497.09</v>
      </c>
      <c r="K46" s="2">
        <v>11500</v>
      </c>
      <c r="L46" s="2">
        <f t="shared" si="4"/>
        <v>-8002.91</v>
      </c>
      <c r="M46" s="15">
        <f t="shared" si="5"/>
        <v>0.30409000000000003</v>
      </c>
    </row>
    <row r="47" spans="1:13" x14ac:dyDescent="0.25">
      <c r="A47" s="1"/>
      <c r="B47" s="1"/>
      <c r="C47" s="1"/>
      <c r="D47" s="1"/>
      <c r="E47" s="1"/>
      <c r="F47" s="1" t="s">
        <v>135</v>
      </c>
      <c r="G47" s="1"/>
      <c r="H47" s="1"/>
      <c r="I47" s="1"/>
      <c r="J47" s="2">
        <v>2804.93</v>
      </c>
      <c r="K47" s="2">
        <v>2291.3200000000002</v>
      </c>
      <c r="L47" s="2">
        <f t="shared" si="4"/>
        <v>513.61</v>
      </c>
      <c r="M47" s="15">
        <f t="shared" si="5"/>
        <v>1.2241500000000001</v>
      </c>
    </row>
    <row r="48" spans="1:13" x14ac:dyDescent="0.25">
      <c r="A48" s="1"/>
      <c r="B48" s="1"/>
      <c r="C48" s="1"/>
      <c r="D48" s="1"/>
      <c r="E48" s="1"/>
      <c r="F48" s="1" t="s">
        <v>136</v>
      </c>
      <c r="G48" s="1"/>
      <c r="H48" s="1"/>
      <c r="I48" s="1"/>
      <c r="J48" s="2">
        <v>448.26</v>
      </c>
      <c r="K48" s="2">
        <v>600</v>
      </c>
      <c r="L48" s="2">
        <f t="shared" si="4"/>
        <v>-151.74</v>
      </c>
      <c r="M48" s="15">
        <f t="shared" si="5"/>
        <v>0.74709999999999999</v>
      </c>
    </row>
    <row r="49" spans="1:13" x14ac:dyDescent="0.25">
      <c r="A49" s="1"/>
      <c r="B49" s="1"/>
      <c r="C49" s="1"/>
      <c r="D49" s="1"/>
      <c r="E49" s="1"/>
      <c r="F49" s="1" t="s">
        <v>137</v>
      </c>
      <c r="G49" s="1"/>
      <c r="H49" s="1"/>
      <c r="I49" s="1"/>
      <c r="J49" s="2">
        <v>673.28</v>
      </c>
      <c r="K49" s="2">
        <v>500</v>
      </c>
      <c r="L49" s="2">
        <f t="shared" si="4"/>
        <v>173.28</v>
      </c>
      <c r="M49" s="15">
        <f t="shared" si="5"/>
        <v>1.34656</v>
      </c>
    </row>
    <row r="50" spans="1:13" x14ac:dyDescent="0.25">
      <c r="A50" s="1"/>
      <c r="B50" s="1"/>
      <c r="C50" s="1"/>
      <c r="D50" s="1"/>
      <c r="E50" s="1"/>
      <c r="F50" s="1" t="s">
        <v>138</v>
      </c>
      <c r="G50" s="1"/>
      <c r="H50" s="1"/>
      <c r="I50" s="1"/>
      <c r="J50" s="2">
        <v>129.91999999999999</v>
      </c>
      <c r="K50" s="2">
        <v>3000</v>
      </c>
      <c r="L50" s="2">
        <f t="shared" si="4"/>
        <v>-2870.08</v>
      </c>
      <c r="M50" s="15">
        <f t="shared" si="5"/>
        <v>4.3310000000000001E-2</v>
      </c>
    </row>
    <row r="51" spans="1:13" x14ac:dyDescent="0.25">
      <c r="A51" s="1"/>
      <c r="B51" s="1"/>
      <c r="C51" s="1"/>
      <c r="D51" s="1"/>
      <c r="E51" s="1"/>
      <c r="F51" s="1" t="s">
        <v>139</v>
      </c>
      <c r="G51" s="1"/>
      <c r="H51" s="1"/>
      <c r="I51" s="1"/>
      <c r="J51" s="2"/>
      <c r="K51" s="2"/>
      <c r="L51" s="2"/>
      <c r="M51" s="15"/>
    </row>
    <row r="52" spans="1:13" x14ac:dyDescent="0.25">
      <c r="A52" s="1"/>
      <c r="B52" s="1"/>
      <c r="C52" s="1"/>
      <c r="D52" s="1"/>
      <c r="E52" s="1"/>
      <c r="F52" s="1"/>
      <c r="G52" s="1" t="s">
        <v>140</v>
      </c>
      <c r="H52" s="1"/>
      <c r="I52" s="1"/>
      <c r="J52" s="2">
        <v>25016.240000000002</v>
      </c>
      <c r="K52" s="2">
        <v>25005.22</v>
      </c>
      <c r="L52" s="2">
        <f>ROUND((J52-K52),5)</f>
        <v>11.02</v>
      </c>
      <c r="M52" s="15">
        <f>ROUND(IF(K52=0, IF(J52=0, 0, 1), J52/K52),5)</f>
        <v>1.00044</v>
      </c>
    </row>
    <row r="53" spans="1:13" x14ac:dyDescent="0.25">
      <c r="A53" s="1"/>
      <c r="B53" s="1"/>
      <c r="C53" s="1"/>
      <c r="D53" s="1"/>
      <c r="E53" s="1"/>
      <c r="F53" s="1"/>
      <c r="G53" s="1" t="s">
        <v>141</v>
      </c>
      <c r="H53" s="1"/>
      <c r="I53" s="1"/>
      <c r="J53" s="2">
        <v>0</v>
      </c>
      <c r="K53" s="2">
        <v>0</v>
      </c>
      <c r="L53" s="2">
        <f>ROUND((J53-K53),5)</f>
        <v>0</v>
      </c>
      <c r="M53" s="15">
        <f>ROUND(IF(K53=0, IF(J53=0, 0, 1), J53/K53),5)</f>
        <v>0</v>
      </c>
    </row>
    <row r="54" spans="1:13" ht="15.75" thickBot="1" x14ac:dyDescent="0.3">
      <c r="A54" s="1"/>
      <c r="B54" s="1"/>
      <c r="C54" s="1"/>
      <c r="D54" s="1"/>
      <c r="E54" s="1"/>
      <c r="F54" s="1"/>
      <c r="G54" s="1" t="s">
        <v>142</v>
      </c>
      <c r="H54" s="1"/>
      <c r="I54" s="1"/>
      <c r="J54" s="4">
        <v>14.39</v>
      </c>
      <c r="K54" s="4">
        <v>0</v>
      </c>
      <c r="L54" s="4">
        <f>ROUND((J54-K54),5)</f>
        <v>14.39</v>
      </c>
      <c r="M54" s="18">
        <f>ROUND(IF(K54=0, IF(J54=0, 0, 1), J54/K54),5)</f>
        <v>1</v>
      </c>
    </row>
    <row r="55" spans="1:13" x14ac:dyDescent="0.25">
      <c r="A55" s="1"/>
      <c r="B55" s="1"/>
      <c r="C55" s="1"/>
      <c r="D55" s="1"/>
      <c r="E55" s="1"/>
      <c r="F55" s="1" t="s">
        <v>143</v>
      </c>
      <c r="G55" s="1"/>
      <c r="H55" s="1"/>
      <c r="I55" s="1"/>
      <c r="J55" s="2">
        <f>ROUND(SUM(J51:J54),5)</f>
        <v>25030.63</v>
      </c>
      <c r="K55" s="2">
        <f>ROUND(SUM(K51:K54),5)</f>
        <v>25005.22</v>
      </c>
      <c r="L55" s="2">
        <f>ROUND((J55-K55),5)</f>
        <v>25.41</v>
      </c>
      <c r="M55" s="15">
        <f>ROUND(IF(K55=0, IF(J55=0, 0, 1), J55/K55),5)</f>
        <v>1.00102</v>
      </c>
    </row>
    <row r="56" spans="1:13" x14ac:dyDescent="0.25">
      <c r="A56" s="1"/>
      <c r="B56" s="1"/>
      <c r="C56" s="1"/>
      <c r="D56" s="1"/>
      <c r="E56" s="1"/>
      <c r="F56" s="1" t="s">
        <v>144</v>
      </c>
      <c r="G56" s="1"/>
      <c r="H56" s="1"/>
      <c r="I56" s="1"/>
      <c r="J56" s="2"/>
      <c r="K56" s="2"/>
      <c r="L56" s="2"/>
      <c r="M56" s="15"/>
    </row>
    <row r="57" spans="1:13" x14ac:dyDescent="0.25">
      <c r="A57" s="1"/>
      <c r="B57" s="1"/>
      <c r="C57" s="1"/>
      <c r="D57" s="1"/>
      <c r="E57" s="1"/>
      <c r="F57" s="1"/>
      <c r="G57" s="1" t="s">
        <v>145</v>
      </c>
      <c r="H57" s="1"/>
      <c r="I57" s="1"/>
      <c r="J57" s="2">
        <v>0</v>
      </c>
      <c r="K57" s="2">
        <v>3500</v>
      </c>
      <c r="L57" s="2">
        <f t="shared" ref="L57:L63" si="6">ROUND((J57-K57),5)</f>
        <v>-3500</v>
      </c>
      <c r="M57" s="15">
        <f t="shared" ref="M57:M63" si="7">ROUND(IF(K57=0, IF(J57=0, 0, 1), J57/K57),5)</f>
        <v>0</v>
      </c>
    </row>
    <row r="58" spans="1:13" x14ac:dyDescent="0.25">
      <c r="A58" s="1"/>
      <c r="B58" s="1"/>
      <c r="C58" s="1"/>
      <c r="D58" s="1"/>
      <c r="E58" s="1"/>
      <c r="F58" s="1"/>
      <c r="G58" s="1" t="s">
        <v>146</v>
      </c>
      <c r="H58" s="1"/>
      <c r="I58" s="1"/>
      <c r="J58" s="2">
        <v>5615.72</v>
      </c>
      <c r="K58" s="2">
        <v>2000</v>
      </c>
      <c r="L58" s="2">
        <f t="shared" si="6"/>
        <v>3615.72</v>
      </c>
      <c r="M58" s="15">
        <f t="shared" si="7"/>
        <v>2.8078599999999998</v>
      </c>
    </row>
    <row r="59" spans="1:13" x14ac:dyDescent="0.25">
      <c r="A59" s="1"/>
      <c r="B59" s="1"/>
      <c r="C59" s="1"/>
      <c r="D59" s="1"/>
      <c r="E59" s="1"/>
      <c r="F59" s="1"/>
      <c r="G59" s="1" t="s">
        <v>147</v>
      </c>
      <c r="H59" s="1"/>
      <c r="I59" s="1"/>
      <c r="J59" s="2">
        <v>0</v>
      </c>
      <c r="K59" s="2">
        <v>0</v>
      </c>
      <c r="L59" s="2">
        <f t="shared" si="6"/>
        <v>0</v>
      </c>
      <c r="M59" s="15">
        <f t="shared" si="7"/>
        <v>0</v>
      </c>
    </row>
    <row r="60" spans="1:13" x14ac:dyDescent="0.25">
      <c r="A60" s="1"/>
      <c r="B60" s="1"/>
      <c r="C60" s="1"/>
      <c r="D60" s="1"/>
      <c r="E60" s="1"/>
      <c r="F60" s="1"/>
      <c r="G60" s="1" t="s">
        <v>148</v>
      </c>
      <c r="H60" s="1"/>
      <c r="I60" s="1"/>
      <c r="J60" s="2">
        <v>38230.47</v>
      </c>
      <c r="K60" s="2">
        <v>29001</v>
      </c>
      <c r="L60" s="2">
        <f t="shared" si="6"/>
        <v>9229.4699999999993</v>
      </c>
      <c r="M60" s="15">
        <f t="shared" si="7"/>
        <v>1.3182499999999999</v>
      </c>
    </row>
    <row r="61" spans="1:13" x14ac:dyDescent="0.25">
      <c r="A61" s="1"/>
      <c r="B61" s="1"/>
      <c r="C61" s="1"/>
      <c r="D61" s="1"/>
      <c r="E61" s="1"/>
      <c r="F61" s="1"/>
      <c r="G61" s="1" t="s">
        <v>149</v>
      </c>
      <c r="H61" s="1"/>
      <c r="I61" s="1"/>
      <c r="J61" s="2">
        <v>10180.94</v>
      </c>
      <c r="K61" s="2">
        <v>23388.560000000001</v>
      </c>
      <c r="L61" s="2">
        <f t="shared" si="6"/>
        <v>-13207.62</v>
      </c>
      <c r="M61" s="15">
        <f t="shared" si="7"/>
        <v>0.43530000000000002</v>
      </c>
    </row>
    <row r="62" spans="1:13" ht="15.75" thickBot="1" x14ac:dyDescent="0.3">
      <c r="A62" s="1"/>
      <c r="B62" s="1"/>
      <c r="C62" s="1"/>
      <c r="D62" s="1"/>
      <c r="E62" s="1"/>
      <c r="F62" s="1"/>
      <c r="G62" s="1" t="s">
        <v>150</v>
      </c>
      <c r="H62" s="1"/>
      <c r="I62" s="1"/>
      <c r="J62" s="4">
        <v>0</v>
      </c>
      <c r="K62" s="4">
        <v>0</v>
      </c>
      <c r="L62" s="4">
        <f t="shared" si="6"/>
        <v>0</v>
      </c>
      <c r="M62" s="18">
        <f t="shared" si="7"/>
        <v>0</v>
      </c>
    </row>
    <row r="63" spans="1:13" x14ac:dyDescent="0.25">
      <c r="A63" s="1"/>
      <c r="B63" s="1"/>
      <c r="C63" s="1"/>
      <c r="D63" s="1"/>
      <c r="E63" s="1"/>
      <c r="F63" s="1" t="s">
        <v>151</v>
      </c>
      <c r="G63" s="1"/>
      <c r="H63" s="1"/>
      <c r="I63" s="1"/>
      <c r="J63" s="2">
        <f>ROUND(SUM(J56:J62),5)</f>
        <v>54027.13</v>
      </c>
      <c r="K63" s="2">
        <f>ROUND(SUM(K56:K62),5)</f>
        <v>57889.56</v>
      </c>
      <c r="L63" s="2">
        <f t="shared" si="6"/>
        <v>-3862.43</v>
      </c>
      <c r="M63" s="15">
        <f t="shared" si="7"/>
        <v>0.93328</v>
      </c>
    </row>
    <row r="64" spans="1:13" x14ac:dyDescent="0.25">
      <c r="A64" s="1"/>
      <c r="B64" s="1"/>
      <c r="C64" s="1"/>
      <c r="D64" s="1"/>
      <c r="E64" s="1"/>
      <c r="F64" s="1" t="s">
        <v>152</v>
      </c>
      <c r="G64" s="1"/>
      <c r="H64" s="1"/>
      <c r="I64" s="1"/>
      <c r="J64" s="2"/>
      <c r="K64" s="2"/>
      <c r="L64" s="2"/>
      <c r="M64" s="15"/>
    </row>
    <row r="65" spans="1:13" x14ac:dyDescent="0.25">
      <c r="A65" s="1"/>
      <c r="B65" s="1"/>
      <c r="C65" s="1"/>
      <c r="D65" s="1"/>
      <c r="E65" s="1"/>
      <c r="F65" s="1"/>
      <c r="G65" s="1" t="s">
        <v>153</v>
      </c>
      <c r="H65" s="1"/>
      <c r="I65" s="1"/>
      <c r="J65" s="2">
        <v>1139.33</v>
      </c>
      <c r="K65" s="2">
        <v>0</v>
      </c>
      <c r="L65" s="2">
        <f t="shared" ref="L65:L72" si="8">ROUND((J65-K65),5)</f>
        <v>1139.33</v>
      </c>
      <c r="M65" s="15">
        <f t="shared" ref="M65:M72" si="9">ROUND(IF(K65=0, IF(J65=0, 0, 1), J65/K65),5)</f>
        <v>1</v>
      </c>
    </row>
    <row r="66" spans="1:13" x14ac:dyDescent="0.25">
      <c r="A66" s="1"/>
      <c r="B66" s="1"/>
      <c r="C66" s="1"/>
      <c r="D66" s="1"/>
      <c r="E66" s="1"/>
      <c r="F66" s="1"/>
      <c r="G66" s="1" t="s">
        <v>154</v>
      </c>
      <c r="H66" s="1"/>
      <c r="I66" s="1"/>
      <c r="J66" s="2">
        <v>12285</v>
      </c>
      <c r="K66" s="2">
        <v>13000</v>
      </c>
      <c r="L66" s="2">
        <f t="shared" si="8"/>
        <v>-715</v>
      </c>
      <c r="M66" s="15">
        <f t="shared" si="9"/>
        <v>0.94499999999999995</v>
      </c>
    </row>
    <row r="67" spans="1:13" x14ac:dyDescent="0.25">
      <c r="A67" s="1"/>
      <c r="B67" s="1"/>
      <c r="C67" s="1"/>
      <c r="D67" s="1"/>
      <c r="E67" s="1"/>
      <c r="F67" s="1"/>
      <c r="G67" s="1" t="s">
        <v>155</v>
      </c>
      <c r="H67" s="1"/>
      <c r="I67" s="1"/>
      <c r="J67" s="2">
        <v>0</v>
      </c>
      <c r="K67" s="2">
        <v>0</v>
      </c>
      <c r="L67" s="2">
        <f t="shared" si="8"/>
        <v>0</v>
      </c>
      <c r="M67" s="15">
        <f t="shared" si="9"/>
        <v>0</v>
      </c>
    </row>
    <row r="68" spans="1:13" x14ac:dyDescent="0.25">
      <c r="A68" s="1"/>
      <c r="B68" s="1"/>
      <c r="C68" s="1"/>
      <c r="D68" s="1"/>
      <c r="E68" s="1"/>
      <c r="F68" s="1"/>
      <c r="G68" s="1" t="s">
        <v>156</v>
      </c>
      <c r="H68" s="1"/>
      <c r="I68" s="1"/>
      <c r="J68" s="2">
        <v>254.78</v>
      </c>
      <c r="K68" s="2">
        <v>3500</v>
      </c>
      <c r="L68" s="2">
        <f t="shared" si="8"/>
        <v>-3245.22</v>
      </c>
      <c r="M68" s="15">
        <f t="shared" si="9"/>
        <v>7.2789999999999994E-2</v>
      </c>
    </row>
    <row r="69" spans="1:13" x14ac:dyDescent="0.25">
      <c r="A69" s="1"/>
      <c r="B69" s="1"/>
      <c r="C69" s="1"/>
      <c r="D69" s="1"/>
      <c r="E69" s="1"/>
      <c r="F69" s="1"/>
      <c r="G69" s="1" t="s">
        <v>157</v>
      </c>
      <c r="H69" s="1"/>
      <c r="I69" s="1"/>
      <c r="J69" s="2">
        <v>1636</v>
      </c>
      <c r="K69" s="2">
        <v>1386</v>
      </c>
      <c r="L69" s="2">
        <f t="shared" si="8"/>
        <v>250</v>
      </c>
      <c r="M69" s="15">
        <f t="shared" si="9"/>
        <v>1.18038</v>
      </c>
    </row>
    <row r="70" spans="1:13" x14ac:dyDescent="0.25">
      <c r="A70" s="1"/>
      <c r="B70" s="1"/>
      <c r="C70" s="1"/>
      <c r="D70" s="1"/>
      <c r="E70" s="1"/>
      <c r="F70" s="1"/>
      <c r="G70" s="1" t="s">
        <v>158</v>
      </c>
      <c r="H70" s="1"/>
      <c r="I70" s="1"/>
      <c r="J70" s="2">
        <v>550</v>
      </c>
      <c r="K70" s="2">
        <v>550</v>
      </c>
      <c r="L70" s="2">
        <f t="shared" si="8"/>
        <v>0</v>
      </c>
      <c r="M70" s="15">
        <f t="shared" si="9"/>
        <v>1</v>
      </c>
    </row>
    <row r="71" spans="1:13" ht="15.75" thickBot="1" x14ac:dyDescent="0.3">
      <c r="A71" s="1"/>
      <c r="B71" s="1"/>
      <c r="C71" s="1"/>
      <c r="D71" s="1"/>
      <c r="E71" s="1"/>
      <c r="F71" s="1"/>
      <c r="G71" s="1" t="s">
        <v>159</v>
      </c>
      <c r="H71" s="1"/>
      <c r="I71" s="1"/>
      <c r="J71" s="4">
        <v>9333.8799999999992</v>
      </c>
      <c r="K71" s="4">
        <v>6200</v>
      </c>
      <c r="L71" s="4">
        <f t="shared" si="8"/>
        <v>3133.88</v>
      </c>
      <c r="M71" s="18">
        <f t="shared" si="9"/>
        <v>1.50546</v>
      </c>
    </row>
    <row r="72" spans="1:13" x14ac:dyDescent="0.25">
      <c r="A72" s="1"/>
      <c r="B72" s="1"/>
      <c r="C72" s="1"/>
      <c r="D72" s="1"/>
      <c r="E72" s="1"/>
      <c r="F72" s="1" t="s">
        <v>160</v>
      </c>
      <c r="G72" s="1"/>
      <c r="H72" s="1"/>
      <c r="I72" s="1"/>
      <c r="J72" s="2">
        <f>ROUND(SUM(J64:J71),5)</f>
        <v>25198.99</v>
      </c>
      <c r="K72" s="2">
        <f>ROUND(SUM(K64:K71),5)</f>
        <v>24636</v>
      </c>
      <c r="L72" s="2">
        <f t="shared" si="8"/>
        <v>562.99</v>
      </c>
      <c r="M72" s="15">
        <f t="shared" si="9"/>
        <v>1.02285</v>
      </c>
    </row>
    <row r="73" spans="1:13" x14ac:dyDescent="0.25">
      <c r="A73" s="1"/>
      <c r="B73" s="1"/>
      <c r="C73" s="1"/>
      <c r="D73" s="1"/>
      <c r="E73" s="1"/>
      <c r="F73" s="1" t="s">
        <v>161</v>
      </c>
      <c r="G73" s="1"/>
      <c r="H73" s="1"/>
      <c r="I73" s="1"/>
      <c r="J73" s="2"/>
      <c r="K73" s="2"/>
      <c r="L73" s="2"/>
      <c r="M73" s="15"/>
    </row>
    <row r="74" spans="1:13" x14ac:dyDescent="0.25">
      <c r="A74" s="1"/>
      <c r="B74" s="1"/>
      <c r="C74" s="1"/>
      <c r="D74" s="1"/>
      <c r="E74" s="1"/>
      <c r="F74" s="1"/>
      <c r="G74" s="1" t="s">
        <v>162</v>
      </c>
      <c r="H74" s="1"/>
      <c r="I74" s="1"/>
      <c r="J74" s="2"/>
      <c r="K74" s="2"/>
      <c r="L74" s="2"/>
      <c r="M74" s="15"/>
    </row>
    <row r="75" spans="1:13" x14ac:dyDescent="0.25">
      <c r="A75" s="1"/>
      <c r="B75" s="1"/>
      <c r="C75" s="1"/>
      <c r="D75" s="1"/>
      <c r="E75" s="1"/>
      <c r="F75" s="1"/>
      <c r="G75" s="1"/>
      <c r="H75" s="1" t="s">
        <v>163</v>
      </c>
      <c r="I75" s="1"/>
      <c r="J75" s="2">
        <v>0</v>
      </c>
      <c r="K75" s="2">
        <v>0</v>
      </c>
      <c r="L75" s="2">
        <f>ROUND((J75-K75),5)</f>
        <v>0</v>
      </c>
      <c r="M75" s="15">
        <f>ROUND(IF(K75=0, IF(J75=0, 0, 1), J75/K75),5)</f>
        <v>0</v>
      </c>
    </row>
    <row r="76" spans="1:13" x14ac:dyDescent="0.25">
      <c r="A76" s="1"/>
      <c r="B76" s="1"/>
      <c r="C76" s="1"/>
      <c r="D76" s="1"/>
      <c r="E76" s="1"/>
      <c r="F76" s="1"/>
      <c r="G76" s="1"/>
      <c r="H76" s="1" t="s">
        <v>164</v>
      </c>
      <c r="I76" s="1"/>
      <c r="J76" s="2">
        <v>203.8</v>
      </c>
      <c r="K76" s="2">
        <v>13750</v>
      </c>
      <c r="L76" s="2">
        <f>ROUND((J76-K76),5)</f>
        <v>-13546.2</v>
      </c>
      <c r="M76" s="15">
        <f>ROUND(IF(K76=0, IF(J76=0, 0, 1), J76/K76),5)</f>
        <v>1.482E-2</v>
      </c>
    </row>
    <row r="77" spans="1:13" x14ac:dyDescent="0.25">
      <c r="A77" s="1"/>
      <c r="B77" s="1"/>
      <c r="C77" s="1"/>
      <c r="D77" s="1"/>
      <c r="E77" s="1"/>
      <c r="F77" s="1"/>
      <c r="G77" s="1"/>
      <c r="H77" s="1" t="s">
        <v>165</v>
      </c>
      <c r="I77" s="1"/>
      <c r="J77" s="2">
        <v>35761.56</v>
      </c>
      <c r="K77" s="2">
        <v>15787.55</v>
      </c>
      <c r="L77" s="2">
        <f>ROUND((J77-K77),5)</f>
        <v>19974.009999999998</v>
      </c>
      <c r="M77" s="15">
        <f>ROUND(IF(K77=0, IF(J77=0, 0, 1), J77/K77),5)</f>
        <v>2.2651699999999999</v>
      </c>
    </row>
    <row r="78" spans="1:13" x14ac:dyDescent="0.25">
      <c r="A78" s="1"/>
      <c r="B78" s="1"/>
      <c r="C78" s="1"/>
      <c r="D78" s="1"/>
      <c r="E78" s="1"/>
      <c r="F78" s="1"/>
      <c r="G78" s="1"/>
      <c r="H78" s="1" t="s">
        <v>166</v>
      </c>
      <c r="I78" s="1"/>
      <c r="J78" s="2"/>
      <c r="K78" s="2"/>
      <c r="L78" s="2"/>
      <c r="M78" s="15"/>
    </row>
    <row r="79" spans="1:13" x14ac:dyDescent="0.25">
      <c r="A79" s="1"/>
      <c r="B79" s="1"/>
      <c r="C79" s="1"/>
      <c r="D79" s="1"/>
      <c r="E79" s="1"/>
      <c r="F79" s="1"/>
      <c r="G79" s="1"/>
      <c r="H79" s="1"/>
      <c r="I79" s="1" t="s">
        <v>167</v>
      </c>
      <c r="J79" s="2">
        <v>143303.51999999999</v>
      </c>
      <c r="K79" s="2">
        <v>138931.37</v>
      </c>
      <c r="L79" s="2">
        <f t="shared" ref="L79:L96" si="10">ROUND((J79-K79),5)</f>
        <v>4372.1499999999996</v>
      </c>
      <c r="M79" s="15">
        <f t="shared" ref="M79:M96" si="11">ROUND(IF(K79=0, IF(J79=0, 0, 1), J79/K79),5)</f>
        <v>1.0314700000000001</v>
      </c>
    </row>
    <row r="80" spans="1:13" x14ac:dyDescent="0.25">
      <c r="A80" s="1"/>
      <c r="B80" s="1"/>
      <c r="C80" s="1"/>
      <c r="D80" s="1"/>
      <c r="E80" s="1"/>
      <c r="F80" s="1"/>
      <c r="G80" s="1"/>
      <c r="H80" s="1"/>
      <c r="I80" s="1" t="s">
        <v>168</v>
      </c>
      <c r="J80" s="2">
        <v>14587.76</v>
      </c>
      <c r="K80" s="2">
        <v>14587.82</v>
      </c>
      <c r="L80" s="2">
        <f t="shared" si="10"/>
        <v>-0.06</v>
      </c>
      <c r="M80" s="15">
        <f t="shared" si="11"/>
        <v>1</v>
      </c>
    </row>
    <row r="81" spans="1:13" x14ac:dyDescent="0.25">
      <c r="A81" s="1"/>
      <c r="B81" s="1"/>
      <c r="C81" s="1"/>
      <c r="D81" s="1"/>
      <c r="E81" s="1"/>
      <c r="F81" s="1"/>
      <c r="G81" s="1"/>
      <c r="H81" s="1"/>
      <c r="I81" s="1" t="s">
        <v>169</v>
      </c>
      <c r="J81" s="2">
        <v>5279.34</v>
      </c>
      <c r="K81" s="2">
        <v>5279.39</v>
      </c>
      <c r="L81" s="2">
        <f t="shared" si="10"/>
        <v>-0.05</v>
      </c>
      <c r="M81" s="15">
        <f t="shared" si="11"/>
        <v>0.99999000000000005</v>
      </c>
    </row>
    <row r="82" spans="1:13" x14ac:dyDescent="0.25">
      <c r="A82" s="1"/>
      <c r="B82" s="1"/>
      <c r="C82" s="1"/>
      <c r="D82" s="1"/>
      <c r="E82" s="1"/>
      <c r="F82" s="1"/>
      <c r="G82" s="1"/>
      <c r="H82" s="1"/>
      <c r="I82" s="1" t="s">
        <v>170</v>
      </c>
      <c r="J82" s="2">
        <v>0</v>
      </c>
      <c r="K82" s="2">
        <v>0</v>
      </c>
      <c r="L82" s="2">
        <f t="shared" si="10"/>
        <v>0</v>
      </c>
      <c r="M82" s="15">
        <f t="shared" si="11"/>
        <v>0</v>
      </c>
    </row>
    <row r="83" spans="1:13" x14ac:dyDescent="0.25">
      <c r="A83" s="1"/>
      <c r="B83" s="1"/>
      <c r="C83" s="1"/>
      <c r="D83" s="1"/>
      <c r="E83" s="1"/>
      <c r="F83" s="1"/>
      <c r="G83" s="1"/>
      <c r="H83" s="1"/>
      <c r="I83" s="1" t="s">
        <v>171</v>
      </c>
      <c r="J83" s="2">
        <v>9460</v>
      </c>
      <c r="K83" s="2">
        <v>10406</v>
      </c>
      <c r="L83" s="2">
        <f t="shared" si="10"/>
        <v>-946</v>
      </c>
      <c r="M83" s="15">
        <f t="shared" si="11"/>
        <v>0.90908999999999995</v>
      </c>
    </row>
    <row r="84" spans="1:13" x14ac:dyDescent="0.25">
      <c r="A84" s="1"/>
      <c r="B84" s="1"/>
      <c r="C84" s="1"/>
      <c r="D84" s="1"/>
      <c r="E84" s="1"/>
      <c r="F84" s="1"/>
      <c r="G84" s="1"/>
      <c r="H84" s="1"/>
      <c r="I84" s="1" t="s">
        <v>172</v>
      </c>
      <c r="J84" s="2">
        <v>0</v>
      </c>
      <c r="K84" s="2">
        <v>0</v>
      </c>
      <c r="L84" s="2">
        <f t="shared" si="10"/>
        <v>0</v>
      </c>
      <c r="M84" s="15">
        <f t="shared" si="11"/>
        <v>0</v>
      </c>
    </row>
    <row r="85" spans="1:13" x14ac:dyDescent="0.25">
      <c r="A85" s="1"/>
      <c r="B85" s="1"/>
      <c r="C85" s="1"/>
      <c r="D85" s="1"/>
      <c r="E85" s="1"/>
      <c r="F85" s="1"/>
      <c r="G85" s="1"/>
      <c r="H85" s="1"/>
      <c r="I85" s="1" t="s">
        <v>173</v>
      </c>
      <c r="J85" s="2">
        <v>0</v>
      </c>
      <c r="K85" s="2">
        <v>0</v>
      </c>
      <c r="L85" s="2">
        <f t="shared" si="10"/>
        <v>0</v>
      </c>
      <c r="M85" s="15">
        <f t="shared" si="11"/>
        <v>0</v>
      </c>
    </row>
    <row r="86" spans="1:13" x14ac:dyDescent="0.25">
      <c r="A86" s="1"/>
      <c r="B86" s="1"/>
      <c r="C86" s="1"/>
      <c r="D86" s="1"/>
      <c r="E86" s="1"/>
      <c r="F86" s="1"/>
      <c r="G86" s="1"/>
      <c r="H86" s="1"/>
      <c r="I86" s="1" t="s">
        <v>174</v>
      </c>
      <c r="J86" s="2">
        <v>0</v>
      </c>
      <c r="K86" s="2">
        <v>0</v>
      </c>
      <c r="L86" s="2">
        <f t="shared" si="10"/>
        <v>0</v>
      </c>
      <c r="M86" s="15">
        <f t="shared" si="11"/>
        <v>0</v>
      </c>
    </row>
    <row r="87" spans="1:13" ht="15.75" thickBot="1" x14ac:dyDescent="0.3">
      <c r="A87" s="1"/>
      <c r="B87" s="1"/>
      <c r="C87" s="1"/>
      <c r="D87" s="1"/>
      <c r="E87" s="1"/>
      <c r="F87" s="1"/>
      <c r="G87" s="1"/>
      <c r="H87" s="1"/>
      <c r="I87" s="1" t="s">
        <v>175</v>
      </c>
      <c r="J87" s="4">
        <v>0</v>
      </c>
      <c r="K87" s="4">
        <v>0</v>
      </c>
      <c r="L87" s="4">
        <f t="shared" si="10"/>
        <v>0</v>
      </c>
      <c r="M87" s="18">
        <f t="shared" si="11"/>
        <v>0</v>
      </c>
    </row>
    <row r="88" spans="1:13" x14ac:dyDescent="0.25">
      <c r="A88" s="1"/>
      <c r="B88" s="1"/>
      <c r="C88" s="1"/>
      <c r="D88" s="1"/>
      <c r="E88" s="1"/>
      <c r="F88" s="1"/>
      <c r="G88" s="1"/>
      <c r="H88" s="1" t="s">
        <v>176</v>
      </c>
      <c r="I88" s="1"/>
      <c r="J88" s="2">
        <f>ROUND(SUM(J78:J87),5)</f>
        <v>172630.62</v>
      </c>
      <c r="K88" s="2">
        <f>ROUND(SUM(K78:K87),5)</f>
        <v>169204.58</v>
      </c>
      <c r="L88" s="2">
        <f t="shared" si="10"/>
        <v>3426.04</v>
      </c>
      <c r="M88" s="15">
        <f t="shared" si="11"/>
        <v>1.0202500000000001</v>
      </c>
    </row>
    <row r="89" spans="1:13" x14ac:dyDescent="0.25">
      <c r="A89" s="1"/>
      <c r="B89" s="1"/>
      <c r="C89" s="1"/>
      <c r="D89" s="1"/>
      <c r="E89" s="1"/>
      <c r="F89" s="1"/>
      <c r="G89" s="1"/>
      <c r="H89" s="1" t="s">
        <v>177</v>
      </c>
      <c r="I89" s="1"/>
      <c r="J89" s="2">
        <v>345014.87</v>
      </c>
      <c r="K89" s="2">
        <v>374923.92</v>
      </c>
      <c r="L89" s="2">
        <f t="shared" si="10"/>
        <v>-29909.05</v>
      </c>
      <c r="M89" s="15">
        <f t="shared" si="11"/>
        <v>0.92022999999999999</v>
      </c>
    </row>
    <row r="90" spans="1:13" x14ac:dyDescent="0.25">
      <c r="A90" s="1"/>
      <c r="B90" s="1"/>
      <c r="C90" s="1"/>
      <c r="D90" s="1"/>
      <c r="E90" s="1"/>
      <c r="F90" s="1"/>
      <c r="G90" s="1"/>
      <c r="H90" s="1" t="s">
        <v>178</v>
      </c>
      <c r="I90" s="1"/>
      <c r="J90" s="2">
        <v>0</v>
      </c>
      <c r="K90" s="2">
        <v>0</v>
      </c>
      <c r="L90" s="2">
        <f t="shared" si="10"/>
        <v>0</v>
      </c>
      <c r="M90" s="15">
        <f t="shared" si="11"/>
        <v>0</v>
      </c>
    </row>
    <row r="91" spans="1:13" x14ac:dyDescent="0.25">
      <c r="A91" s="1"/>
      <c r="B91" s="1"/>
      <c r="C91" s="1"/>
      <c r="D91" s="1"/>
      <c r="E91" s="1"/>
      <c r="F91" s="1"/>
      <c r="G91" s="1"/>
      <c r="H91" s="1" t="s">
        <v>179</v>
      </c>
      <c r="I91" s="1"/>
      <c r="J91" s="2">
        <v>0</v>
      </c>
      <c r="K91" s="2">
        <v>0</v>
      </c>
      <c r="L91" s="2">
        <f t="shared" si="10"/>
        <v>0</v>
      </c>
      <c r="M91" s="15">
        <f t="shared" si="11"/>
        <v>0</v>
      </c>
    </row>
    <row r="92" spans="1:13" x14ac:dyDescent="0.25">
      <c r="A92" s="1"/>
      <c r="B92" s="1"/>
      <c r="C92" s="1"/>
      <c r="D92" s="1"/>
      <c r="E92" s="1"/>
      <c r="F92" s="1"/>
      <c r="G92" s="1"/>
      <c r="H92" s="1" t="s">
        <v>180</v>
      </c>
      <c r="I92" s="1"/>
      <c r="J92" s="2">
        <v>83556.800000000003</v>
      </c>
      <c r="K92" s="2">
        <v>80879.33</v>
      </c>
      <c r="L92" s="2">
        <f t="shared" si="10"/>
        <v>2677.47</v>
      </c>
      <c r="M92" s="15">
        <f t="shared" si="11"/>
        <v>1.0330999999999999</v>
      </c>
    </row>
    <row r="93" spans="1:13" x14ac:dyDescent="0.25">
      <c r="A93" s="1"/>
      <c r="B93" s="1"/>
      <c r="C93" s="1"/>
      <c r="D93" s="1"/>
      <c r="E93" s="1"/>
      <c r="F93" s="1"/>
      <c r="G93" s="1"/>
      <c r="H93" s="1" t="s">
        <v>181</v>
      </c>
      <c r="I93" s="1"/>
      <c r="J93" s="2">
        <v>39924.07</v>
      </c>
      <c r="K93" s="2">
        <v>42968.75</v>
      </c>
      <c r="L93" s="2">
        <f t="shared" si="10"/>
        <v>-3044.68</v>
      </c>
      <c r="M93" s="15">
        <f t="shared" si="11"/>
        <v>0.92913999999999997</v>
      </c>
    </row>
    <row r="94" spans="1:13" x14ac:dyDescent="0.25">
      <c r="A94" s="1"/>
      <c r="B94" s="1"/>
      <c r="C94" s="1"/>
      <c r="D94" s="1"/>
      <c r="E94" s="1"/>
      <c r="F94" s="1"/>
      <c r="G94" s="1"/>
      <c r="H94" s="1" t="s">
        <v>182</v>
      </c>
      <c r="I94" s="1"/>
      <c r="J94" s="2">
        <v>110867.57</v>
      </c>
      <c r="K94" s="2">
        <v>83418.48</v>
      </c>
      <c r="L94" s="2">
        <f t="shared" si="10"/>
        <v>27449.09</v>
      </c>
      <c r="M94" s="15">
        <f t="shared" si="11"/>
        <v>1.3290500000000001</v>
      </c>
    </row>
    <row r="95" spans="1:13" ht="15.75" thickBot="1" x14ac:dyDescent="0.3">
      <c r="A95" s="1"/>
      <c r="B95" s="1"/>
      <c r="C95" s="1"/>
      <c r="D95" s="1"/>
      <c r="E95" s="1"/>
      <c r="F95" s="1"/>
      <c r="G95" s="1"/>
      <c r="H95" s="1" t="s">
        <v>183</v>
      </c>
      <c r="I95" s="1"/>
      <c r="J95" s="4">
        <v>0</v>
      </c>
      <c r="K95" s="4">
        <v>0</v>
      </c>
      <c r="L95" s="4">
        <f t="shared" si="10"/>
        <v>0</v>
      </c>
      <c r="M95" s="18">
        <f t="shared" si="11"/>
        <v>0</v>
      </c>
    </row>
    <row r="96" spans="1:13" x14ac:dyDescent="0.25">
      <c r="A96" s="1"/>
      <c r="B96" s="1"/>
      <c r="C96" s="1"/>
      <c r="D96" s="1"/>
      <c r="E96" s="1"/>
      <c r="F96" s="1"/>
      <c r="G96" s="1" t="s">
        <v>184</v>
      </c>
      <c r="H96" s="1"/>
      <c r="I96" s="1"/>
      <c r="J96" s="2">
        <f>ROUND(SUM(J74:J77)+SUM(J88:J95),5)</f>
        <v>787959.29</v>
      </c>
      <c r="K96" s="2">
        <f>ROUND(SUM(K74:K77)+SUM(K88:K95),5)</f>
        <v>780932.61</v>
      </c>
      <c r="L96" s="2">
        <f t="shared" si="10"/>
        <v>7026.68</v>
      </c>
      <c r="M96" s="15">
        <f t="shared" si="11"/>
        <v>1.0089999999999999</v>
      </c>
    </row>
    <row r="97" spans="1:13" x14ac:dyDescent="0.25">
      <c r="A97" s="1"/>
      <c r="B97" s="1"/>
      <c r="C97" s="1"/>
      <c r="D97" s="1"/>
      <c r="E97" s="1"/>
      <c r="F97" s="1"/>
      <c r="G97" s="1" t="s">
        <v>410</v>
      </c>
      <c r="H97" s="1"/>
      <c r="I97" s="1"/>
      <c r="J97" s="2">
        <v>16.170000000000002</v>
      </c>
      <c r="K97" s="2"/>
      <c r="L97" s="2"/>
      <c r="M97" s="15"/>
    </row>
    <row r="98" spans="1:13" x14ac:dyDescent="0.25">
      <c r="A98" s="1"/>
      <c r="B98" s="1"/>
      <c r="C98" s="1"/>
      <c r="D98" s="1"/>
      <c r="E98" s="1"/>
      <c r="F98" s="1"/>
      <c r="G98" s="1" t="s">
        <v>185</v>
      </c>
      <c r="H98" s="1"/>
      <c r="I98" s="1"/>
      <c r="J98" s="2"/>
      <c r="K98" s="2"/>
      <c r="L98" s="2"/>
      <c r="M98" s="15"/>
    </row>
    <row r="99" spans="1:13" x14ac:dyDescent="0.25">
      <c r="A99" s="1"/>
      <c r="B99" s="1"/>
      <c r="C99" s="1"/>
      <c r="D99" s="1"/>
      <c r="E99" s="1"/>
      <c r="F99" s="1"/>
      <c r="G99" s="1"/>
      <c r="H99" s="1" t="s">
        <v>186</v>
      </c>
      <c r="I99" s="1"/>
      <c r="J99" s="2">
        <v>466.62</v>
      </c>
      <c r="K99" s="2">
        <v>467.5</v>
      </c>
      <c r="L99" s="2">
        <f t="shared" ref="L99:L106" si="12">ROUND((J99-K99),5)</f>
        <v>-0.88</v>
      </c>
      <c r="M99" s="15">
        <f t="shared" ref="M99:M106" si="13">ROUND(IF(K99=0, IF(J99=0, 0, 1), J99/K99),5)</f>
        <v>0.99812000000000001</v>
      </c>
    </row>
    <row r="100" spans="1:13" x14ac:dyDescent="0.25">
      <c r="A100" s="1"/>
      <c r="B100" s="1"/>
      <c r="C100" s="1"/>
      <c r="D100" s="1"/>
      <c r="E100" s="1"/>
      <c r="F100" s="1"/>
      <c r="G100" s="1"/>
      <c r="H100" s="1" t="s">
        <v>187</v>
      </c>
      <c r="I100" s="1"/>
      <c r="J100" s="2">
        <v>54678.58</v>
      </c>
      <c r="K100" s="2">
        <v>52287.040000000001</v>
      </c>
      <c r="L100" s="2">
        <f t="shared" si="12"/>
        <v>2391.54</v>
      </c>
      <c r="M100" s="15">
        <f t="shared" si="13"/>
        <v>1.0457399999999999</v>
      </c>
    </row>
    <row r="101" spans="1:13" x14ac:dyDescent="0.25">
      <c r="A101" s="1"/>
      <c r="B101" s="1"/>
      <c r="C101" s="1"/>
      <c r="D101" s="1"/>
      <c r="E101" s="1"/>
      <c r="F101" s="1"/>
      <c r="G101" s="1"/>
      <c r="H101" s="1" t="s">
        <v>188</v>
      </c>
      <c r="I101" s="1"/>
      <c r="J101" s="2">
        <v>16674.900000000001</v>
      </c>
      <c r="K101" s="2">
        <v>20490.419999999998</v>
      </c>
      <c r="L101" s="2">
        <f t="shared" si="12"/>
        <v>-3815.52</v>
      </c>
      <c r="M101" s="15">
        <f t="shared" si="13"/>
        <v>0.81379000000000001</v>
      </c>
    </row>
    <row r="102" spans="1:13" x14ac:dyDescent="0.25">
      <c r="A102" s="1"/>
      <c r="B102" s="1"/>
      <c r="C102" s="1"/>
      <c r="D102" s="1"/>
      <c r="E102" s="1"/>
      <c r="F102" s="1"/>
      <c r="G102" s="1"/>
      <c r="H102" s="1" t="s">
        <v>189</v>
      </c>
      <c r="I102" s="1"/>
      <c r="J102" s="2">
        <v>72066.5</v>
      </c>
      <c r="K102" s="2">
        <v>64982.5</v>
      </c>
      <c r="L102" s="2">
        <f t="shared" si="12"/>
        <v>7084</v>
      </c>
      <c r="M102" s="15">
        <f t="shared" si="13"/>
        <v>1.1090100000000001</v>
      </c>
    </row>
    <row r="103" spans="1:13" x14ac:dyDescent="0.25">
      <c r="A103" s="1"/>
      <c r="B103" s="1"/>
      <c r="C103" s="1"/>
      <c r="D103" s="1"/>
      <c r="E103" s="1"/>
      <c r="F103" s="1"/>
      <c r="G103" s="1"/>
      <c r="H103" s="1" t="s">
        <v>190</v>
      </c>
      <c r="I103" s="1"/>
      <c r="J103" s="2">
        <v>0</v>
      </c>
      <c r="K103" s="2">
        <v>4583.33</v>
      </c>
      <c r="L103" s="2">
        <f t="shared" si="12"/>
        <v>-4583.33</v>
      </c>
      <c r="M103" s="15">
        <f t="shared" si="13"/>
        <v>0</v>
      </c>
    </row>
    <row r="104" spans="1:13" x14ac:dyDescent="0.25">
      <c r="A104" s="1"/>
      <c r="B104" s="1"/>
      <c r="C104" s="1"/>
      <c r="D104" s="1"/>
      <c r="E104" s="1"/>
      <c r="F104" s="1"/>
      <c r="G104" s="1"/>
      <c r="H104" s="1" t="s">
        <v>191</v>
      </c>
      <c r="I104" s="1"/>
      <c r="J104" s="2">
        <v>758.17</v>
      </c>
      <c r="K104" s="2">
        <v>789.29</v>
      </c>
      <c r="L104" s="2">
        <f t="shared" si="12"/>
        <v>-31.12</v>
      </c>
      <c r="M104" s="15">
        <f t="shared" si="13"/>
        <v>0.96057000000000003</v>
      </c>
    </row>
    <row r="105" spans="1:13" ht="15.75" thickBot="1" x14ac:dyDescent="0.3">
      <c r="A105" s="1"/>
      <c r="B105" s="1"/>
      <c r="C105" s="1"/>
      <c r="D105" s="1"/>
      <c r="E105" s="1"/>
      <c r="F105" s="1"/>
      <c r="G105" s="1"/>
      <c r="H105" s="1" t="s">
        <v>192</v>
      </c>
      <c r="I105" s="1"/>
      <c r="J105" s="4">
        <v>0</v>
      </c>
      <c r="K105" s="4">
        <v>0</v>
      </c>
      <c r="L105" s="4">
        <f t="shared" si="12"/>
        <v>0</v>
      </c>
      <c r="M105" s="18">
        <f t="shared" si="13"/>
        <v>0</v>
      </c>
    </row>
    <row r="106" spans="1:13" x14ac:dyDescent="0.25">
      <c r="A106" s="1"/>
      <c r="B106" s="1"/>
      <c r="C106" s="1"/>
      <c r="D106" s="1"/>
      <c r="E106" s="1"/>
      <c r="F106" s="1"/>
      <c r="G106" s="1" t="s">
        <v>193</v>
      </c>
      <c r="H106" s="1"/>
      <c r="I106" s="1"/>
      <c r="J106" s="2">
        <f>ROUND(SUM(J98:J105),5)</f>
        <v>144644.76999999999</v>
      </c>
      <c r="K106" s="2">
        <f>ROUND(SUM(K98:K105),5)</f>
        <v>143600.07999999999</v>
      </c>
      <c r="L106" s="2">
        <f t="shared" si="12"/>
        <v>1044.69</v>
      </c>
      <c r="M106" s="15">
        <f t="shared" si="13"/>
        <v>1.0072700000000001</v>
      </c>
    </row>
    <row r="107" spans="1:13" x14ac:dyDescent="0.25">
      <c r="A107" s="1"/>
      <c r="B107" s="1"/>
      <c r="C107" s="1"/>
      <c r="D107" s="1"/>
      <c r="E107" s="1"/>
      <c r="F107" s="1"/>
      <c r="G107" s="1" t="s">
        <v>194</v>
      </c>
      <c r="H107" s="1"/>
      <c r="I107" s="1"/>
      <c r="J107" s="2"/>
      <c r="K107" s="2"/>
      <c r="L107" s="2"/>
      <c r="M107" s="15"/>
    </row>
    <row r="108" spans="1:13" x14ac:dyDescent="0.25">
      <c r="A108" s="1"/>
      <c r="B108" s="1"/>
      <c r="C108" s="1"/>
      <c r="D108" s="1"/>
      <c r="E108" s="1"/>
      <c r="F108" s="1"/>
      <c r="G108" s="1"/>
      <c r="H108" s="1" t="s">
        <v>195</v>
      </c>
      <c r="I108" s="1"/>
      <c r="J108" s="2">
        <v>8967.6200000000008</v>
      </c>
      <c r="K108" s="2">
        <v>2941.45</v>
      </c>
      <c r="L108" s="2">
        <f t="shared" ref="L108:L114" si="14">ROUND((J108-K108),5)</f>
        <v>6026.17</v>
      </c>
      <c r="M108" s="15">
        <f t="shared" ref="M108:M114" si="15">ROUND(IF(K108=0, IF(J108=0, 0, 1), J108/K108),5)</f>
        <v>3.0487099999999998</v>
      </c>
    </row>
    <row r="109" spans="1:13" x14ac:dyDescent="0.25">
      <c r="A109" s="1"/>
      <c r="B109" s="1"/>
      <c r="C109" s="1"/>
      <c r="D109" s="1"/>
      <c r="E109" s="1"/>
      <c r="F109" s="1"/>
      <c r="G109" s="1"/>
      <c r="H109" s="1" t="s">
        <v>196</v>
      </c>
      <c r="I109" s="1"/>
      <c r="J109" s="2">
        <v>11759.82</v>
      </c>
      <c r="K109" s="2">
        <v>10360.14</v>
      </c>
      <c r="L109" s="2">
        <f t="shared" si="14"/>
        <v>1399.68</v>
      </c>
      <c r="M109" s="15">
        <f t="shared" si="15"/>
        <v>1.1351</v>
      </c>
    </row>
    <row r="110" spans="1:13" x14ac:dyDescent="0.25">
      <c r="A110" s="1"/>
      <c r="B110" s="1"/>
      <c r="C110" s="1"/>
      <c r="D110" s="1"/>
      <c r="E110" s="1"/>
      <c r="F110" s="1"/>
      <c r="G110" s="1"/>
      <c r="H110" s="1" t="s">
        <v>197</v>
      </c>
      <c r="I110" s="1"/>
      <c r="J110" s="2">
        <v>1551.5</v>
      </c>
      <c r="K110" s="2">
        <v>1428.65</v>
      </c>
      <c r="L110" s="2">
        <f t="shared" si="14"/>
        <v>122.85</v>
      </c>
      <c r="M110" s="15">
        <f t="shared" si="15"/>
        <v>1.08599</v>
      </c>
    </row>
    <row r="111" spans="1:13" ht="15.75" thickBot="1" x14ac:dyDescent="0.3">
      <c r="A111" s="1"/>
      <c r="B111" s="1"/>
      <c r="C111" s="1"/>
      <c r="D111" s="1"/>
      <c r="E111" s="1"/>
      <c r="F111" s="1"/>
      <c r="G111" s="1"/>
      <c r="H111" s="1" t="s">
        <v>198</v>
      </c>
      <c r="I111" s="1"/>
      <c r="J111" s="4">
        <v>-118.19</v>
      </c>
      <c r="K111" s="4">
        <v>0</v>
      </c>
      <c r="L111" s="4">
        <f t="shared" si="14"/>
        <v>-118.19</v>
      </c>
      <c r="M111" s="18">
        <f t="shared" si="15"/>
        <v>1</v>
      </c>
    </row>
    <row r="112" spans="1:13" x14ac:dyDescent="0.25">
      <c r="A112" s="1"/>
      <c r="B112" s="1"/>
      <c r="C112" s="1"/>
      <c r="D112" s="1"/>
      <c r="E112" s="1"/>
      <c r="F112" s="1"/>
      <c r="G112" s="1" t="s">
        <v>199</v>
      </c>
      <c r="H112" s="1"/>
      <c r="I112" s="1"/>
      <c r="J112" s="2">
        <f>ROUND(SUM(J107:J111),5)</f>
        <v>22160.75</v>
      </c>
      <c r="K112" s="2">
        <f>ROUND(SUM(K107:K111),5)</f>
        <v>14730.24</v>
      </c>
      <c r="L112" s="2">
        <f t="shared" si="14"/>
        <v>7430.51</v>
      </c>
      <c r="M112" s="15">
        <f t="shared" si="15"/>
        <v>1.50444</v>
      </c>
    </row>
    <row r="113" spans="1:13" ht="15.75" thickBot="1" x14ac:dyDescent="0.3">
      <c r="A113" s="1"/>
      <c r="B113" s="1"/>
      <c r="C113" s="1"/>
      <c r="D113" s="1"/>
      <c r="E113" s="1"/>
      <c r="F113" s="1"/>
      <c r="G113" s="1" t="s">
        <v>200</v>
      </c>
      <c r="H113" s="1"/>
      <c r="I113" s="1"/>
      <c r="J113" s="4">
        <v>0</v>
      </c>
      <c r="K113" s="4">
        <v>0</v>
      </c>
      <c r="L113" s="4">
        <f t="shared" si="14"/>
        <v>0</v>
      </c>
      <c r="M113" s="18">
        <f t="shared" si="15"/>
        <v>0</v>
      </c>
    </row>
    <row r="114" spans="1:13" x14ac:dyDescent="0.25">
      <c r="A114" s="1"/>
      <c r="B114" s="1"/>
      <c r="C114" s="1"/>
      <c r="D114" s="1"/>
      <c r="E114" s="1"/>
      <c r="F114" s="1" t="s">
        <v>201</v>
      </c>
      <c r="G114" s="1"/>
      <c r="H114" s="1"/>
      <c r="I114" s="1"/>
      <c r="J114" s="2">
        <f>ROUND(J73+SUM(J96:J97)+J106+SUM(J112:J113),5)</f>
        <v>954780.98</v>
      </c>
      <c r="K114" s="2">
        <f>ROUND(K73+SUM(K96:K97)+K106+SUM(K112:K113),5)</f>
        <v>939262.93</v>
      </c>
      <c r="L114" s="2">
        <f t="shared" si="14"/>
        <v>15518.05</v>
      </c>
      <c r="M114" s="15">
        <f t="shared" si="15"/>
        <v>1.0165200000000001</v>
      </c>
    </row>
    <row r="115" spans="1:13" x14ac:dyDescent="0.25">
      <c r="A115" s="1"/>
      <c r="B115" s="1"/>
      <c r="C115" s="1"/>
      <c r="D115" s="1"/>
      <c r="E115" s="1"/>
      <c r="F115" s="1" t="s">
        <v>202</v>
      </c>
      <c r="G115" s="1"/>
      <c r="H115" s="1"/>
      <c r="I115" s="1"/>
      <c r="J115" s="2"/>
      <c r="K115" s="2"/>
      <c r="L115" s="2"/>
      <c r="M115" s="15"/>
    </row>
    <row r="116" spans="1:13" x14ac:dyDescent="0.25">
      <c r="A116" s="1"/>
      <c r="B116" s="1"/>
      <c r="C116" s="1"/>
      <c r="D116" s="1"/>
      <c r="E116" s="1"/>
      <c r="F116" s="1"/>
      <c r="G116" s="1" t="s">
        <v>203</v>
      </c>
      <c r="H116" s="1"/>
      <c r="I116" s="1"/>
      <c r="J116" s="2">
        <v>1933.62</v>
      </c>
      <c r="K116" s="2">
        <v>3000</v>
      </c>
      <c r="L116" s="2">
        <f t="shared" ref="L116:L121" si="16">ROUND((J116-K116),5)</f>
        <v>-1066.3800000000001</v>
      </c>
      <c r="M116" s="15">
        <f t="shared" ref="M116:M121" si="17">ROUND(IF(K116=0, IF(J116=0, 0, 1), J116/K116),5)</f>
        <v>0.64454</v>
      </c>
    </row>
    <row r="117" spans="1:13" x14ac:dyDescent="0.25">
      <c r="A117" s="1"/>
      <c r="B117" s="1"/>
      <c r="C117" s="1"/>
      <c r="D117" s="1"/>
      <c r="E117" s="1"/>
      <c r="F117" s="1"/>
      <c r="G117" s="1" t="s">
        <v>204</v>
      </c>
      <c r="H117" s="1"/>
      <c r="I117" s="1"/>
      <c r="J117" s="2">
        <v>21560</v>
      </c>
      <c r="K117" s="2">
        <v>25043.33</v>
      </c>
      <c r="L117" s="2">
        <f t="shared" si="16"/>
        <v>-3483.33</v>
      </c>
      <c r="M117" s="15">
        <f t="shared" si="17"/>
        <v>0.86090999999999995</v>
      </c>
    </row>
    <row r="118" spans="1:13" x14ac:dyDescent="0.25">
      <c r="A118" s="1"/>
      <c r="B118" s="1"/>
      <c r="C118" s="1"/>
      <c r="D118" s="1"/>
      <c r="E118" s="1"/>
      <c r="F118" s="1"/>
      <c r="G118" s="1" t="s">
        <v>205</v>
      </c>
      <c r="H118" s="1"/>
      <c r="I118" s="1"/>
      <c r="J118" s="2">
        <v>3500</v>
      </c>
      <c r="K118" s="2">
        <v>4500</v>
      </c>
      <c r="L118" s="2">
        <f t="shared" si="16"/>
        <v>-1000</v>
      </c>
      <c r="M118" s="15">
        <f t="shared" si="17"/>
        <v>0.77778000000000003</v>
      </c>
    </row>
    <row r="119" spans="1:13" x14ac:dyDescent="0.25">
      <c r="A119" s="1"/>
      <c r="B119" s="1"/>
      <c r="C119" s="1"/>
      <c r="D119" s="1"/>
      <c r="E119" s="1"/>
      <c r="F119" s="1"/>
      <c r="G119" s="1" t="s">
        <v>206</v>
      </c>
      <c r="H119" s="1"/>
      <c r="I119" s="1"/>
      <c r="J119" s="2">
        <v>875</v>
      </c>
      <c r="K119" s="2">
        <v>0</v>
      </c>
      <c r="L119" s="2">
        <f t="shared" si="16"/>
        <v>875</v>
      </c>
      <c r="M119" s="15">
        <f t="shared" si="17"/>
        <v>1</v>
      </c>
    </row>
    <row r="120" spans="1:13" ht="15.75" thickBot="1" x14ac:dyDescent="0.3">
      <c r="A120" s="1"/>
      <c r="B120" s="1"/>
      <c r="C120" s="1"/>
      <c r="D120" s="1"/>
      <c r="E120" s="1"/>
      <c r="F120" s="1"/>
      <c r="G120" s="1" t="s">
        <v>207</v>
      </c>
      <c r="H120" s="1"/>
      <c r="I120" s="1"/>
      <c r="J120" s="4">
        <v>0</v>
      </c>
      <c r="K120" s="4">
        <v>0</v>
      </c>
      <c r="L120" s="4">
        <f t="shared" si="16"/>
        <v>0</v>
      </c>
      <c r="M120" s="18">
        <f t="shared" si="17"/>
        <v>0</v>
      </c>
    </row>
    <row r="121" spans="1:13" x14ac:dyDescent="0.25">
      <c r="A121" s="1"/>
      <c r="B121" s="1"/>
      <c r="C121" s="1"/>
      <c r="D121" s="1"/>
      <c r="E121" s="1"/>
      <c r="F121" s="1" t="s">
        <v>208</v>
      </c>
      <c r="G121" s="1"/>
      <c r="H121" s="1"/>
      <c r="I121" s="1"/>
      <c r="J121" s="2">
        <f>ROUND(SUM(J115:J120),5)</f>
        <v>27868.62</v>
      </c>
      <c r="K121" s="2">
        <f>ROUND(SUM(K115:K120),5)</f>
        <v>32543.33</v>
      </c>
      <c r="L121" s="2">
        <f t="shared" si="16"/>
        <v>-4674.71</v>
      </c>
      <c r="M121" s="15">
        <f t="shared" si="17"/>
        <v>0.85634999999999994</v>
      </c>
    </row>
    <row r="122" spans="1:13" x14ac:dyDescent="0.25">
      <c r="A122" s="1"/>
      <c r="B122" s="1"/>
      <c r="C122" s="1"/>
      <c r="D122" s="1"/>
      <c r="E122" s="1"/>
      <c r="F122" s="1" t="s">
        <v>209</v>
      </c>
      <c r="G122" s="1"/>
      <c r="H122" s="1"/>
      <c r="I122" s="1"/>
      <c r="J122" s="2"/>
      <c r="K122" s="2"/>
      <c r="L122" s="2"/>
      <c r="M122" s="15"/>
    </row>
    <row r="123" spans="1:13" x14ac:dyDescent="0.25">
      <c r="A123" s="1"/>
      <c r="B123" s="1"/>
      <c r="C123" s="1"/>
      <c r="D123" s="1"/>
      <c r="E123" s="1"/>
      <c r="F123" s="1"/>
      <c r="G123" s="1" t="s">
        <v>210</v>
      </c>
      <c r="H123" s="1"/>
      <c r="I123" s="1"/>
      <c r="J123" s="2">
        <v>1000</v>
      </c>
      <c r="K123" s="2">
        <v>5500</v>
      </c>
      <c r="L123" s="2">
        <f>ROUND((J123-K123),5)</f>
        <v>-4500</v>
      </c>
      <c r="M123" s="15">
        <f>ROUND(IF(K123=0, IF(J123=0, 0, 1), J123/K123),5)</f>
        <v>0.18182000000000001</v>
      </c>
    </row>
    <row r="124" spans="1:13" x14ac:dyDescent="0.25">
      <c r="A124" s="1"/>
      <c r="B124" s="1"/>
      <c r="C124" s="1"/>
      <c r="D124" s="1"/>
      <c r="E124" s="1"/>
      <c r="F124" s="1"/>
      <c r="G124" s="1" t="s">
        <v>211</v>
      </c>
      <c r="H124" s="1"/>
      <c r="I124" s="1"/>
      <c r="J124" s="2"/>
      <c r="K124" s="2"/>
      <c r="L124" s="2"/>
      <c r="M124" s="15"/>
    </row>
    <row r="125" spans="1:13" x14ac:dyDescent="0.25">
      <c r="A125" s="1"/>
      <c r="B125" s="1"/>
      <c r="C125" s="1"/>
      <c r="D125" s="1"/>
      <c r="E125" s="1"/>
      <c r="F125" s="1"/>
      <c r="G125" s="1"/>
      <c r="H125" s="1" t="s">
        <v>212</v>
      </c>
      <c r="I125" s="1"/>
      <c r="J125" s="2"/>
      <c r="K125" s="2"/>
      <c r="L125" s="2"/>
      <c r="M125" s="15"/>
    </row>
    <row r="126" spans="1:13" x14ac:dyDescent="0.25">
      <c r="A126" s="1"/>
      <c r="B126" s="1"/>
      <c r="C126" s="1"/>
      <c r="D126" s="1"/>
      <c r="E126" s="1"/>
      <c r="F126" s="1"/>
      <c r="G126" s="1"/>
      <c r="H126" s="1"/>
      <c r="I126" s="1" t="s">
        <v>213</v>
      </c>
      <c r="J126" s="2">
        <v>3958.78</v>
      </c>
      <c r="K126" s="2">
        <v>4391.5</v>
      </c>
      <c r="L126" s="2">
        <f>ROUND((J126-K126),5)</f>
        <v>-432.72</v>
      </c>
      <c r="M126" s="15">
        <f>ROUND(IF(K126=0, IF(J126=0, 0, 1), J126/K126),5)</f>
        <v>0.90146000000000004</v>
      </c>
    </row>
    <row r="127" spans="1:13" ht="15.75" thickBot="1" x14ac:dyDescent="0.3">
      <c r="A127" s="1"/>
      <c r="B127" s="1"/>
      <c r="C127" s="1"/>
      <c r="D127" s="1"/>
      <c r="E127" s="1"/>
      <c r="F127" s="1"/>
      <c r="G127" s="1"/>
      <c r="H127" s="1"/>
      <c r="I127" s="1" t="s">
        <v>214</v>
      </c>
      <c r="J127" s="4">
        <v>7239.31</v>
      </c>
      <c r="K127" s="4">
        <v>7722.96</v>
      </c>
      <c r="L127" s="4">
        <f>ROUND((J127-K127),5)</f>
        <v>-483.65</v>
      </c>
      <c r="M127" s="18">
        <f>ROUND(IF(K127=0, IF(J127=0, 0, 1), J127/K127),5)</f>
        <v>0.93737999999999999</v>
      </c>
    </row>
    <row r="128" spans="1:13" x14ac:dyDescent="0.25">
      <c r="A128" s="1"/>
      <c r="B128" s="1"/>
      <c r="C128" s="1"/>
      <c r="D128" s="1"/>
      <c r="E128" s="1"/>
      <c r="F128" s="1"/>
      <c r="G128" s="1"/>
      <c r="H128" s="1" t="s">
        <v>215</v>
      </c>
      <c r="I128" s="1"/>
      <c r="J128" s="2">
        <f>ROUND(SUM(J125:J127),5)</f>
        <v>11198.09</v>
      </c>
      <c r="K128" s="2">
        <f>ROUND(SUM(K125:K127),5)</f>
        <v>12114.46</v>
      </c>
      <c r="L128" s="2">
        <f>ROUND((J128-K128),5)</f>
        <v>-916.37</v>
      </c>
      <c r="M128" s="15">
        <f>ROUND(IF(K128=0, IF(J128=0, 0, 1), J128/K128),5)</f>
        <v>0.92435999999999996</v>
      </c>
    </row>
    <row r="129" spans="1:13" x14ac:dyDescent="0.25">
      <c r="A129" s="1"/>
      <c r="B129" s="1"/>
      <c r="C129" s="1"/>
      <c r="D129" s="1"/>
      <c r="E129" s="1"/>
      <c r="F129" s="1"/>
      <c r="G129" s="1"/>
      <c r="H129" s="1" t="s">
        <v>216</v>
      </c>
      <c r="I129" s="1"/>
      <c r="J129" s="2"/>
      <c r="K129" s="2"/>
      <c r="L129" s="2"/>
      <c r="M129" s="15"/>
    </row>
    <row r="130" spans="1:13" x14ac:dyDescent="0.25">
      <c r="A130" s="1"/>
      <c r="B130" s="1"/>
      <c r="C130" s="1"/>
      <c r="D130" s="1"/>
      <c r="E130" s="1"/>
      <c r="F130" s="1"/>
      <c r="G130" s="1"/>
      <c r="H130" s="1"/>
      <c r="I130" s="1" t="s">
        <v>217</v>
      </c>
      <c r="J130" s="2">
        <v>0</v>
      </c>
      <c r="K130" s="2">
        <v>0</v>
      </c>
      <c r="L130" s="2">
        <f>ROUND((J130-K130),5)</f>
        <v>0</v>
      </c>
      <c r="M130" s="15">
        <f>ROUND(IF(K130=0, IF(J130=0, 0, 1), J130/K130),5)</f>
        <v>0</v>
      </c>
    </row>
    <row r="131" spans="1:13" ht="15.75" thickBot="1" x14ac:dyDescent="0.3">
      <c r="A131" s="1"/>
      <c r="B131" s="1"/>
      <c r="C131" s="1"/>
      <c r="D131" s="1"/>
      <c r="E131" s="1"/>
      <c r="F131" s="1"/>
      <c r="G131" s="1"/>
      <c r="H131" s="1"/>
      <c r="I131" s="1" t="s">
        <v>218</v>
      </c>
      <c r="J131" s="4">
        <v>1999.7</v>
      </c>
      <c r="K131" s="4">
        <v>7000</v>
      </c>
      <c r="L131" s="4">
        <f>ROUND((J131-K131),5)</f>
        <v>-5000.3</v>
      </c>
      <c r="M131" s="18">
        <f>ROUND(IF(K131=0, IF(J131=0, 0, 1), J131/K131),5)</f>
        <v>0.28566999999999998</v>
      </c>
    </row>
    <row r="132" spans="1:13" x14ac:dyDescent="0.25">
      <c r="A132" s="1"/>
      <c r="B132" s="1"/>
      <c r="C132" s="1"/>
      <c r="D132" s="1"/>
      <c r="E132" s="1"/>
      <c r="F132" s="1"/>
      <c r="G132" s="1"/>
      <c r="H132" s="1" t="s">
        <v>219</v>
      </c>
      <c r="I132" s="1"/>
      <c r="J132" s="2">
        <f>ROUND(SUM(J129:J131),5)</f>
        <v>1999.7</v>
      </c>
      <c r="K132" s="2">
        <f>ROUND(SUM(K129:K131),5)</f>
        <v>7000</v>
      </c>
      <c r="L132" s="2">
        <f>ROUND((J132-K132),5)</f>
        <v>-5000.3</v>
      </c>
      <c r="M132" s="15">
        <f>ROUND(IF(K132=0, IF(J132=0, 0, 1), J132/K132),5)</f>
        <v>0.28566999999999998</v>
      </c>
    </row>
    <row r="133" spans="1:13" x14ac:dyDescent="0.25">
      <c r="A133" s="1"/>
      <c r="B133" s="1"/>
      <c r="C133" s="1"/>
      <c r="D133" s="1"/>
      <c r="E133" s="1"/>
      <c r="F133" s="1"/>
      <c r="G133" s="1"/>
      <c r="H133" s="1" t="s">
        <v>220</v>
      </c>
      <c r="I133" s="1"/>
      <c r="J133" s="2"/>
      <c r="K133" s="2"/>
      <c r="L133" s="2"/>
      <c r="M133" s="15"/>
    </row>
    <row r="134" spans="1:13" x14ac:dyDescent="0.25">
      <c r="A134" s="1"/>
      <c r="B134" s="1"/>
      <c r="C134" s="1"/>
      <c r="D134" s="1"/>
      <c r="E134" s="1"/>
      <c r="F134" s="1"/>
      <c r="G134" s="1"/>
      <c r="H134" s="1"/>
      <c r="I134" s="1" t="s">
        <v>221</v>
      </c>
      <c r="J134" s="2">
        <v>0</v>
      </c>
      <c r="K134" s="2">
        <v>0</v>
      </c>
      <c r="L134" s="2">
        <f t="shared" ref="L134:L139" si="18">ROUND((J134-K134),5)</f>
        <v>0</v>
      </c>
      <c r="M134" s="15">
        <f t="shared" ref="M134:M139" si="19">ROUND(IF(K134=0, IF(J134=0, 0, 1), J134/K134),5)</f>
        <v>0</v>
      </c>
    </row>
    <row r="135" spans="1:13" ht="15.75" thickBot="1" x14ac:dyDescent="0.3">
      <c r="A135" s="1"/>
      <c r="B135" s="1"/>
      <c r="C135" s="1"/>
      <c r="D135" s="1"/>
      <c r="E135" s="1"/>
      <c r="F135" s="1"/>
      <c r="G135" s="1"/>
      <c r="H135" s="1"/>
      <c r="I135" s="1" t="s">
        <v>222</v>
      </c>
      <c r="J135" s="4">
        <v>0</v>
      </c>
      <c r="K135" s="4">
        <v>6500</v>
      </c>
      <c r="L135" s="4">
        <f t="shared" si="18"/>
        <v>-6500</v>
      </c>
      <c r="M135" s="18">
        <f t="shared" si="19"/>
        <v>0</v>
      </c>
    </row>
    <row r="136" spans="1:13" x14ac:dyDescent="0.25">
      <c r="A136" s="1"/>
      <c r="B136" s="1"/>
      <c r="C136" s="1"/>
      <c r="D136" s="1"/>
      <c r="E136" s="1"/>
      <c r="F136" s="1"/>
      <c r="G136" s="1"/>
      <c r="H136" s="1" t="s">
        <v>223</v>
      </c>
      <c r="I136" s="1"/>
      <c r="J136" s="2">
        <f>ROUND(SUM(J133:J135),5)</f>
        <v>0</v>
      </c>
      <c r="K136" s="2">
        <f>ROUND(SUM(K133:K135),5)</f>
        <v>6500</v>
      </c>
      <c r="L136" s="2">
        <f t="shared" si="18"/>
        <v>-6500</v>
      </c>
      <c r="M136" s="15">
        <f t="shared" si="19"/>
        <v>0</v>
      </c>
    </row>
    <row r="137" spans="1:13" ht="15.75" thickBot="1" x14ac:dyDescent="0.3">
      <c r="A137" s="1"/>
      <c r="B137" s="1"/>
      <c r="C137" s="1"/>
      <c r="D137" s="1"/>
      <c r="E137" s="1"/>
      <c r="F137" s="1"/>
      <c r="G137" s="1"/>
      <c r="H137" s="1" t="s">
        <v>224</v>
      </c>
      <c r="I137" s="1"/>
      <c r="J137" s="4">
        <v>0</v>
      </c>
      <c r="K137" s="4">
        <v>0</v>
      </c>
      <c r="L137" s="4">
        <f t="shared" si="18"/>
        <v>0</v>
      </c>
      <c r="M137" s="18">
        <f t="shared" si="19"/>
        <v>0</v>
      </c>
    </row>
    <row r="138" spans="1:13" x14ac:dyDescent="0.25">
      <c r="A138" s="1"/>
      <c r="B138" s="1"/>
      <c r="C138" s="1"/>
      <c r="D138" s="1"/>
      <c r="E138" s="1"/>
      <c r="F138" s="1"/>
      <c r="G138" s="1" t="s">
        <v>225</v>
      </c>
      <c r="H138" s="1"/>
      <c r="I138" s="1"/>
      <c r="J138" s="2">
        <f>ROUND(J124+J128+J132+SUM(J136:J137),5)</f>
        <v>13197.79</v>
      </c>
      <c r="K138" s="2">
        <f>ROUND(K124+K128+K132+SUM(K136:K137),5)</f>
        <v>25614.46</v>
      </c>
      <c r="L138" s="2">
        <f t="shared" si="18"/>
        <v>-12416.67</v>
      </c>
      <c r="M138" s="15">
        <f t="shared" si="19"/>
        <v>0.51524999999999999</v>
      </c>
    </row>
    <row r="139" spans="1:13" x14ac:dyDescent="0.25">
      <c r="A139" s="1"/>
      <c r="B139" s="1"/>
      <c r="C139" s="1"/>
      <c r="D139" s="1"/>
      <c r="E139" s="1"/>
      <c r="F139" s="1"/>
      <c r="G139" s="1" t="s">
        <v>226</v>
      </c>
      <c r="H139" s="1"/>
      <c r="I139" s="1"/>
      <c r="J139" s="2">
        <v>1238.48</v>
      </c>
      <c r="K139" s="2">
        <v>0</v>
      </c>
      <c r="L139" s="2">
        <f t="shared" si="18"/>
        <v>1238.48</v>
      </c>
      <c r="M139" s="15">
        <f t="shared" si="19"/>
        <v>1</v>
      </c>
    </row>
    <row r="140" spans="1:13" x14ac:dyDescent="0.25">
      <c r="A140" s="1"/>
      <c r="B140" s="1"/>
      <c r="C140" s="1"/>
      <c r="D140" s="1"/>
      <c r="E140" s="1"/>
      <c r="F140" s="1"/>
      <c r="G140" s="1" t="s">
        <v>227</v>
      </c>
      <c r="H140" s="1"/>
      <c r="I140" s="1"/>
      <c r="J140" s="2"/>
      <c r="K140" s="2"/>
      <c r="L140" s="2"/>
      <c r="M140" s="15"/>
    </row>
    <row r="141" spans="1:13" x14ac:dyDescent="0.25">
      <c r="A141" s="1"/>
      <c r="B141" s="1"/>
      <c r="C141" s="1"/>
      <c r="D141" s="1"/>
      <c r="E141" s="1"/>
      <c r="F141" s="1"/>
      <c r="G141" s="1"/>
      <c r="H141" s="1" t="s">
        <v>228</v>
      </c>
      <c r="I141" s="1"/>
      <c r="J141" s="2">
        <v>1315.06</v>
      </c>
      <c r="K141" s="2">
        <v>2594.17</v>
      </c>
      <c r="L141" s="2">
        <f t="shared" ref="L141:L147" si="20">ROUND((J141-K141),5)</f>
        <v>-1279.1099999999999</v>
      </c>
      <c r="M141" s="15">
        <f t="shared" ref="M141:M147" si="21">ROUND(IF(K141=0, IF(J141=0, 0, 1), J141/K141),5)</f>
        <v>0.50692999999999999</v>
      </c>
    </row>
    <row r="142" spans="1:13" x14ac:dyDescent="0.25">
      <c r="A142" s="1"/>
      <c r="B142" s="1"/>
      <c r="C142" s="1"/>
      <c r="D142" s="1"/>
      <c r="E142" s="1"/>
      <c r="F142" s="1"/>
      <c r="G142" s="1"/>
      <c r="H142" s="1" t="s">
        <v>229</v>
      </c>
      <c r="I142" s="1"/>
      <c r="J142" s="2">
        <v>1556.98</v>
      </c>
      <c r="K142" s="2">
        <v>1337.42</v>
      </c>
      <c r="L142" s="2">
        <f t="shared" si="20"/>
        <v>219.56</v>
      </c>
      <c r="M142" s="15">
        <f t="shared" si="21"/>
        <v>1.1641699999999999</v>
      </c>
    </row>
    <row r="143" spans="1:13" x14ac:dyDescent="0.25">
      <c r="A143" s="1"/>
      <c r="B143" s="1"/>
      <c r="C143" s="1"/>
      <c r="D143" s="1"/>
      <c r="E143" s="1"/>
      <c r="F143" s="1"/>
      <c r="G143" s="1"/>
      <c r="H143" s="1" t="s">
        <v>230</v>
      </c>
      <c r="I143" s="1"/>
      <c r="J143" s="2">
        <v>4767.54</v>
      </c>
      <c r="K143" s="2">
        <v>5119.75</v>
      </c>
      <c r="L143" s="2">
        <f t="shared" si="20"/>
        <v>-352.21</v>
      </c>
      <c r="M143" s="15">
        <f t="shared" si="21"/>
        <v>0.93120999999999998</v>
      </c>
    </row>
    <row r="144" spans="1:13" x14ac:dyDescent="0.25">
      <c r="A144" s="1"/>
      <c r="B144" s="1"/>
      <c r="C144" s="1"/>
      <c r="D144" s="1"/>
      <c r="E144" s="1"/>
      <c r="F144" s="1"/>
      <c r="G144" s="1"/>
      <c r="H144" s="1" t="s">
        <v>231</v>
      </c>
      <c r="I144" s="1"/>
      <c r="J144" s="2">
        <v>1117.5</v>
      </c>
      <c r="K144" s="2">
        <v>1105.46</v>
      </c>
      <c r="L144" s="2">
        <f t="shared" si="20"/>
        <v>12.04</v>
      </c>
      <c r="M144" s="15">
        <f t="shared" si="21"/>
        <v>1.0108900000000001</v>
      </c>
    </row>
    <row r="145" spans="1:13" x14ac:dyDescent="0.25">
      <c r="A145" s="1"/>
      <c r="B145" s="1"/>
      <c r="C145" s="1"/>
      <c r="D145" s="1"/>
      <c r="E145" s="1"/>
      <c r="F145" s="1"/>
      <c r="G145" s="1"/>
      <c r="H145" s="1" t="s">
        <v>232</v>
      </c>
      <c r="I145" s="1"/>
      <c r="J145" s="2">
        <v>1117.5</v>
      </c>
      <c r="K145" s="2">
        <v>1105.46</v>
      </c>
      <c r="L145" s="2">
        <f t="shared" si="20"/>
        <v>12.04</v>
      </c>
      <c r="M145" s="15">
        <f t="shared" si="21"/>
        <v>1.0108900000000001</v>
      </c>
    </row>
    <row r="146" spans="1:13" ht="15.75" thickBot="1" x14ac:dyDescent="0.3">
      <c r="A146" s="1"/>
      <c r="B146" s="1"/>
      <c r="C146" s="1"/>
      <c r="D146" s="1"/>
      <c r="E146" s="1"/>
      <c r="F146" s="1"/>
      <c r="G146" s="1"/>
      <c r="H146" s="1" t="s">
        <v>233</v>
      </c>
      <c r="I146" s="1"/>
      <c r="J146" s="4">
        <v>0</v>
      </c>
      <c r="K146" s="4">
        <v>0</v>
      </c>
      <c r="L146" s="4">
        <f t="shared" si="20"/>
        <v>0</v>
      </c>
      <c r="M146" s="18">
        <f t="shared" si="21"/>
        <v>0</v>
      </c>
    </row>
    <row r="147" spans="1:13" x14ac:dyDescent="0.25">
      <c r="A147" s="1"/>
      <c r="B147" s="1"/>
      <c r="C147" s="1"/>
      <c r="D147" s="1"/>
      <c r="E147" s="1"/>
      <c r="F147" s="1"/>
      <c r="G147" s="1" t="s">
        <v>234</v>
      </c>
      <c r="H147" s="1"/>
      <c r="I147" s="1"/>
      <c r="J147" s="2">
        <f>ROUND(SUM(J140:J146),5)</f>
        <v>9874.58</v>
      </c>
      <c r="K147" s="2">
        <f>ROUND(SUM(K140:K146),5)</f>
        <v>11262.26</v>
      </c>
      <c r="L147" s="2">
        <f t="shared" si="20"/>
        <v>-1387.68</v>
      </c>
      <c r="M147" s="15">
        <f t="shared" si="21"/>
        <v>0.87678</v>
      </c>
    </row>
    <row r="148" spans="1:13" x14ac:dyDescent="0.25">
      <c r="A148" s="1"/>
      <c r="B148" s="1"/>
      <c r="C148" s="1"/>
      <c r="D148" s="1"/>
      <c r="E148" s="1"/>
      <c r="F148" s="1"/>
      <c r="G148" s="1" t="s">
        <v>235</v>
      </c>
      <c r="H148" s="1"/>
      <c r="I148" s="1"/>
      <c r="J148" s="2"/>
      <c r="K148" s="2"/>
      <c r="L148" s="2"/>
      <c r="M148" s="15"/>
    </row>
    <row r="149" spans="1:13" x14ac:dyDescent="0.25">
      <c r="A149" s="1"/>
      <c r="B149" s="1"/>
      <c r="C149" s="1"/>
      <c r="D149" s="1"/>
      <c r="E149" s="1"/>
      <c r="F149" s="1"/>
      <c r="G149" s="1"/>
      <c r="H149" s="1" t="s">
        <v>236</v>
      </c>
      <c r="I149" s="1"/>
      <c r="J149" s="2"/>
      <c r="K149" s="2"/>
      <c r="L149" s="2"/>
      <c r="M149" s="15"/>
    </row>
    <row r="150" spans="1:13" x14ac:dyDescent="0.25">
      <c r="A150" s="1"/>
      <c r="B150" s="1"/>
      <c r="C150" s="1"/>
      <c r="D150" s="1"/>
      <c r="E150" s="1"/>
      <c r="F150" s="1"/>
      <c r="G150" s="1"/>
      <c r="H150" s="1"/>
      <c r="I150" s="1" t="s">
        <v>237</v>
      </c>
      <c r="J150" s="2">
        <v>13385.41</v>
      </c>
      <c r="K150" s="2">
        <v>12105.78</v>
      </c>
      <c r="L150" s="2">
        <f t="shared" ref="L150:L163" si="22">ROUND((J150-K150),5)</f>
        <v>1279.6300000000001</v>
      </c>
      <c r="M150" s="15">
        <f t="shared" ref="M150:M163" si="23">ROUND(IF(K150=0, IF(J150=0, 0, 1), J150/K150),5)</f>
        <v>1.1056999999999999</v>
      </c>
    </row>
    <row r="151" spans="1:13" x14ac:dyDescent="0.25">
      <c r="A151" s="1"/>
      <c r="B151" s="1"/>
      <c r="C151" s="1"/>
      <c r="D151" s="1"/>
      <c r="E151" s="1"/>
      <c r="F151" s="1"/>
      <c r="G151" s="1"/>
      <c r="H151" s="1"/>
      <c r="I151" s="1" t="s">
        <v>238</v>
      </c>
      <c r="J151" s="2">
        <v>1919.48</v>
      </c>
      <c r="K151" s="2">
        <v>2448.23</v>
      </c>
      <c r="L151" s="2">
        <f t="shared" si="22"/>
        <v>-528.75</v>
      </c>
      <c r="M151" s="15">
        <f t="shared" si="23"/>
        <v>0.78403</v>
      </c>
    </row>
    <row r="152" spans="1:13" x14ac:dyDescent="0.25">
      <c r="A152" s="1"/>
      <c r="B152" s="1"/>
      <c r="C152" s="1"/>
      <c r="D152" s="1"/>
      <c r="E152" s="1"/>
      <c r="F152" s="1"/>
      <c r="G152" s="1"/>
      <c r="H152" s="1"/>
      <c r="I152" s="1" t="s">
        <v>239</v>
      </c>
      <c r="J152" s="2">
        <v>1113.69</v>
      </c>
      <c r="K152" s="2">
        <v>1674.94</v>
      </c>
      <c r="L152" s="2">
        <f t="shared" si="22"/>
        <v>-561.25</v>
      </c>
      <c r="M152" s="15">
        <f t="shared" si="23"/>
        <v>0.66491</v>
      </c>
    </row>
    <row r="153" spans="1:13" ht="15.75" thickBot="1" x14ac:dyDescent="0.3">
      <c r="A153" s="1"/>
      <c r="B153" s="1"/>
      <c r="C153" s="1"/>
      <c r="D153" s="1"/>
      <c r="E153" s="1"/>
      <c r="F153" s="1"/>
      <c r="G153" s="1"/>
      <c r="H153" s="1"/>
      <c r="I153" s="1" t="s">
        <v>240</v>
      </c>
      <c r="J153" s="4">
        <v>0</v>
      </c>
      <c r="K153" s="4">
        <v>0</v>
      </c>
      <c r="L153" s="4">
        <f t="shared" si="22"/>
        <v>0</v>
      </c>
      <c r="M153" s="18">
        <f t="shared" si="23"/>
        <v>0</v>
      </c>
    </row>
    <row r="154" spans="1:13" x14ac:dyDescent="0.25">
      <c r="A154" s="1"/>
      <c r="B154" s="1"/>
      <c r="C154" s="1"/>
      <c r="D154" s="1"/>
      <c r="E154" s="1"/>
      <c r="F154" s="1"/>
      <c r="G154" s="1"/>
      <c r="H154" s="1" t="s">
        <v>241</v>
      </c>
      <c r="I154" s="1"/>
      <c r="J154" s="2">
        <f>ROUND(SUM(J149:J153),5)</f>
        <v>16418.580000000002</v>
      </c>
      <c r="K154" s="2">
        <f>ROUND(SUM(K149:K153),5)</f>
        <v>16228.95</v>
      </c>
      <c r="L154" s="2">
        <f t="shared" si="22"/>
        <v>189.63</v>
      </c>
      <c r="M154" s="15">
        <f t="shared" si="23"/>
        <v>1.0116799999999999</v>
      </c>
    </row>
    <row r="155" spans="1:13" x14ac:dyDescent="0.25">
      <c r="A155" s="1"/>
      <c r="B155" s="1"/>
      <c r="C155" s="1"/>
      <c r="D155" s="1"/>
      <c r="E155" s="1"/>
      <c r="F155" s="1"/>
      <c r="G155" s="1"/>
      <c r="H155" s="1" t="s">
        <v>242</v>
      </c>
      <c r="I155" s="1"/>
      <c r="J155" s="2">
        <v>2114.19</v>
      </c>
      <c r="K155" s="2">
        <v>2000</v>
      </c>
      <c r="L155" s="2">
        <f t="shared" si="22"/>
        <v>114.19</v>
      </c>
      <c r="M155" s="15">
        <f t="shared" si="23"/>
        <v>1.0570999999999999</v>
      </c>
    </row>
    <row r="156" spans="1:13" x14ac:dyDescent="0.25">
      <c r="A156" s="1"/>
      <c r="B156" s="1"/>
      <c r="C156" s="1"/>
      <c r="D156" s="1"/>
      <c r="E156" s="1"/>
      <c r="F156" s="1"/>
      <c r="G156" s="1"/>
      <c r="H156" s="1" t="s">
        <v>243</v>
      </c>
      <c r="I156" s="1"/>
      <c r="J156" s="2">
        <v>1989.12</v>
      </c>
      <c r="K156" s="2">
        <v>2016.67</v>
      </c>
      <c r="L156" s="2">
        <f t="shared" si="22"/>
        <v>-27.55</v>
      </c>
      <c r="M156" s="15">
        <f t="shared" si="23"/>
        <v>0.98633999999999999</v>
      </c>
    </row>
    <row r="157" spans="1:13" ht="15.75" thickBot="1" x14ac:dyDescent="0.3">
      <c r="A157" s="1"/>
      <c r="B157" s="1"/>
      <c r="C157" s="1"/>
      <c r="D157" s="1"/>
      <c r="E157" s="1"/>
      <c r="F157" s="1"/>
      <c r="G157" s="1"/>
      <c r="H157" s="1" t="s">
        <v>244</v>
      </c>
      <c r="I157" s="1"/>
      <c r="J157" s="4">
        <v>-0.92</v>
      </c>
      <c r="K157" s="4">
        <v>0</v>
      </c>
      <c r="L157" s="4">
        <f t="shared" si="22"/>
        <v>-0.92</v>
      </c>
      <c r="M157" s="18">
        <f t="shared" si="23"/>
        <v>1</v>
      </c>
    </row>
    <row r="158" spans="1:13" x14ac:dyDescent="0.25">
      <c r="A158" s="1"/>
      <c r="B158" s="1"/>
      <c r="C158" s="1"/>
      <c r="D158" s="1"/>
      <c r="E158" s="1"/>
      <c r="F158" s="1"/>
      <c r="G158" s="1" t="s">
        <v>245</v>
      </c>
      <c r="H158" s="1"/>
      <c r="I158" s="1"/>
      <c r="J158" s="2">
        <f>ROUND(J148+SUM(J154:J157),5)</f>
        <v>20520.97</v>
      </c>
      <c r="K158" s="2">
        <f>ROUND(K148+SUM(K154:K157),5)</f>
        <v>20245.62</v>
      </c>
      <c r="L158" s="2">
        <f t="shared" si="22"/>
        <v>275.35000000000002</v>
      </c>
      <c r="M158" s="15">
        <f t="shared" si="23"/>
        <v>1.0136000000000001</v>
      </c>
    </row>
    <row r="159" spans="1:13" x14ac:dyDescent="0.25">
      <c r="A159" s="1"/>
      <c r="B159" s="1"/>
      <c r="C159" s="1"/>
      <c r="D159" s="1"/>
      <c r="E159" s="1"/>
      <c r="F159" s="1"/>
      <c r="G159" s="1" t="s">
        <v>246</v>
      </c>
      <c r="H159" s="1"/>
      <c r="I159" s="1"/>
      <c r="J159" s="2">
        <v>1835.5</v>
      </c>
      <c r="K159" s="2">
        <v>1900.25</v>
      </c>
      <c r="L159" s="2">
        <f t="shared" si="22"/>
        <v>-64.75</v>
      </c>
      <c r="M159" s="15">
        <f t="shared" si="23"/>
        <v>0.96592999999999996</v>
      </c>
    </row>
    <row r="160" spans="1:13" ht="15.75" thickBot="1" x14ac:dyDescent="0.3">
      <c r="A160" s="1"/>
      <c r="B160" s="1"/>
      <c r="C160" s="1"/>
      <c r="D160" s="1"/>
      <c r="E160" s="1"/>
      <c r="F160" s="1"/>
      <c r="G160" s="1" t="s">
        <v>247</v>
      </c>
      <c r="H160" s="1"/>
      <c r="I160" s="1"/>
      <c r="J160" s="4">
        <v>0</v>
      </c>
      <c r="K160" s="4">
        <v>0</v>
      </c>
      <c r="L160" s="4">
        <f t="shared" si="22"/>
        <v>0</v>
      </c>
      <c r="M160" s="18">
        <f t="shared" si="23"/>
        <v>0</v>
      </c>
    </row>
    <row r="161" spans="1:13" x14ac:dyDescent="0.25">
      <c r="A161" s="1"/>
      <c r="B161" s="1"/>
      <c r="C161" s="1"/>
      <c r="D161" s="1"/>
      <c r="E161" s="1"/>
      <c r="F161" s="1" t="s">
        <v>248</v>
      </c>
      <c r="G161" s="1"/>
      <c r="H161" s="1"/>
      <c r="I161" s="1"/>
      <c r="J161" s="2">
        <f>ROUND(SUM(J122:J123)+SUM(J138:J139)+J147+SUM(J158:J160),5)</f>
        <v>47667.32</v>
      </c>
      <c r="K161" s="2">
        <f>ROUND(SUM(K122:K123)+SUM(K138:K139)+K147+SUM(K158:K160),5)</f>
        <v>64522.59</v>
      </c>
      <c r="L161" s="2">
        <f t="shared" si="22"/>
        <v>-16855.27</v>
      </c>
      <c r="M161" s="15">
        <f t="shared" si="23"/>
        <v>0.73877000000000004</v>
      </c>
    </row>
    <row r="162" spans="1:13" ht="15.75" thickBot="1" x14ac:dyDescent="0.3">
      <c r="A162" s="1"/>
      <c r="B162" s="1"/>
      <c r="C162" s="1"/>
      <c r="D162" s="1"/>
      <c r="E162" s="1"/>
      <c r="F162" s="1" t="s">
        <v>249</v>
      </c>
      <c r="G162" s="1"/>
      <c r="H162" s="1"/>
      <c r="I162" s="1"/>
      <c r="J162" s="4">
        <v>0</v>
      </c>
      <c r="K162" s="4">
        <v>0</v>
      </c>
      <c r="L162" s="4">
        <f t="shared" si="22"/>
        <v>0</v>
      </c>
      <c r="M162" s="18">
        <f t="shared" si="23"/>
        <v>0</v>
      </c>
    </row>
    <row r="163" spans="1:13" x14ac:dyDescent="0.25">
      <c r="A163" s="1"/>
      <c r="B163" s="1"/>
      <c r="C163" s="1"/>
      <c r="D163" s="1"/>
      <c r="E163" s="1" t="s">
        <v>250</v>
      </c>
      <c r="F163" s="1"/>
      <c r="G163" s="1"/>
      <c r="H163" s="1"/>
      <c r="I163" s="1"/>
      <c r="J163" s="2">
        <f>ROUND(SUM(J44:J50)+J55+J63+J72+J114+J121+SUM(J161:J162),5)</f>
        <v>1143316.32</v>
      </c>
      <c r="K163" s="2">
        <f>ROUND(SUM(K44:K50)+K55+K63+K72+K114+K121+SUM(K161:K162),5)</f>
        <v>1163950.95</v>
      </c>
      <c r="L163" s="2">
        <f t="shared" si="22"/>
        <v>-20634.63</v>
      </c>
      <c r="M163" s="15">
        <f t="shared" si="23"/>
        <v>0.98226999999999998</v>
      </c>
    </row>
    <row r="164" spans="1:13" x14ac:dyDescent="0.25">
      <c r="A164" s="1"/>
      <c r="B164" s="1"/>
      <c r="C164" s="1"/>
      <c r="D164" s="1"/>
      <c r="E164" s="1" t="s">
        <v>251</v>
      </c>
      <c r="F164" s="1"/>
      <c r="G164" s="1"/>
      <c r="H164" s="1"/>
      <c r="I164" s="1"/>
      <c r="J164" s="2"/>
      <c r="K164" s="2"/>
      <c r="L164" s="2"/>
      <c r="M164" s="15"/>
    </row>
    <row r="165" spans="1:13" x14ac:dyDescent="0.25">
      <c r="A165" s="1"/>
      <c r="B165" s="1"/>
      <c r="C165" s="1"/>
      <c r="D165" s="1"/>
      <c r="E165" s="1"/>
      <c r="F165" s="1" t="s">
        <v>252</v>
      </c>
      <c r="G165" s="1"/>
      <c r="H165" s="1"/>
      <c r="I165" s="1"/>
      <c r="J165" s="2">
        <v>4550.33</v>
      </c>
      <c r="K165" s="2">
        <v>3704.87</v>
      </c>
      <c r="L165" s="2">
        <f>ROUND((J165-K165),5)</f>
        <v>845.46</v>
      </c>
      <c r="M165" s="15">
        <f>ROUND(IF(K165=0, IF(J165=0, 0, 1), J165/K165),5)</f>
        <v>1.2282</v>
      </c>
    </row>
    <row r="166" spans="1:13" x14ac:dyDescent="0.25">
      <c r="A166" s="1"/>
      <c r="B166" s="1"/>
      <c r="C166" s="1"/>
      <c r="D166" s="1"/>
      <c r="E166" s="1"/>
      <c r="F166" s="1" t="s">
        <v>253</v>
      </c>
      <c r="G166" s="1"/>
      <c r="H166" s="1"/>
      <c r="I166" s="1"/>
      <c r="J166" s="2">
        <v>280.85000000000002</v>
      </c>
      <c r="K166" s="2">
        <v>916.67</v>
      </c>
      <c r="L166" s="2">
        <f>ROUND((J166-K166),5)</f>
        <v>-635.82000000000005</v>
      </c>
      <c r="M166" s="15">
        <f>ROUND(IF(K166=0, IF(J166=0, 0, 1), J166/K166),5)</f>
        <v>0.30637999999999999</v>
      </c>
    </row>
    <row r="167" spans="1:13" ht="15.75" thickBot="1" x14ac:dyDescent="0.3">
      <c r="A167" s="1"/>
      <c r="B167" s="1"/>
      <c r="C167" s="1"/>
      <c r="D167" s="1"/>
      <c r="E167" s="1"/>
      <c r="F167" s="1" t="s">
        <v>254</v>
      </c>
      <c r="G167" s="1"/>
      <c r="H167" s="1"/>
      <c r="I167" s="1"/>
      <c r="J167" s="4">
        <v>0</v>
      </c>
      <c r="K167" s="4">
        <v>0</v>
      </c>
      <c r="L167" s="4">
        <f>ROUND((J167-K167),5)</f>
        <v>0</v>
      </c>
      <c r="M167" s="18">
        <f>ROUND(IF(K167=0, IF(J167=0, 0, 1), J167/K167),5)</f>
        <v>0</v>
      </c>
    </row>
    <row r="168" spans="1:13" x14ac:dyDescent="0.25">
      <c r="A168" s="1"/>
      <c r="B168" s="1"/>
      <c r="C168" s="1"/>
      <c r="D168" s="1"/>
      <c r="E168" s="1" t="s">
        <v>255</v>
      </c>
      <c r="F168" s="1"/>
      <c r="G168" s="1"/>
      <c r="H168" s="1"/>
      <c r="I168" s="1"/>
      <c r="J168" s="2">
        <f>ROUND(SUM(J164:J167),5)</f>
        <v>4831.18</v>
      </c>
      <c r="K168" s="2">
        <f>ROUND(SUM(K164:K167),5)</f>
        <v>4621.54</v>
      </c>
      <c r="L168" s="2">
        <f>ROUND((J168-K168),5)</f>
        <v>209.64</v>
      </c>
      <c r="M168" s="15">
        <f>ROUND(IF(K168=0, IF(J168=0, 0, 1), J168/K168),5)</f>
        <v>1.0453600000000001</v>
      </c>
    </row>
    <row r="169" spans="1:13" x14ac:dyDescent="0.25">
      <c r="A169" s="1"/>
      <c r="B169" s="1"/>
      <c r="C169" s="1"/>
      <c r="D169" s="1"/>
      <c r="E169" s="1" t="s">
        <v>256</v>
      </c>
      <c r="F169" s="1"/>
      <c r="G169" s="1"/>
      <c r="H169" s="1"/>
      <c r="I169" s="1"/>
      <c r="J169" s="2"/>
      <c r="K169" s="2"/>
      <c r="L169" s="2"/>
      <c r="M169" s="15"/>
    </row>
    <row r="170" spans="1:13" x14ac:dyDescent="0.25">
      <c r="A170" s="1"/>
      <c r="B170" s="1"/>
      <c r="C170" s="1"/>
      <c r="D170" s="1"/>
      <c r="E170" s="1"/>
      <c r="F170" s="1" t="s">
        <v>257</v>
      </c>
      <c r="G170" s="1"/>
      <c r="H170" s="1"/>
      <c r="I170" s="1"/>
      <c r="J170" s="2">
        <v>3653.31</v>
      </c>
      <c r="K170" s="2">
        <v>8000</v>
      </c>
      <c r="L170" s="2">
        <f t="shared" ref="L170:L176" si="24">ROUND((J170-K170),5)</f>
        <v>-4346.6899999999996</v>
      </c>
      <c r="M170" s="15">
        <f t="shared" ref="M170:M176" si="25">ROUND(IF(K170=0, IF(J170=0, 0, 1), J170/K170),5)</f>
        <v>0.45666000000000001</v>
      </c>
    </row>
    <row r="171" spans="1:13" x14ac:dyDescent="0.25">
      <c r="A171" s="1"/>
      <c r="B171" s="1"/>
      <c r="C171" s="1"/>
      <c r="D171" s="1"/>
      <c r="E171" s="1"/>
      <c r="F171" s="1" t="s">
        <v>258</v>
      </c>
      <c r="G171" s="1"/>
      <c r="H171" s="1"/>
      <c r="I171" s="1"/>
      <c r="J171" s="2">
        <v>8010.68</v>
      </c>
      <c r="K171" s="2">
        <v>10679.99</v>
      </c>
      <c r="L171" s="2">
        <f t="shared" si="24"/>
        <v>-2669.31</v>
      </c>
      <c r="M171" s="15">
        <f t="shared" si="25"/>
        <v>0.75005999999999995</v>
      </c>
    </row>
    <row r="172" spans="1:13" x14ac:dyDescent="0.25">
      <c r="A172" s="1"/>
      <c r="B172" s="1"/>
      <c r="C172" s="1"/>
      <c r="D172" s="1"/>
      <c r="E172" s="1"/>
      <c r="F172" s="1" t="s">
        <v>259</v>
      </c>
      <c r="G172" s="1"/>
      <c r="H172" s="1"/>
      <c r="I172" s="1"/>
      <c r="J172" s="2">
        <v>2094.08</v>
      </c>
      <c r="K172" s="2">
        <v>1346.39</v>
      </c>
      <c r="L172" s="2">
        <f t="shared" si="24"/>
        <v>747.69</v>
      </c>
      <c r="M172" s="15">
        <f t="shared" si="25"/>
        <v>1.5553300000000001</v>
      </c>
    </row>
    <row r="173" spans="1:13" x14ac:dyDescent="0.25">
      <c r="A173" s="1"/>
      <c r="B173" s="1"/>
      <c r="C173" s="1"/>
      <c r="D173" s="1"/>
      <c r="E173" s="1"/>
      <c r="F173" s="1" t="s">
        <v>260</v>
      </c>
      <c r="G173" s="1"/>
      <c r="H173" s="1"/>
      <c r="I173" s="1"/>
      <c r="J173" s="2">
        <v>-2295</v>
      </c>
      <c r="K173" s="2">
        <v>5000</v>
      </c>
      <c r="L173" s="2">
        <f t="shared" si="24"/>
        <v>-7295</v>
      </c>
      <c r="M173" s="15">
        <f t="shared" si="25"/>
        <v>-0.45900000000000002</v>
      </c>
    </row>
    <row r="174" spans="1:13" x14ac:dyDescent="0.25">
      <c r="A174" s="1"/>
      <c r="B174" s="1"/>
      <c r="C174" s="1"/>
      <c r="D174" s="1"/>
      <c r="E174" s="1"/>
      <c r="F174" s="1" t="s">
        <v>261</v>
      </c>
      <c r="G174" s="1"/>
      <c r="H174" s="1"/>
      <c r="I174" s="1"/>
      <c r="J174" s="2">
        <v>0</v>
      </c>
      <c r="K174" s="2">
        <v>0</v>
      </c>
      <c r="L174" s="2">
        <f t="shared" si="24"/>
        <v>0</v>
      </c>
      <c r="M174" s="15">
        <f t="shared" si="25"/>
        <v>0</v>
      </c>
    </row>
    <row r="175" spans="1:13" ht="15.75" thickBot="1" x14ac:dyDescent="0.3">
      <c r="A175" s="1"/>
      <c r="B175" s="1"/>
      <c r="C175" s="1"/>
      <c r="D175" s="1"/>
      <c r="E175" s="1"/>
      <c r="F175" s="1" t="s">
        <v>262</v>
      </c>
      <c r="G175" s="1"/>
      <c r="H175" s="1"/>
      <c r="I175" s="1"/>
      <c r="J175" s="4">
        <v>0</v>
      </c>
      <c r="K175" s="4">
        <v>0</v>
      </c>
      <c r="L175" s="4">
        <f t="shared" si="24"/>
        <v>0</v>
      </c>
      <c r="M175" s="18">
        <f t="shared" si="25"/>
        <v>0</v>
      </c>
    </row>
    <row r="176" spans="1:13" x14ac:dyDescent="0.25">
      <c r="A176" s="1"/>
      <c r="B176" s="1"/>
      <c r="C176" s="1"/>
      <c r="D176" s="1"/>
      <c r="E176" s="1" t="s">
        <v>263</v>
      </c>
      <c r="F176" s="1"/>
      <c r="G176" s="1"/>
      <c r="H176" s="1"/>
      <c r="I176" s="1"/>
      <c r="J176" s="2">
        <f>ROUND(SUM(J169:J175),5)</f>
        <v>11463.07</v>
      </c>
      <c r="K176" s="2">
        <f>ROUND(SUM(K169:K175),5)</f>
        <v>25026.38</v>
      </c>
      <c r="L176" s="2">
        <f t="shared" si="24"/>
        <v>-13563.31</v>
      </c>
      <c r="M176" s="15">
        <f t="shared" si="25"/>
        <v>0.45804</v>
      </c>
    </row>
    <row r="177" spans="1:13" x14ac:dyDescent="0.25">
      <c r="A177" s="1"/>
      <c r="B177" s="1"/>
      <c r="C177" s="1"/>
      <c r="D177" s="1"/>
      <c r="E177" s="1" t="s">
        <v>264</v>
      </c>
      <c r="F177" s="1"/>
      <c r="G177" s="1"/>
      <c r="H177" s="1"/>
      <c r="I177" s="1"/>
      <c r="J177" s="2"/>
      <c r="K177" s="2"/>
      <c r="L177" s="2"/>
      <c r="M177" s="15"/>
    </row>
    <row r="178" spans="1:13" x14ac:dyDescent="0.25">
      <c r="A178" s="1"/>
      <c r="B178" s="1"/>
      <c r="C178" s="1"/>
      <c r="D178" s="1"/>
      <c r="E178" s="1"/>
      <c r="F178" s="1" t="s">
        <v>265</v>
      </c>
      <c r="G178" s="1"/>
      <c r="H178" s="1"/>
      <c r="I178" s="1"/>
      <c r="J178" s="2">
        <v>727.82</v>
      </c>
      <c r="K178" s="2">
        <v>0</v>
      </c>
      <c r="L178" s="2">
        <f>ROUND((J178-K178),5)</f>
        <v>727.82</v>
      </c>
      <c r="M178" s="15">
        <f>ROUND(IF(K178=0, IF(J178=0, 0, 1), J178/K178),5)</f>
        <v>1</v>
      </c>
    </row>
    <row r="179" spans="1:13" x14ac:dyDescent="0.25">
      <c r="A179" s="1"/>
      <c r="B179" s="1"/>
      <c r="C179" s="1"/>
      <c r="D179" s="1"/>
      <c r="E179" s="1"/>
      <c r="F179" s="1" t="s">
        <v>266</v>
      </c>
      <c r="G179" s="1"/>
      <c r="H179" s="1"/>
      <c r="I179" s="1"/>
      <c r="J179" s="2">
        <v>0</v>
      </c>
      <c r="K179" s="2">
        <v>916.67</v>
      </c>
      <c r="L179" s="2">
        <f>ROUND((J179-K179),5)</f>
        <v>-916.67</v>
      </c>
      <c r="M179" s="15">
        <f>ROUND(IF(K179=0, IF(J179=0, 0, 1), J179/K179),5)</f>
        <v>0</v>
      </c>
    </row>
    <row r="180" spans="1:13" x14ac:dyDescent="0.25">
      <c r="A180" s="1"/>
      <c r="B180" s="1"/>
      <c r="C180" s="1"/>
      <c r="D180" s="1"/>
      <c r="E180" s="1"/>
      <c r="F180" s="1" t="s">
        <v>267</v>
      </c>
      <c r="G180" s="1"/>
      <c r="H180" s="1"/>
      <c r="I180" s="1"/>
      <c r="J180" s="2">
        <v>9814.51</v>
      </c>
      <c r="K180" s="2">
        <v>7347.6</v>
      </c>
      <c r="L180" s="2">
        <f>ROUND((J180-K180),5)</f>
        <v>2466.91</v>
      </c>
      <c r="M180" s="15">
        <f>ROUND(IF(K180=0, IF(J180=0, 0, 1), J180/K180),5)</f>
        <v>1.3357399999999999</v>
      </c>
    </row>
    <row r="181" spans="1:13" x14ac:dyDescent="0.25">
      <c r="A181" s="1"/>
      <c r="B181" s="1"/>
      <c r="C181" s="1"/>
      <c r="D181" s="1"/>
      <c r="E181" s="1"/>
      <c r="F181" s="1" t="s">
        <v>268</v>
      </c>
      <c r="G181" s="1"/>
      <c r="H181" s="1"/>
      <c r="I181" s="1"/>
      <c r="J181" s="2"/>
      <c r="K181" s="2"/>
      <c r="L181" s="2"/>
      <c r="M181" s="15"/>
    </row>
    <row r="182" spans="1:13" x14ac:dyDescent="0.25">
      <c r="A182" s="1"/>
      <c r="B182" s="1"/>
      <c r="C182" s="1"/>
      <c r="D182" s="1"/>
      <c r="E182" s="1"/>
      <c r="F182" s="1"/>
      <c r="G182" s="1" t="s">
        <v>269</v>
      </c>
      <c r="H182" s="1"/>
      <c r="I182" s="1"/>
      <c r="J182" s="2">
        <v>0</v>
      </c>
      <c r="K182" s="2">
        <v>5500</v>
      </c>
      <c r="L182" s="2">
        <f t="shared" ref="L182:L192" si="26">ROUND((J182-K182),5)</f>
        <v>-5500</v>
      </c>
      <c r="M182" s="15">
        <f t="shared" ref="M182:M192" si="27">ROUND(IF(K182=0, IF(J182=0, 0, 1), J182/K182),5)</f>
        <v>0</v>
      </c>
    </row>
    <row r="183" spans="1:13" x14ac:dyDescent="0.25">
      <c r="A183" s="1"/>
      <c r="B183" s="1"/>
      <c r="C183" s="1"/>
      <c r="D183" s="1"/>
      <c r="E183" s="1"/>
      <c r="F183" s="1"/>
      <c r="G183" s="1" t="s">
        <v>270</v>
      </c>
      <c r="H183" s="1"/>
      <c r="I183" s="1"/>
      <c r="J183" s="2">
        <v>10972.59</v>
      </c>
      <c r="K183" s="2">
        <v>11208</v>
      </c>
      <c r="L183" s="2">
        <f t="shared" si="26"/>
        <v>-235.41</v>
      </c>
      <c r="M183" s="15">
        <f t="shared" si="27"/>
        <v>0.97899999999999998</v>
      </c>
    </row>
    <row r="184" spans="1:13" x14ac:dyDescent="0.25">
      <c r="A184" s="1"/>
      <c r="B184" s="1"/>
      <c r="C184" s="1"/>
      <c r="D184" s="1"/>
      <c r="E184" s="1"/>
      <c r="F184" s="1"/>
      <c r="G184" s="1" t="s">
        <v>271</v>
      </c>
      <c r="H184" s="1"/>
      <c r="I184" s="1"/>
      <c r="J184" s="2">
        <v>571.89</v>
      </c>
      <c r="K184" s="2">
        <v>10000</v>
      </c>
      <c r="L184" s="2">
        <f t="shared" si="26"/>
        <v>-9428.11</v>
      </c>
      <c r="M184" s="15">
        <f t="shared" si="27"/>
        <v>5.7189999999999998E-2</v>
      </c>
    </row>
    <row r="185" spans="1:13" x14ac:dyDescent="0.25">
      <c r="A185" s="1"/>
      <c r="B185" s="1"/>
      <c r="C185" s="1"/>
      <c r="D185" s="1"/>
      <c r="E185" s="1"/>
      <c r="F185" s="1"/>
      <c r="G185" s="1" t="s">
        <v>272</v>
      </c>
      <c r="H185" s="1"/>
      <c r="I185" s="1"/>
      <c r="J185" s="2">
        <v>15163</v>
      </c>
      <c r="K185" s="2">
        <v>24832</v>
      </c>
      <c r="L185" s="2">
        <f t="shared" si="26"/>
        <v>-9669</v>
      </c>
      <c r="M185" s="15">
        <f t="shared" si="27"/>
        <v>0.61062000000000005</v>
      </c>
    </row>
    <row r="186" spans="1:13" x14ac:dyDescent="0.25">
      <c r="A186" s="1"/>
      <c r="B186" s="1"/>
      <c r="C186" s="1"/>
      <c r="D186" s="1"/>
      <c r="E186" s="1"/>
      <c r="F186" s="1"/>
      <c r="G186" s="1" t="s">
        <v>273</v>
      </c>
      <c r="H186" s="1"/>
      <c r="I186" s="1"/>
      <c r="J186" s="2">
        <v>0</v>
      </c>
      <c r="K186" s="2">
        <v>1375</v>
      </c>
      <c r="L186" s="2">
        <f t="shared" si="26"/>
        <v>-1375</v>
      </c>
      <c r="M186" s="15">
        <f t="shared" si="27"/>
        <v>0</v>
      </c>
    </row>
    <row r="187" spans="1:13" x14ac:dyDescent="0.25">
      <c r="A187" s="1"/>
      <c r="B187" s="1"/>
      <c r="C187" s="1"/>
      <c r="D187" s="1"/>
      <c r="E187" s="1"/>
      <c r="F187" s="1"/>
      <c r="G187" s="1" t="s">
        <v>274</v>
      </c>
      <c r="H187" s="1"/>
      <c r="I187" s="1"/>
      <c r="J187" s="2">
        <v>230.77</v>
      </c>
      <c r="K187" s="2">
        <v>2000</v>
      </c>
      <c r="L187" s="2">
        <f t="shared" si="26"/>
        <v>-1769.23</v>
      </c>
      <c r="M187" s="15">
        <f t="shared" si="27"/>
        <v>0.11539000000000001</v>
      </c>
    </row>
    <row r="188" spans="1:13" x14ac:dyDescent="0.25">
      <c r="A188" s="1"/>
      <c r="B188" s="1"/>
      <c r="C188" s="1"/>
      <c r="D188" s="1"/>
      <c r="E188" s="1"/>
      <c r="F188" s="1"/>
      <c r="G188" s="1" t="s">
        <v>275</v>
      </c>
      <c r="H188" s="1"/>
      <c r="I188" s="1"/>
      <c r="J188" s="2">
        <v>2554.6799999999998</v>
      </c>
      <c r="K188" s="2">
        <v>3312.02</v>
      </c>
      <c r="L188" s="2">
        <f t="shared" si="26"/>
        <v>-757.34</v>
      </c>
      <c r="M188" s="15">
        <f t="shared" si="27"/>
        <v>0.77134000000000003</v>
      </c>
    </row>
    <row r="189" spans="1:13" x14ac:dyDescent="0.25">
      <c r="A189" s="1"/>
      <c r="B189" s="1"/>
      <c r="C189" s="1"/>
      <c r="D189" s="1"/>
      <c r="E189" s="1"/>
      <c r="F189" s="1"/>
      <c r="G189" s="1" t="s">
        <v>276</v>
      </c>
      <c r="H189" s="1"/>
      <c r="I189" s="1"/>
      <c r="J189" s="2">
        <v>4248.45</v>
      </c>
      <c r="K189" s="2">
        <v>3000</v>
      </c>
      <c r="L189" s="2">
        <f t="shared" si="26"/>
        <v>1248.45</v>
      </c>
      <c r="M189" s="15">
        <f t="shared" si="27"/>
        <v>1.41615</v>
      </c>
    </row>
    <row r="190" spans="1:13" x14ac:dyDescent="0.25">
      <c r="A190" s="1"/>
      <c r="B190" s="1"/>
      <c r="C190" s="1"/>
      <c r="D190" s="1"/>
      <c r="E190" s="1"/>
      <c r="F190" s="1"/>
      <c r="G190" s="1" t="s">
        <v>277</v>
      </c>
      <c r="H190" s="1"/>
      <c r="I190" s="1"/>
      <c r="J190" s="2">
        <v>699.15</v>
      </c>
      <c r="K190" s="2">
        <v>1000</v>
      </c>
      <c r="L190" s="2">
        <f t="shared" si="26"/>
        <v>-300.85000000000002</v>
      </c>
      <c r="M190" s="15">
        <f t="shared" si="27"/>
        <v>0.69915000000000005</v>
      </c>
    </row>
    <row r="191" spans="1:13" ht="15.75" thickBot="1" x14ac:dyDescent="0.3">
      <c r="A191" s="1"/>
      <c r="B191" s="1"/>
      <c r="C191" s="1"/>
      <c r="D191" s="1"/>
      <c r="E191" s="1"/>
      <c r="F191" s="1"/>
      <c r="G191" s="1" t="s">
        <v>278</v>
      </c>
      <c r="H191" s="1"/>
      <c r="I191" s="1"/>
      <c r="J191" s="4">
        <v>0</v>
      </c>
      <c r="K191" s="4">
        <v>0</v>
      </c>
      <c r="L191" s="4">
        <f t="shared" si="26"/>
        <v>0</v>
      </c>
      <c r="M191" s="18">
        <f t="shared" si="27"/>
        <v>0</v>
      </c>
    </row>
    <row r="192" spans="1:13" x14ac:dyDescent="0.25">
      <c r="A192" s="1"/>
      <c r="B192" s="1"/>
      <c r="C192" s="1"/>
      <c r="D192" s="1"/>
      <c r="E192" s="1"/>
      <c r="F192" s="1" t="s">
        <v>279</v>
      </c>
      <c r="G192" s="1"/>
      <c r="H192" s="1"/>
      <c r="I192" s="1"/>
      <c r="J192" s="2">
        <f>ROUND(SUM(J181:J191),5)</f>
        <v>34440.53</v>
      </c>
      <c r="K192" s="2">
        <f>ROUND(SUM(K181:K191),5)</f>
        <v>62227.02</v>
      </c>
      <c r="L192" s="2">
        <f t="shared" si="26"/>
        <v>-27786.49</v>
      </c>
      <c r="M192" s="15">
        <f t="shared" si="27"/>
        <v>0.55347000000000002</v>
      </c>
    </row>
    <row r="193" spans="1:13" x14ac:dyDescent="0.25">
      <c r="A193" s="1"/>
      <c r="B193" s="1"/>
      <c r="C193" s="1"/>
      <c r="D193" s="1"/>
      <c r="E193" s="1"/>
      <c r="F193" s="1" t="s">
        <v>280</v>
      </c>
      <c r="G193" s="1"/>
      <c r="H193" s="1"/>
      <c r="I193" s="1"/>
      <c r="J193" s="2"/>
      <c r="K193" s="2"/>
      <c r="L193" s="2"/>
      <c r="M193" s="15"/>
    </row>
    <row r="194" spans="1:13" x14ac:dyDescent="0.25">
      <c r="A194" s="1"/>
      <c r="B194" s="1"/>
      <c r="C194" s="1"/>
      <c r="D194" s="1"/>
      <c r="E194" s="1"/>
      <c r="F194" s="1"/>
      <c r="G194" s="1" t="s">
        <v>281</v>
      </c>
      <c r="H194" s="1"/>
      <c r="I194" s="1"/>
      <c r="J194" s="2">
        <v>513.69000000000005</v>
      </c>
      <c r="K194" s="2">
        <v>0</v>
      </c>
      <c r="L194" s="2">
        <f t="shared" ref="L194:L222" si="28">ROUND((J194-K194),5)</f>
        <v>513.69000000000005</v>
      </c>
      <c r="M194" s="15">
        <f t="shared" ref="M194:M222" si="29">ROUND(IF(K194=0, IF(J194=0, 0, 1), J194/K194),5)</f>
        <v>1</v>
      </c>
    </row>
    <row r="195" spans="1:13" x14ac:dyDescent="0.25">
      <c r="A195" s="1"/>
      <c r="B195" s="1"/>
      <c r="C195" s="1"/>
      <c r="D195" s="1"/>
      <c r="E195" s="1"/>
      <c r="F195" s="1"/>
      <c r="G195" s="1" t="s">
        <v>282</v>
      </c>
      <c r="H195" s="1"/>
      <c r="I195" s="1"/>
      <c r="J195" s="2">
        <v>0</v>
      </c>
      <c r="K195" s="2">
        <v>0</v>
      </c>
      <c r="L195" s="2">
        <f t="shared" si="28"/>
        <v>0</v>
      </c>
      <c r="M195" s="15">
        <f t="shared" si="29"/>
        <v>0</v>
      </c>
    </row>
    <row r="196" spans="1:13" x14ac:dyDescent="0.25">
      <c r="A196" s="1"/>
      <c r="B196" s="1"/>
      <c r="C196" s="1"/>
      <c r="D196" s="1"/>
      <c r="E196" s="1"/>
      <c r="F196" s="1"/>
      <c r="G196" s="1" t="s">
        <v>283</v>
      </c>
      <c r="H196" s="1"/>
      <c r="I196" s="1"/>
      <c r="J196" s="2">
        <v>0</v>
      </c>
      <c r="K196" s="2">
        <v>0</v>
      </c>
      <c r="L196" s="2">
        <f t="shared" si="28"/>
        <v>0</v>
      </c>
      <c r="M196" s="15">
        <f t="shared" si="29"/>
        <v>0</v>
      </c>
    </row>
    <row r="197" spans="1:13" x14ac:dyDescent="0.25">
      <c r="A197" s="1"/>
      <c r="B197" s="1"/>
      <c r="C197" s="1"/>
      <c r="D197" s="1"/>
      <c r="E197" s="1"/>
      <c r="F197" s="1"/>
      <c r="G197" s="1" t="s">
        <v>284</v>
      </c>
      <c r="H197" s="1"/>
      <c r="I197" s="1"/>
      <c r="J197" s="2">
        <v>0</v>
      </c>
      <c r="K197" s="2">
        <v>0</v>
      </c>
      <c r="L197" s="2">
        <f t="shared" si="28"/>
        <v>0</v>
      </c>
      <c r="M197" s="15">
        <f t="shared" si="29"/>
        <v>0</v>
      </c>
    </row>
    <row r="198" spans="1:13" x14ac:dyDescent="0.25">
      <c r="A198" s="1"/>
      <c r="B198" s="1"/>
      <c r="C198" s="1"/>
      <c r="D198" s="1"/>
      <c r="E198" s="1"/>
      <c r="F198" s="1"/>
      <c r="G198" s="1" t="s">
        <v>285</v>
      </c>
      <c r="H198" s="1"/>
      <c r="I198" s="1"/>
      <c r="J198" s="2">
        <v>1226.49</v>
      </c>
      <c r="K198" s="2">
        <v>0</v>
      </c>
      <c r="L198" s="2">
        <f t="shared" si="28"/>
        <v>1226.49</v>
      </c>
      <c r="M198" s="15">
        <f t="shared" si="29"/>
        <v>1</v>
      </c>
    </row>
    <row r="199" spans="1:13" x14ac:dyDescent="0.25">
      <c r="A199" s="1"/>
      <c r="B199" s="1"/>
      <c r="C199" s="1"/>
      <c r="D199" s="1"/>
      <c r="E199" s="1"/>
      <c r="F199" s="1"/>
      <c r="G199" s="1" t="s">
        <v>286</v>
      </c>
      <c r="H199" s="1"/>
      <c r="I199" s="1"/>
      <c r="J199" s="2">
        <v>0</v>
      </c>
      <c r="K199" s="2">
        <v>0</v>
      </c>
      <c r="L199" s="2">
        <f t="shared" si="28"/>
        <v>0</v>
      </c>
      <c r="M199" s="15">
        <f t="shared" si="29"/>
        <v>0</v>
      </c>
    </row>
    <row r="200" spans="1:13" x14ac:dyDescent="0.25">
      <c r="A200" s="1"/>
      <c r="B200" s="1"/>
      <c r="C200" s="1"/>
      <c r="D200" s="1"/>
      <c r="E200" s="1"/>
      <c r="F200" s="1"/>
      <c r="G200" s="1" t="s">
        <v>287</v>
      </c>
      <c r="H200" s="1"/>
      <c r="I200" s="1"/>
      <c r="J200" s="2">
        <v>48.16</v>
      </c>
      <c r="K200" s="2">
        <v>0</v>
      </c>
      <c r="L200" s="2">
        <f t="shared" si="28"/>
        <v>48.16</v>
      </c>
      <c r="M200" s="15">
        <f t="shared" si="29"/>
        <v>1</v>
      </c>
    </row>
    <row r="201" spans="1:13" x14ac:dyDescent="0.25">
      <c r="A201" s="1"/>
      <c r="B201" s="1"/>
      <c r="C201" s="1"/>
      <c r="D201" s="1"/>
      <c r="E201" s="1"/>
      <c r="F201" s="1"/>
      <c r="G201" s="1" t="s">
        <v>288</v>
      </c>
      <c r="H201" s="1"/>
      <c r="I201" s="1"/>
      <c r="J201" s="2">
        <v>0</v>
      </c>
      <c r="K201" s="2">
        <v>0</v>
      </c>
      <c r="L201" s="2">
        <f t="shared" si="28"/>
        <v>0</v>
      </c>
      <c r="M201" s="15">
        <f t="shared" si="29"/>
        <v>0</v>
      </c>
    </row>
    <row r="202" spans="1:13" x14ac:dyDescent="0.25">
      <c r="A202" s="1"/>
      <c r="B202" s="1"/>
      <c r="C202" s="1"/>
      <c r="D202" s="1"/>
      <c r="E202" s="1"/>
      <c r="F202" s="1"/>
      <c r="G202" s="1" t="s">
        <v>289</v>
      </c>
      <c r="H202" s="1"/>
      <c r="I202" s="1"/>
      <c r="J202" s="2">
        <v>2726.12</v>
      </c>
      <c r="K202" s="2">
        <v>0</v>
      </c>
      <c r="L202" s="2">
        <f t="shared" si="28"/>
        <v>2726.12</v>
      </c>
      <c r="M202" s="15">
        <f t="shared" si="29"/>
        <v>1</v>
      </c>
    </row>
    <row r="203" spans="1:13" x14ac:dyDescent="0.25">
      <c r="A203" s="1"/>
      <c r="B203" s="1"/>
      <c r="C203" s="1"/>
      <c r="D203" s="1"/>
      <c r="E203" s="1"/>
      <c r="F203" s="1"/>
      <c r="G203" s="1" t="s">
        <v>290</v>
      </c>
      <c r="H203" s="1"/>
      <c r="I203" s="1"/>
      <c r="J203" s="2">
        <v>347.91</v>
      </c>
      <c r="K203" s="2">
        <v>0</v>
      </c>
      <c r="L203" s="2">
        <f t="shared" si="28"/>
        <v>347.91</v>
      </c>
      <c r="M203" s="15">
        <f t="shared" si="29"/>
        <v>1</v>
      </c>
    </row>
    <row r="204" spans="1:13" x14ac:dyDescent="0.25">
      <c r="A204" s="1"/>
      <c r="B204" s="1"/>
      <c r="C204" s="1"/>
      <c r="D204" s="1"/>
      <c r="E204" s="1"/>
      <c r="F204" s="1"/>
      <c r="G204" s="1" t="s">
        <v>291</v>
      </c>
      <c r="H204" s="1"/>
      <c r="I204" s="1"/>
      <c r="J204" s="2">
        <v>0</v>
      </c>
      <c r="K204" s="2">
        <v>0</v>
      </c>
      <c r="L204" s="2">
        <f t="shared" si="28"/>
        <v>0</v>
      </c>
      <c r="M204" s="15">
        <f t="shared" si="29"/>
        <v>0</v>
      </c>
    </row>
    <row r="205" spans="1:13" x14ac:dyDescent="0.25">
      <c r="A205" s="1"/>
      <c r="B205" s="1"/>
      <c r="C205" s="1"/>
      <c r="D205" s="1"/>
      <c r="E205" s="1"/>
      <c r="F205" s="1"/>
      <c r="G205" s="1" t="s">
        <v>292</v>
      </c>
      <c r="H205" s="1"/>
      <c r="I205" s="1"/>
      <c r="J205" s="2">
        <v>2979.04</v>
      </c>
      <c r="K205" s="2">
        <v>0</v>
      </c>
      <c r="L205" s="2">
        <f t="shared" si="28"/>
        <v>2979.04</v>
      </c>
      <c r="M205" s="15">
        <f t="shared" si="29"/>
        <v>1</v>
      </c>
    </row>
    <row r="206" spans="1:13" x14ac:dyDescent="0.25">
      <c r="A206" s="1"/>
      <c r="B206" s="1"/>
      <c r="C206" s="1"/>
      <c r="D206" s="1"/>
      <c r="E206" s="1"/>
      <c r="F206" s="1"/>
      <c r="G206" s="1" t="s">
        <v>293</v>
      </c>
      <c r="H206" s="1"/>
      <c r="I206" s="1"/>
      <c r="J206" s="2">
        <v>128.26</v>
      </c>
      <c r="K206" s="2">
        <v>0</v>
      </c>
      <c r="L206" s="2">
        <f t="shared" si="28"/>
        <v>128.26</v>
      </c>
      <c r="M206" s="15">
        <f t="shared" si="29"/>
        <v>1</v>
      </c>
    </row>
    <row r="207" spans="1:13" x14ac:dyDescent="0.25">
      <c r="A207" s="1"/>
      <c r="B207" s="1"/>
      <c r="C207" s="1"/>
      <c r="D207" s="1"/>
      <c r="E207" s="1"/>
      <c r="F207" s="1"/>
      <c r="G207" s="1" t="s">
        <v>294</v>
      </c>
      <c r="H207" s="1"/>
      <c r="I207" s="1"/>
      <c r="J207" s="2">
        <v>7.48</v>
      </c>
      <c r="K207" s="2">
        <v>0</v>
      </c>
      <c r="L207" s="2">
        <f t="shared" si="28"/>
        <v>7.48</v>
      </c>
      <c r="M207" s="15">
        <f t="shared" si="29"/>
        <v>1</v>
      </c>
    </row>
    <row r="208" spans="1:13" x14ac:dyDescent="0.25">
      <c r="A208" s="1"/>
      <c r="B208" s="1"/>
      <c r="C208" s="1"/>
      <c r="D208" s="1"/>
      <c r="E208" s="1"/>
      <c r="F208" s="1"/>
      <c r="G208" s="1" t="s">
        <v>295</v>
      </c>
      <c r="H208" s="1"/>
      <c r="I208" s="1"/>
      <c r="J208" s="2">
        <v>104</v>
      </c>
      <c r="K208" s="2">
        <v>0</v>
      </c>
      <c r="L208" s="2">
        <f t="shared" si="28"/>
        <v>104</v>
      </c>
      <c r="M208" s="15">
        <f t="shared" si="29"/>
        <v>1</v>
      </c>
    </row>
    <row r="209" spans="1:13" x14ac:dyDescent="0.25">
      <c r="A209" s="1"/>
      <c r="B209" s="1"/>
      <c r="C209" s="1"/>
      <c r="D209" s="1"/>
      <c r="E209" s="1"/>
      <c r="F209" s="1"/>
      <c r="G209" s="1" t="s">
        <v>296</v>
      </c>
      <c r="H209" s="1"/>
      <c r="I209" s="1"/>
      <c r="J209" s="2">
        <v>446.08</v>
      </c>
      <c r="K209" s="2">
        <v>0</v>
      </c>
      <c r="L209" s="2">
        <f t="shared" si="28"/>
        <v>446.08</v>
      </c>
      <c r="M209" s="15">
        <f t="shared" si="29"/>
        <v>1</v>
      </c>
    </row>
    <row r="210" spans="1:13" x14ac:dyDescent="0.25">
      <c r="A210" s="1"/>
      <c r="B210" s="1"/>
      <c r="C210" s="1"/>
      <c r="D210" s="1"/>
      <c r="E210" s="1"/>
      <c r="F210" s="1"/>
      <c r="G210" s="1" t="s">
        <v>297</v>
      </c>
      <c r="H210" s="1"/>
      <c r="I210" s="1"/>
      <c r="J210" s="2">
        <v>3839.22</v>
      </c>
      <c r="K210" s="2">
        <v>0</v>
      </c>
      <c r="L210" s="2">
        <f t="shared" si="28"/>
        <v>3839.22</v>
      </c>
      <c r="M210" s="15">
        <f t="shared" si="29"/>
        <v>1</v>
      </c>
    </row>
    <row r="211" spans="1:13" x14ac:dyDescent="0.25">
      <c r="A211" s="1"/>
      <c r="B211" s="1"/>
      <c r="C211" s="1"/>
      <c r="D211" s="1"/>
      <c r="E211" s="1"/>
      <c r="F211" s="1"/>
      <c r="G211" s="1" t="s">
        <v>298</v>
      </c>
      <c r="H211" s="1"/>
      <c r="I211" s="1"/>
      <c r="J211" s="2">
        <v>0</v>
      </c>
      <c r="K211" s="2">
        <v>0</v>
      </c>
      <c r="L211" s="2">
        <f t="shared" si="28"/>
        <v>0</v>
      </c>
      <c r="M211" s="15">
        <f t="shared" si="29"/>
        <v>0</v>
      </c>
    </row>
    <row r="212" spans="1:13" x14ac:dyDescent="0.25">
      <c r="A212" s="1"/>
      <c r="B212" s="1"/>
      <c r="C212" s="1"/>
      <c r="D212" s="1"/>
      <c r="E212" s="1"/>
      <c r="F212" s="1"/>
      <c r="G212" s="1" t="s">
        <v>299</v>
      </c>
      <c r="H212" s="1"/>
      <c r="I212" s="1"/>
      <c r="J212" s="2">
        <v>7715.58</v>
      </c>
      <c r="K212" s="2">
        <v>0</v>
      </c>
      <c r="L212" s="2">
        <f t="shared" si="28"/>
        <v>7715.58</v>
      </c>
      <c r="M212" s="15">
        <f t="shared" si="29"/>
        <v>1</v>
      </c>
    </row>
    <row r="213" spans="1:13" x14ac:dyDescent="0.25">
      <c r="A213" s="1"/>
      <c r="B213" s="1"/>
      <c r="C213" s="1"/>
      <c r="D213" s="1"/>
      <c r="E213" s="1"/>
      <c r="F213" s="1"/>
      <c r="G213" s="1" t="s">
        <v>300</v>
      </c>
      <c r="H213" s="1"/>
      <c r="I213" s="1"/>
      <c r="J213" s="2">
        <v>0</v>
      </c>
      <c r="K213" s="2">
        <v>0</v>
      </c>
      <c r="L213" s="2">
        <f t="shared" si="28"/>
        <v>0</v>
      </c>
      <c r="M213" s="15">
        <f t="shared" si="29"/>
        <v>0</v>
      </c>
    </row>
    <row r="214" spans="1:13" x14ac:dyDescent="0.25">
      <c r="A214" s="1"/>
      <c r="B214" s="1"/>
      <c r="C214" s="1"/>
      <c r="D214" s="1"/>
      <c r="E214" s="1"/>
      <c r="F214" s="1"/>
      <c r="G214" s="1" t="s">
        <v>301</v>
      </c>
      <c r="H214" s="1"/>
      <c r="I214" s="1"/>
      <c r="J214" s="2">
        <v>1306.74</v>
      </c>
      <c r="K214" s="2">
        <v>0</v>
      </c>
      <c r="L214" s="2">
        <f t="shared" si="28"/>
        <v>1306.74</v>
      </c>
      <c r="M214" s="15">
        <f t="shared" si="29"/>
        <v>1</v>
      </c>
    </row>
    <row r="215" spans="1:13" x14ac:dyDescent="0.25">
      <c r="A215" s="1"/>
      <c r="B215" s="1"/>
      <c r="C215" s="1"/>
      <c r="D215" s="1"/>
      <c r="E215" s="1"/>
      <c r="F215" s="1"/>
      <c r="G215" s="1" t="s">
        <v>302</v>
      </c>
      <c r="H215" s="1"/>
      <c r="I215" s="1"/>
      <c r="J215" s="2">
        <v>-1455.69</v>
      </c>
      <c r="K215" s="2">
        <v>0</v>
      </c>
      <c r="L215" s="2">
        <f t="shared" si="28"/>
        <v>-1455.69</v>
      </c>
      <c r="M215" s="15">
        <f t="shared" si="29"/>
        <v>1</v>
      </c>
    </row>
    <row r="216" spans="1:13" x14ac:dyDescent="0.25">
      <c r="A216" s="1"/>
      <c r="B216" s="1"/>
      <c r="C216" s="1"/>
      <c r="D216" s="1"/>
      <c r="E216" s="1"/>
      <c r="F216" s="1"/>
      <c r="G216" s="1" t="s">
        <v>303</v>
      </c>
      <c r="H216" s="1"/>
      <c r="I216" s="1"/>
      <c r="J216" s="2">
        <v>1974.06</v>
      </c>
      <c r="K216" s="2">
        <v>0</v>
      </c>
      <c r="L216" s="2">
        <f t="shared" si="28"/>
        <v>1974.06</v>
      </c>
      <c r="M216" s="15">
        <f t="shared" si="29"/>
        <v>1</v>
      </c>
    </row>
    <row r="217" spans="1:13" x14ac:dyDescent="0.25">
      <c r="A217" s="1"/>
      <c r="B217" s="1"/>
      <c r="C217" s="1"/>
      <c r="D217" s="1"/>
      <c r="E217" s="1"/>
      <c r="F217" s="1"/>
      <c r="G217" s="1" t="s">
        <v>304</v>
      </c>
      <c r="H217" s="1"/>
      <c r="I217" s="1"/>
      <c r="J217" s="2">
        <v>96.83</v>
      </c>
      <c r="K217" s="2">
        <v>0</v>
      </c>
      <c r="L217" s="2">
        <f t="shared" si="28"/>
        <v>96.83</v>
      </c>
      <c r="M217" s="15">
        <f t="shared" si="29"/>
        <v>1</v>
      </c>
    </row>
    <row r="218" spans="1:13" x14ac:dyDescent="0.25">
      <c r="A218" s="1"/>
      <c r="B218" s="1"/>
      <c r="C218" s="1"/>
      <c r="D218" s="1"/>
      <c r="E218" s="1"/>
      <c r="F218" s="1"/>
      <c r="G218" s="1" t="s">
        <v>305</v>
      </c>
      <c r="H218" s="1"/>
      <c r="I218" s="1"/>
      <c r="J218" s="2">
        <v>188.27</v>
      </c>
      <c r="K218" s="2">
        <v>0</v>
      </c>
      <c r="L218" s="2">
        <f t="shared" si="28"/>
        <v>188.27</v>
      </c>
      <c r="M218" s="15">
        <f t="shared" si="29"/>
        <v>1</v>
      </c>
    </row>
    <row r="219" spans="1:13" ht="15.75" thickBot="1" x14ac:dyDescent="0.3">
      <c r="A219" s="1"/>
      <c r="B219" s="1"/>
      <c r="C219" s="1"/>
      <c r="D219" s="1"/>
      <c r="E219" s="1"/>
      <c r="F219" s="1"/>
      <c r="G219" s="1" t="s">
        <v>306</v>
      </c>
      <c r="H219" s="1"/>
      <c r="I219" s="1"/>
      <c r="J219" s="4">
        <v>270.06</v>
      </c>
      <c r="K219" s="4">
        <v>27500</v>
      </c>
      <c r="L219" s="4">
        <f t="shared" si="28"/>
        <v>-27229.94</v>
      </c>
      <c r="M219" s="18">
        <f t="shared" si="29"/>
        <v>9.8200000000000006E-3</v>
      </c>
    </row>
    <row r="220" spans="1:13" x14ac:dyDescent="0.25">
      <c r="A220" s="1"/>
      <c r="B220" s="1"/>
      <c r="C220" s="1"/>
      <c r="D220" s="1"/>
      <c r="E220" s="1"/>
      <c r="F220" s="1" t="s">
        <v>307</v>
      </c>
      <c r="G220" s="1"/>
      <c r="H220" s="1"/>
      <c r="I220" s="1"/>
      <c r="J220" s="2">
        <f>ROUND(SUM(J193:J219),5)</f>
        <v>22462.3</v>
      </c>
      <c r="K220" s="2">
        <f>ROUND(SUM(K193:K219),5)</f>
        <v>27500</v>
      </c>
      <c r="L220" s="2">
        <f t="shared" si="28"/>
        <v>-5037.7</v>
      </c>
      <c r="M220" s="15">
        <f t="shared" si="29"/>
        <v>0.81681000000000004</v>
      </c>
    </row>
    <row r="221" spans="1:13" ht="15.75" thickBot="1" x14ac:dyDescent="0.3">
      <c r="A221" s="1"/>
      <c r="B221" s="1"/>
      <c r="C221" s="1"/>
      <c r="D221" s="1"/>
      <c r="E221" s="1"/>
      <c r="F221" s="1" t="s">
        <v>308</v>
      </c>
      <c r="G221" s="1"/>
      <c r="H221" s="1"/>
      <c r="I221" s="1"/>
      <c r="J221" s="4">
        <v>0</v>
      </c>
      <c r="K221" s="4">
        <v>0</v>
      </c>
      <c r="L221" s="4">
        <f t="shared" si="28"/>
        <v>0</v>
      </c>
      <c r="M221" s="18">
        <f t="shared" si="29"/>
        <v>0</v>
      </c>
    </row>
    <row r="222" spans="1:13" x14ac:dyDescent="0.25">
      <c r="A222" s="1"/>
      <c r="B222" s="1"/>
      <c r="C222" s="1"/>
      <c r="D222" s="1"/>
      <c r="E222" s="1" t="s">
        <v>309</v>
      </c>
      <c r="F222" s="1"/>
      <c r="G222" s="1"/>
      <c r="H222" s="1"/>
      <c r="I222" s="1"/>
      <c r="J222" s="2">
        <f>ROUND(SUM(J177:J180)+J192+SUM(J220:J221),5)</f>
        <v>67445.16</v>
      </c>
      <c r="K222" s="2">
        <f>ROUND(SUM(K177:K180)+K192+SUM(K220:K221),5)</f>
        <v>97991.29</v>
      </c>
      <c r="L222" s="2">
        <f t="shared" si="28"/>
        <v>-30546.13</v>
      </c>
      <c r="M222" s="15">
        <f t="shared" si="29"/>
        <v>0.68828</v>
      </c>
    </row>
    <row r="223" spans="1:13" x14ac:dyDescent="0.25">
      <c r="A223" s="1"/>
      <c r="B223" s="1"/>
      <c r="C223" s="1"/>
      <c r="D223" s="1"/>
      <c r="E223" s="1" t="s">
        <v>310</v>
      </c>
      <c r="F223" s="1"/>
      <c r="G223" s="1"/>
      <c r="H223" s="1"/>
      <c r="I223" s="1"/>
      <c r="J223" s="2"/>
      <c r="K223" s="2"/>
      <c r="L223" s="2"/>
      <c r="M223" s="15"/>
    </row>
    <row r="224" spans="1:13" x14ac:dyDescent="0.25">
      <c r="A224" s="1"/>
      <c r="B224" s="1"/>
      <c r="C224" s="1"/>
      <c r="D224" s="1"/>
      <c r="E224" s="1"/>
      <c r="F224" s="1" t="s">
        <v>311</v>
      </c>
      <c r="G224" s="1"/>
      <c r="H224" s="1"/>
      <c r="I224" s="1"/>
      <c r="J224" s="2">
        <v>662.55</v>
      </c>
      <c r="K224" s="2">
        <v>5233.13</v>
      </c>
      <c r="L224" s="2">
        <f>ROUND((J224-K224),5)</f>
        <v>-4570.58</v>
      </c>
      <c r="M224" s="15">
        <f>ROUND(IF(K224=0, IF(J224=0, 0, 1), J224/K224),5)</f>
        <v>0.12661</v>
      </c>
    </row>
    <row r="225" spans="1:13" x14ac:dyDescent="0.25">
      <c r="A225" s="1"/>
      <c r="B225" s="1"/>
      <c r="C225" s="1"/>
      <c r="D225" s="1"/>
      <c r="E225" s="1"/>
      <c r="F225" s="1" t="s">
        <v>312</v>
      </c>
      <c r="G225" s="1"/>
      <c r="H225" s="1"/>
      <c r="I225" s="1"/>
      <c r="J225" s="2">
        <v>1018.35</v>
      </c>
      <c r="K225" s="2">
        <v>500</v>
      </c>
      <c r="L225" s="2">
        <f>ROUND((J225-K225),5)</f>
        <v>518.35</v>
      </c>
      <c r="M225" s="15">
        <f>ROUND(IF(K225=0, IF(J225=0, 0, 1), J225/K225),5)</f>
        <v>2.0367000000000002</v>
      </c>
    </row>
    <row r="226" spans="1:13" ht="15.75" thickBot="1" x14ac:dyDescent="0.3">
      <c r="A226" s="1"/>
      <c r="B226" s="1"/>
      <c r="C226" s="1"/>
      <c r="D226" s="1"/>
      <c r="E226" s="1"/>
      <c r="F226" s="1" t="s">
        <v>313</v>
      </c>
      <c r="G226" s="1"/>
      <c r="H226" s="1"/>
      <c r="I226" s="1"/>
      <c r="J226" s="4">
        <v>0</v>
      </c>
      <c r="K226" s="4">
        <v>0</v>
      </c>
      <c r="L226" s="4">
        <f>ROUND((J226-K226),5)</f>
        <v>0</v>
      </c>
      <c r="M226" s="18">
        <f>ROUND(IF(K226=0, IF(J226=0, 0, 1), J226/K226),5)</f>
        <v>0</v>
      </c>
    </row>
    <row r="227" spans="1:13" x14ac:dyDescent="0.25">
      <c r="A227" s="1"/>
      <c r="B227" s="1"/>
      <c r="C227" s="1"/>
      <c r="D227" s="1"/>
      <c r="E227" s="1" t="s">
        <v>314</v>
      </c>
      <c r="F227" s="1"/>
      <c r="G227" s="1"/>
      <c r="H227" s="1"/>
      <c r="I227" s="1"/>
      <c r="J227" s="2">
        <f>ROUND(SUM(J223:J226),5)</f>
        <v>1680.9</v>
      </c>
      <c r="K227" s="2">
        <f>ROUND(SUM(K223:K226),5)</f>
        <v>5733.13</v>
      </c>
      <c r="L227" s="2">
        <f>ROUND((J227-K227),5)</f>
        <v>-4052.23</v>
      </c>
      <c r="M227" s="15">
        <f>ROUND(IF(K227=0, IF(J227=0, 0, 1), J227/K227),5)</f>
        <v>0.29319000000000001</v>
      </c>
    </row>
    <row r="228" spans="1:13" x14ac:dyDescent="0.25">
      <c r="A228" s="1"/>
      <c r="B228" s="1"/>
      <c r="C228" s="1"/>
      <c r="D228" s="1"/>
      <c r="E228" s="1" t="s">
        <v>315</v>
      </c>
      <c r="F228" s="1"/>
      <c r="G228" s="1"/>
      <c r="H228" s="1"/>
      <c r="I228" s="1"/>
      <c r="J228" s="2"/>
      <c r="K228" s="2"/>
      <c r="L228" s="2"/>
      <c r="M228" s="15"/>
    </row>
    <row r="229" spans="1:13" x14ac:dyDescent="0.25">
      <c r="A229" s="1"/>
      <c r="B229" s="1"/>
      <c r="C229" s="1"/>
      <c r="D229" s="1"/>
      <c r="E229" s="1"/>
      <c r="F229" s="1" t="s">
        <v>316</v>
      </c>
      <c r="G229" s="1"/>
      <c r="H229" s="1"/>
      <c r="I229" s="1"/>
      <c r="J229" s="2">
        <v>191.61</v>
      </c>
      <c r="K229" s="2">
        <v>1294.04</v>
      </c>
      <c r="L229" s="2">
        <f>ROUND((J229-K229),5)</f>
        <v>-1102.43</v>
      </c>
      <c r="M229" s="15">
        <f>ROUND(IF(K229=0, IF(J229=0, 0, 1), J229/K229),5)</f>
        <v>0.14807000000000001</v>
      </c>
    </row>
    <row r="230" spans="1:13" x14ac:dyDescent="0.25">
      <c r="A230" s="1"/>
      <c r="B230" s="1"/>
      <c r="C230" s="1"/>
      <c r="D230" s="1"/>
      <c r="E230" s="1"/>
      <c r="F230" s="1" t="s">
        <v>317</v>
      </c>
      <c r="G230" s="1"/>
      <c r="H230" s="1"/>
      <c r="I230" s="1"/>
      <c r="J230" s="2"/>
      <c r="K230" s="2"/>
      <c r="L230" s="2"/>
      <c r="M230" s="15"/>
    </row>
    <row r="231" spans="1:13" x14ac:dyDescent="0.25">
      <c r="A231" s="1"/>
      <c r="B231" s="1"/>
      <c r="C231" s="1"/>
      <c r="D231" s="1"/>
      <c r="E231" s="1"/>
      <c r="F231" s="1"/>
      <c r="G231" s="1" t="s">
        <v>318</v>
      </c>
      <c r="H231" s="1"/>
      <c r="I231" s="1"/>
      <c r="J231" s="2">
        <v>587.29999999999995</v>
      </c>
      <c r="K231" s="2">
        <v>1000</v>
      </c>
      <c r="L231" s="2">
        <f t="shared" ref="L231:L236" si="30">ROUND((J231-K231),5)</f>
        <v>-412.7</v>
      </c>
      <c r="M231" s="15">
        <f t="shared" ref="M231:M236" si="31">ROUND(IF(K231=0, IF(J231=0, 0, 1), J231/K231),5)</f>
        <v>0.58730000000000004</v>
      </c>
    </row>
    <row r="232" spans="1:13" x14ac:dyDescent="0.25">
      <c r="A232" s="1"/>
      <c r="B232" s="1"/>
      <c r="C232" s="1"/>
      <c r="D232" s="1"/>
      <c r="E232" s="1"/>
      <c r="F232" s="1"/>
      <c r="G232" s="1" t="s">
        <v>319</v>
      </c>
      <c r="H232" s="1"/>
      <c r="I232" s="1"/>
      <c r="J232" s="2">
        <v>2931.53</v>
      </c>
      <c r="K232" s="2">
        <v>5000</v>
      </c>
      <c r="L232" s="2">
        <f t="shared" si="30"/>
        <v>-2068.4699999999998</v>
      </c>
      <c r="M232" s="15">
        <f t="shared" si="31"/>
        <v>0.58631</v>
      </c>
    </row>
    <row r="233" spans="1:13" x14ac:dyDescent="0.25">
      <c r="A233" s="1"/>
      <c r="B233" s="1"/>
      <c r="C233" s="1"/>
      <c r="D233" s="1"/>
      <c r="E233" s="1"/>
      <c r="F233" s="1"/>
      <c r="G233" s="1" t="s">
        <v>320</v>
      </c>
      <c r="H233" s="1"/>
      <c r="I233" s="1"/>
      <c r="J233" s="2">
        <v>12353.49</v>
      </c>
      <c r="K233" s="2">
        <v>11000</v>
      </c>
      <c r="L233" s="2">
        <f t="shared" si="30"/>
        <v>1353.49</v>
      </c>
      <c r="M233" s="15">
        <f t="shared" si="31"/>
        <v>1.12304</v>
      </c>
    </row>
    <row r="234" spans="1:13" ht="15.75" thickBot="1" x14ac:dyDescent="0.3">
      <c r="A234" s="1"/>
      <c r="B234" s="1"/>
      <c r="C234" s="1"/>
      <c r="D234" s="1"/>
      <c r="E234" s="1"/>
      <c r="F234" s="1"/>
      <c r="G234" s="1" t="s">
        <v>321</v>
      </c>
      <c r="H234" s="1"/>
      <c r="I234" s="1"/>
      <c r="J234" s="4">
        <v>8648.1200000000008</v>
      </c>
      <c r="K234" s="4">
        <v>8768.36</v>
      </c>
      <c r="L234" s="4">
        <f t="shared" si="30"/>
        <v>-120.24</v>
      </c>
      <c r="M234" s="18">
        <f t="shared" si="31"/>
        <v>0.98629</v>
      </c>
    </row>
    <row r="235" spans="1:13" x14ac:dyDescent="0.25">
      <c r="A235" s="1"/>
      <c r="B235" s="1"/>
      <c r="C235" s="1"/>
      <c r="D235" s="1"/>
      <c r="E235" s="1"/>
      <c r="F235" s="1" t="s">
        <v>322</v>
      </c>
      <c r="G235" s="1"/>
      <c r="H235" s="1"/>
      <c r="I235" s="1"/>
      <c r="J235" s="2">
        <f>ROUND(SUM(J230:J234),5)</f>
        <v>24520.44</v>
      </c>
      <c r="K235" s="2">
        <f>ROUND(SUM(K230:K234),5)</f>
        <v>25768.36</v>
      </c>
      <c r="L235" s="2">
        <f t="shared" si="30"/>
        <v>-1247.92</v>
      </c>
      <c r="M235" s="15">
        <f t="shared" si="31"/>
        <v>0.95157000000000003</v>
      </c>
    </row>
    <row r="236" spans="1:13" x14ac:dyDescent="0.25">
      <c r="A236" s="1"/>
      <c r="B236" s="1"/>
      <c r="C236" s="1"/>
      <c r="D236" s="1"/>
      <c r="E236" s="1"/>
      <c r="F236" s="1" t="s">
        <v>323</v>
      </c>
      <c r="G236" s="1"/>
      <c r="H236" s="1"/>
      <c r="I236" s="1"/>
      <c r="J236" s="2">
        <v>65000</v>
      </c>
      <c r="K236" s="2">
        <v>65000</v>
      </c>
      <c r="L236" s="2">
        <f t="shared" si="30"/>
        <v>0</v>
      </c>
      <c r="M236" s="15">
        <f t="shared" si="31"/>
        <v>1</v>
      </c>
    </row>
    <row r="237" spans="1:13" x14ac:dyDescent="0.25">
      <c r="A237" s="1"/>
      <c r="B237" s="1"/>
      <c r="C237" s="1"/>
      <c r="D237" s="1"/>
      <c r="E237" s="1"/>
      <c r="F237" s="1" t="s">
        <v>324</v>
      </c>
      <c r="G237" s="1"/>
      <c r="H237" s="1"/>
      <c r="I237" s="1"/>
      <c r="J237" s="2"/>
      <c r="K237" s="2"/>
      <c r="L237" s="2"/>
      <c r="M237" s="15"/>
    </row>
    <row r="238" spans="1:13" x14ac:dyDescent="0.25">
      <c r="A238" s="1"/>
      <c r="B238" s="1"/>
      <c r="C238" s="1"/>
      <c r="D238" s="1"/>
      <c r="E238" s="1"/>
      <c r="F238" s="1"/>
      <c r="G238" s="1" t="s">
        <v>325</v>
      </c>
      <c r="H238" s="1"/>
      <c r="I238" s="1"/>
      <c r="J238" s="2">
        <v>415.31</v>
      </c>
      <c r="K238" s="2">
        <v>2443.33</v>
      </c>
      <c r="L238" s="2">
        <f t="shared" ref="L238:L243" si="32">ROUND((J238-K238),5)</f>
        <v>-2028.02</v>
      </c>
      <c r="M238" s="15">
        <f t="shared" ref="M238:M243" si="33">ROUND(IF(K238=0, IF(J238=0, 0, 1), J238/K238),5)</f>
        <v>0.16997999999999999</v>
      </c>
    </row>
    <row r="239" spans="1:13" x14ac:dyDescent="0.25">
      <c r="A239" s="1"/>
      <c r="B239" s="1"/>
      <c r="C239" s="1"/>
      <c r="D239" s="1"/>
      <c r="E239" s="1"/>
      <c r="F239" s="1"/>
      <c r="G239" s="1" t="s">
        <v>326</v>
      </c>
      <c r="H239" s="1"/>
      <c r="I239" s="1"/>
      <c r="J239" s="2">
        <v>1633.61</v>
      </c>
      <c r="K239" s="2">
        <v>909.75</v>
      </c>
      <c r="L239" s="2">
        <f t="shared" si="32"/>
        <v>723.86</v>
      </c>
      <c r="M239" s="15">
        <f t="shared" si="33"/>
        <v>1.7956700000000001</v>
      </c>
    </row>
    <row r="240" spans="1:13" ht="15.75" thickBot="1" x14ac:dyDescent="0.3">
      <c r="A240" s="1"/>
      <c r="B240" s="1"/>
      <c r="C240" s="1"/>
      <c r="D240" s="1"/>
      <c r="E240" s="1"/>
      <c r="F240" s="1"/>
      <c r="G240" s="1" t="s">
        <v>327</v>
      </c>
      <c r="H240" s="1"/>
      <c r="I240" s="1"/>
      <c r="J240" s="4">
        <v>0</v>
      </c>
      <c r="K240" s="4">
        <v>0</v>
      </c>
      <c r="L240" s="4">
        <f t="shared" si="32"/>
        <v>0</v>
      </c>
      <c r="M240" s="18">
        <f t="shared" si="33"/>
        <v>0</v>
      </c>
    </row>
    <row r="241" spans="1:13" x14ac:dyDescent="0.25">
      <c r="A241" s="1"/>
      <c r="B241" s="1"/>
      <c r="C241" s="1"/>
      <c r="D241" s="1"/>
      <c r="E241" s="1"/>
      <c r="F241" s="1" t="s">
        <v>328</v>
      </c>
      <c r="G241" s="1"/>
      <c r="H241" s="1"/>
      <c r="I241" s="1"/>
      <c r="J241" s="2">
        <f>ROUND(SUM(J237:J240),5)</f>
        <v>2048.92</v>
      </c>
      <c r="K241" s="2">
        <f>ROUND(SUM(K237:K240),5)</f>
        <v>3353.08</v>
      </c>
      <c r="L241" s="2">
        <f t="shared" si="32"/>
        <v>-1304.1600000000001</v>
      </c>
      <c r="M241" s="15">
        <f t="shared" si="33"/>
        <v>0.61106000000000005</v>
      </c>
    </row>
    <row r="242" spans="1:13" ht="15.75" thickBot="1" x14ac:dyDescent="0.3">
      <c r="A242" s="1"/>
      <c r="B242" s="1"/>
      <c r="C242" s="1"/>
      <c r="D242" s="1"/>
      <c r="E242" s="1"/>
      <c r="F242" s="1" t="s">
        <v>329</v>
      </c>
      <c r="G242" s="1"/>
      <c r="H242" s="1"/>
      <c r="I242" s="1"/>
      <c r="J242" s="4">
        <v>0</v>
      </c>
      <c r="K242" s="4">
        <v>0</v>
      </c>
      <c r="L242" s="4">
        <f t="shared" si="32"/>
        <v>0</v>
      </c>
      <c r="M242" s="18">
        <f t="shared" si="33"/>
        <v>0</v>
      </c>
    </row>
    <row r="243" spans="1:13" x14ac:dyDescent="0.25">
      <c r="A243" s="1"/>
      <c r="B243" s="1"/>
      <c r="C243" s="1"/>
      <c r="D243" s="1"/>
      <c r="E243" s="1" t="s">
        <v>330</v>
      </c>
      <c r="F243" s="1"/>
      <c r="G243" s="1"/>
      <c r="H243" s="1"/>
      <c r="I243" s="1"/>
      <c r="J243" s="2">
        <f>ROUND(SUM(J228:J229)+SUM(J235:J236)+SUM(J241:J242),5)</f>
        <v>91760.97</v>
      </c>
      <c r="K243" s="2">
        <f>ROUND(SUM(K228:K229)+SUM(K235:K236)+SUM(K241:K242),5)</f>
        <v>95415.48</v>
      </c>
      <c r="L243" s="2">
        <f t="shared" si="32"/>
        <v>-3654.51</v>
      </c>
      <c r="M243" s="15">
        <f t="shared" si="33"/>
        <v>0.9617</v>
      </c>
    </row>
    <row r="244" spans="1:13" x14ac:dyDescent="0.25">
      <c r="A244" s="1"/>
      <c r="B244" s="1"/>
      <c r="C244" s="1"/>
      <c r="D244" s="1"/>
      <c r="E244" s="1" t="s">
        <v>331</v>
      </c>
      <c r="F244" s="1"/>
      <c r="G244" s="1"/>
      <c r="H244" s="1"/>
      <c r="I244" s="1"/>
      <c r="J244" s="2"/>
      <c r="K244" s="2"/>
      <c r="L244" s="2"/>
      <c r="M244" s="15"/>
    </row>
    <row r="245" spans="1:13" x14ac:dyDescent="0.25">
      <c r="A245" s="1"/>
      <c r="B245" s="1"/>
      <c r="C245" s="1"/>
      <c r="D245" s="1"/>
      <c r="E245" s="1"/>
      <c r="F245" s="1" t="s">
        <v>332</v>
      </c>
      <c r="G245" s="1"/>
      <c r="H245" s="1"/>
      <c r="I245" s="1"/>
      <c r="J245" s="2">
        <v>7957.84</v>
      </c>
      <c r="K245" s="2">
        <v>10738.57</v>
      </c>
      <c r="L245" s="2">
        <f t="shared" ref="L245:L250" si="34">ROUND((J245-K245),5)</f>
        <v>-2780.73</v>
      </c>
      <c r="M245" s="15">
        <f t="shared" ref="M245:M250" si="35">ROUND(IF(K245=0, IF(J245=0, 0, 1), J245/K245),5)</f>
        <v>0.74104999999999999</v>
      </c>
    </row>
    <row r="246" spans="1:13" x14ac:dyDescent="0.25">
      <c r="A246" s="1"/>
      <c r="B246" s="1"/>
      <c r="C246" s="1"/>
      <c r="D246" s="1"/>
      <c r="E246" s="1"/>
      <c r="F246" s="1" t="s">
        <v>333</v>
      </c>
      <c r="G246" s="1"/>
      <c r="H246" s="1"/>
      <c r="I246" s="1"/>
      <c r="J246" s="2">
        <v>1017.18</v>
      </c>
      <c r="K246" s="2">
        <v>0</v>
      </c>
      <c r="L246" s="2">
        <f t="shared" si="34"/>
        <v>1017.18</v>
      </c>
      <c r="M246" s="15">
        <f t="shared" si="35"/>
        <v>1</v>
      </c>
    </row>
    <row r="247" spans="1:13" x14ac:dyDescent="0.25">
      <c r="A247" s="1"/>
      <c r="B247" s="1"/>
      <c r="C247" s="1"/>
      <c r="D247" s="1"/>
      <c r="E247" s="1"/>
      <c r="F247" s="1" t="s">
        <v>334</v>
      </c>
      <c r="G247" s="1"/>
      <c r="H247" s="1"/>
      <c r="I247" s="1"/>
      <c r="J247" s="2">
        <v>2940.38</v>
      </c>
      <c r="K247" s="2">
        <v>5000</v>
      </c>
      <c r="L247" s="2">
        <f t="shared" si="34"/>
        <v>-2059.62</v>
      </c>
      <c r="M247" s="15">
        <f t="shared" si="35"/>
        <v>0.58808000000000005</v>
      </c>
    </row>
    <row r="248" spans="1:13" x14ac:dyDescent="0.25">
      <c r="A248" s="1"/>
      <c r="B248" s="1"/>
      <c r="C248" s="1"/>
      <c r="D248" s="1"/>
      <c r="E248" s="1"/>
      <c r="F248" s="1" t="s">
        <v>335</v>
      </c>
      <c r="G248" s="1"/>
      <c r="H248" s="1"/>
      <c r="I248" s="1"/>
      <c r="J248" s="2">
        <v>400</v>
      </c>
      <c r="K248" s="2">
        <v>5500</v>
      </c>
      <c r="L248" s="2">
        <f t="shared" si="34"/>
        <v>-5100</v>
      </c>
      <c r="M248" s="15">
        <f t="shared" si="35"/>
        <v>7.2730000000000003E-2</v>
      </c>
    </row>
    <row r="249" spans="1:13" x14ac:dyDescent="0.25">
      <c r="A249" s="1"/>
      <c r="B249" s="1"/>
      <c r="C249" s="1"/>
      <c r="D249" s="1"/>
      <c r="E249" s="1"/>
      <c r="F249" s="1" t="s">
        <v>336</v>
      </c>
      <c r="G249" s="1"/>
      <c r="H249" s="1"/>
      <c r="I249" s="1"/>
      <c r="J249" s="2">
        <v>1908.59</v>
      </c>
      <c r="K249" s="2">
        <v>5000</v>
      </c>
      <c r="L249" s="2">
        <f t="shared" si="34"/>
        <v>-3091.41</v>
      </c>
      <c r="M249" s="15">
        <f t="shared" si="35"/>
        <v>0.38172</v>
      </c>
    </row>
    <row r="250" spans="1:13" x14ac:dyDescent="0.25">
      <c r="A250" s="1"/>
      <c r="B250" s="1"/>
      <c r="C250" s="1"/>
      <c r="D250" s="1"/>
      <c r="E250" s="1"/>
      <c r="F250" s="1" t="s">
        <v>337</v>
      </c>
      <c r="G250" s="1"/>
      <c r="H250" s="1"/>
      <c r="I250" s="1"/>
      <c r="J250" s="2">
        <v>940.48</v>
      </c>
      <c r="K250" s="2">
        <v>10000</v>
      </c>
      <c r="L250" s="2">
        <f t="shared" si="34"/>
        <v>-9059.52</v>
      </c>
      <c r="M250" s="15">
        <f t="shared" si="35"/>
        <v>9.4049999999999995E-2</v>
      </c>
    </row>
    <row r="251" spans="1:13" x14ac:dyDescent="0.25">
      <c r="A251" s="1"/>
      <c r="B251" s="1"/>
      <c r="C251" s="1"/>
      <c r="D251" s="1"/>
      <c r="E251" s="1"/>
      <c r="F251" s="1" t="s">
        <v>338</v>
      </c>
      <c r="G251" s="1"/>
      <c r="H251" s="1"/>
      <c r="I251" s="1"/>
      <c r="J251" s="2"/>
      <c r="K251" s="2"/>
      <c r="L251" s="2"/>
      <c r="M251" s="15"/>
    </row>
    <row r="252" spans="1:13" x14ac:dyDescent="0.25">
      <c r="A252" s="1"/>
      <c r="B252" s="1"/>
      <c r="C252" s="1"/>
      <c r="D252" s="1"/>
      <c r="E252" s="1"/>
      <c r="F252" s="1"/>
      <c r="G252" s="1" t="s">
        <v>339</v>
      </c>
      <c r="H252" s="1"/>
      <c r="I252" s="1"/>
      <c r="J252" s="2">
        <v>0</v>
      </c>
      <c r="K252" s="2">
        <v>0</v>
      </c>
      <c r="L252" s="2">
        <f t="shared" ref="L252:L259" si="36">ROUND((J252-K252),5)</f>
        <v>0</v>
      </c>
      <c r="M252" s="15">
        <f t="shared" ref="M252:M259" si="37">ROUND(IF(K252=0, IF(J252=0, 0, 1), J252/K252),5)</f>
        <v>0</v>
      </c>
    </row>
    <row r="253" spans="1:13" ht="15.75" thickBot="1" x14ac:dyDescent="0.3">
      <c r="A253" s="1"/>
      <c r="B253" s="1"/>
      <c r="C253" s="1"/>
      <c r="D253" s="1"/>
      <c r="E253" s="1"/>
      <c r="F253" s="1"/>
      <c r="G253" s="1" t="s">
        <v>340</v>
      </c>
      <c r="H253" s="1"/>
      <c r="I253" s="1"/>
      <c r="J253" s="4">
        <v>550</v>
      </c>
      <c r="K253" s="4">
        <v>550</v>
      </c>
      <c r="L253" s="4">
        <f t="shared" si="36"/>
        <v>0</v>
      </c>
      <c r="M253" s="18">
        <f t="shared" si="37"/>
        <v>1</v>
      </c>
    </row>
    <row r="254" spans="1:13" x14ac:dyDescent="0.25">
      <c r="A254" s="1"/>
      <c r="B254" s="1"/>
      <c r="C254" s="1"/>
      <c r="D254" s="1"/>
      <c r="E254" s="1"/>
      <c r="F254" s="1" t="s">
        <v>341</v>
      </c>
      <c r="G254" s="1"/>
      <c r="H254" s="1"/>
      <c r="I254" s="1"/>
      <c r="J254" s="2">
        <f>ROUND(SUM(J251:J253),5)</f>
        <v>550</v>
      </c>
      <c r="K254" s="2">
        <f>ROUND(SUM(K251:K253),5)</f>
        <v>550</v>
      </c>
      <c r="L254" s="2">
        <f t="shared" si="36"/>
        <v>0</v>
      </c>
      <c r="M254" s="15">
        <f t="shared" si="37"/>
        <v>1</v>
      </c>
    </row>
    <row r="255" spans="1:13" ht="15.75" thickBot="1" x14ac:dyDescent="0.3">
      <c r="A255" s="1"/>
      <c r="B255" s="1"/>
      <c r="C255" s="1"/>
      <c r="D255" s="1"/>
      <c r="E255" s="1"/>
      <c r="F255" s="1" t="s">
        <v>342</v>
      </c>
      <c r="G255" s="1"/>
      <c r="H255" s="1"/>
      <c r="I255" s="1"/>
      <c r="J255" s="4">
        <v>0</v>
      </c>
      <c r="K255" s="4">
        <v>0</v>
      </c>
      <c r="L255" s="4">
        <f t="shared" si="36"/>
        <v>0</v>
      </c>
      <c r="M255" s="18">
        <f t="shared" si="37"/>
        <v>0</v>
      </c>
    </row>
    <row r="256" spans="1:13" x14ac:dyDescent="0.25">
      <c r="A256" s="1"/>
      <c r="B256" s="1"/>
      <c r="C256" s="1"/>
      <c r="D256" s="1"/>
      <c r="E256" s="1" t="s">
        <v>343</v>
      </c>
      <c r="F256" s="1"/>
      <c r="G256" s="1"/>
      <c r="H256" s="1"/>
      <c r="I256" s="1"/>
      <c r="J256" s="2">
        <f>ROUND(SUM(J244:J250)+SUM(J254:J255),5)</f>
        <v>15714.47</v>
      </c>
      <c r="K256" s="2">
        <f>ROUND(SUM(K244:K250)+SUM(K254:K255),5)</f>
        <v>36788.57</v>
      </c>
      <c r="L256" s="2">
        <f t="shared" si="36"/>
        <v>-21074.1</v>
      </c>
      <c r="M256" s="15">
        <f t="shared" si="37"/>
        <v>0.42715999999999998</v>
      </c>
    </row>
    <row r="257" spans="1:13" ht="15.75" thickBot="1" x14ac:dyDescent="0.3">
      <c r="A257" s="1"/>
      <c r="B257" s="1"/>
      <c r="C257" s="1"/>
      <c r="D257" s="1"/>
      <c r="E257" s="1" t="s">
        <v>344</v>
      </c>
      <c r="F257" s="1"/>
      <c r="G257" s="1"/>
      <c r="H257" s="1"/>
      <c r="I257" s="1"/>
      <c r="J257" s="2">
        <v>2322.31</v>
      </c>
      <c r="K257" s="2">
        <v>0</v>
      </c>
      <c r="L257" s="2">
        <f t="shared" si="36"/>
        <v>2322.31</v>
      </c>
      <c r="M257" s="15">
        <f t="shared" si="37"/>
        <v>1</v>
      </c>
    </row>
    <row r="258" spans="1:13" ht="15.75" thickBot="1" x14ac:dyDescent="0.3">
      <c r="A258" s="1"/>
      <c r="B258" s="1"/>
      <c r="C258" s="1"/>
      <c r="D258" s="1" t="s">
        <v>345</v>
      </c>
      <c r="E258" s="1"/>
      <c r="F258" s="1"/>
      <c r="G258" s="1"/>
      <c r="H258" s="1"/>
      <c r="I258" s="1"/>
      <c r="J258" s="3">
        <f>ROUND(J33+J43+J163+J168+J176+J222+J227+J243+SUM(J256:J257),5)</f>
        <v>1834167.17</v>
      </c>
      <c r="K258" s="3">
        <f>ROUND(K33+K43+K163+K168+K176+K222+K227+K243+SUM(K256:K257),5)</f>
        <v>1714865.61</v>
      </c>
      <c r="L258" s="3">
        <f t="shared" si="36"/>
        <v>119301.56</v>
      </c>
      <c r="M258" s="17">
        <f t="shared" si="37"/>
        <v>1.0695699999999999</v>
      </c>
    </row>
    <row r="259" spans="1:13" x14ac:dyDescent="0.25">
      <c r="A259" s="1"/>
      <c r="B259" s="1" t="s">
        <v>346</v>
      </c>
      <c r="C259" s="1"/>
      <c r="D259" s="1"/>
      <c r="E259" s="1"/>
      <c r="F259" s="1"/>
      <c r="G259" s="1"/>
      <c r="H259" s="1"/>
      <c r="I259" s="1"/>
      <c r="J259" s="2">
        <f>ROUND(J3+J32-J258,5)</f>
        <v>-48443.66</v>
      </c>
      <c r="K259" s="2">
        <f>ROUND(K3+K32-K258,5)</f>
        <v>95012.09</v>
      </c>
      <c r="L259" s="2">
        <f t="shared" si="36"/>
        <v>-143455.75</v>
      </c>
      <c r="M259" s="15">
        <f t="shared" si="37"/>
        <v>-0.50987000000000005</v>
      </c>
    </row>
    <row r="260" spans="1:13" x14ac:dyDescent="0.25">
      <c r="A260" s="1"/>
      <c r="B260" s="1" t="s">
        <v>347</v>
      </c>
      <c r="C260" s="1"/>
      <c r="D260" s="1"/>
      <c r="E260" s="1"/>
      <c r="F260" s="1"/>
      <c r="G260" s="1"/>
      <c r="H260" s="1"/>
      <c r="I260" s="1"/>
      <c r="J260" s="2"/>
      <c r="K260" s="2"/>
      <c r="L260" s="2"/>
      <c r="M260" s="15"/>
    </row>
    <row r="261" spans="1:13" x14ac:dyDescent="0.25">
      <c r="A261" s="1"/>
      <c r="B261" s="1"/>
      <c r="C261" s="1" t="s">
        <v>348</v>
      </c>
      <c r="D261" s="1"/>
      <c r="E261" s="1"/>
      <c r="F261" s="1"/>
      <c r="G261" s="1"/>
      <c r="H261" s="1"/>
      <c r="I261" s="1"/>
      <c r="J261" s="2"/>
      <c r="K261" s="2"/>
      <c r="L261" s="2"/>
      <c r="M261" s="15"/>
    </row>
    <row r="262" spans="1:13" x14ac:dyDescent="0.25">
      <c r="A262" s="1"/>
      <c r="B262" s="1"/>
      <c r="C262" s="1"/>
      <c r="D262" s="1" t="s">
        <v>349</v>
      </c>
      <c r="E262" s="1"/>
      <c r="F262" s="1"/>
      <c r="G262" s="1"/>
      <c r="H262" s="1"/>
      <c r="I262" s="1"/>
      <c r="J262" s="2"/>
      <c r="K262" s="2"/>
      <c r="L262" s="2"/>
      <c r="M262" s="15"/>
    </row>
    <row r="263" spans="1:13" x14ac:dyDescent="0.25">
      <c r="A263" s="1"/>
      <c r="B263" s="1"/>
      <c r="C263" s="1"/>
      <c r="D263" s="1"/>
      <c r="E263" s="1" t="s">
        <v>411</v>
      </c>
      <c r="F263" s="1"/>
      <c r="G263" s="1"/>
      <c r="H263" s="1"/>
      <c r="I263" s="1"/>
      <c r="J263" s="2">
        <v>16616</v>
      </c>
      <c r="K263" s="2"/>
      <c r="L263" s="2"/>
      <c r="M263" s="15"/>
    </row>
    <row r="264" spans="1:13" ht="15.75" thickBot="1" x14ac:dyDescent="0.3">
      <c r="A264" s="1"/>
      <c r="B264" s="1"/>
      <c r="C264" s="1"/>
      <c r="D264" s="1"/>
      <c r="E264" s="1" t="s">
        <v>350</v>
      </c>
      <c r="F264" s="1"/>
      <c r="G264" s="1"/>
      <c r="H264" s="1"/>
      <c r="I264" s="1"/>
      <c r="J264" s="4">
        <v>17000</v>
      </c>
      <c r="K264" s="2"/>
      <c r="L264" s="2"/>
      <c r="M264" s="15"/>
    </row>
    <row r="265" spans="1:13" x14ac:dyDescent="0.25">
      <c r="A265" s="1"/>
      <c r="B265" s="1"/>
      <c r="C265" s="1"/>
      <c r="D265" s="1" t="s">
        <v>351</v>
      </c>
      <c r="E265" s="1"/>
      <c r="F265" s="1"/>
      <c r="G265" s="1"/>
      <c r="H265" s="1"/>
      <c r="I265" s="1"/>
      <c r="J265" s="2">
        <f>ROUND(SUM(J262:J264),5)</f>
        <v>33616</v>
      </c>
      <c r="K265" s="2"/>
      <c r="L265" s="2"/>
      <c r="M265" s="15"/>
    </row>
    <row r="266" spans="1:13" x14ac:dyDescent="0.25">
      <c r="A266" s="1"/>
      <c r="B266" s="1"/>
      <c r="C266" s="1"/>
      <c r="D266" s="1" t="s">
        <v>352</v>
      </c>
      <c r="E266" s="1"/>
      <c r="F266" s="1"/>
      <c r="G266" s="1"/>
      <c r="H266" s="1"/>
      <c r="I266" s="1"/>
      <c r="J266" s="2"/>
      <c r="K266" s="2"/>
      <c r="L266" s="2"/>
      <c r="M266" s="15"/>
    </row>
    <row r="267" spans="1:13" x14ac:dyDescent="0.25">
      <c r="A267" s="1"/>
      <c r="B267" s="1"/>
      <c r="C267" s="1"/>
      <c r="D267" s="1"/>
      <c r="E267" s="1" t="s">
        <v>412</v>
      </c>
      <c r="F267" s="1"/>
      <c r="G267" s="1"/>
      <c r="H267" s="1"/>
      <c r="I267" s="1"/>
      <c r="J267" s="2">
        <v>17295</v>
      </c>
      <c r="K267" s="2"/>
      <c r="L267" s="2"/>
      <c r="M267" s="15"/>
    </row>
    <row r="268" spans="1:13" x14ac:dyDescent="0.25">
      <c r="A268" s="1"/>
      <c r="B268" s="1"/>
      <c r="C268" s="1"/>
      <c r="D268" s="1"/>
      <c r="E268" s="1" t="s">
        <v>353</v>
      </c>
      <c r="F268" s="1"/>
      <c r="G268" s="1"/>
      <c r="H268" s="1"/>
      <c r="I268" s="1"/>
      <c r="J268" s="2">
        <v>107323.52</v>
      </c>
      <c r="K268" s="2"/>
      <c r="L268" s="2"/>
      <c r="M268" s="15"/>
    </row>
    <row r="269" spans="1:13" ht="15.75" thickBot="1" x14ac:dyDescent="0.3">
      <c r="A269" s="1"/>
      <c r="B269" s="1"/>
      <c r="C269" s="1"/>
      <c r="D269" s="1"/>
      <c r="E269" s="1" t="s">
        <v>413</v>
      </c>
      <c r="F269" s="1"/>
      <c r="G269" s="1"/>
      <c r="H269" s="1"/>
      <c r="I269" s="1"/>
      <c r="J269" s="4">
        <v>95000</v>
      </c>
      <c r="K269" s="2"/>
      <c r="L269" s="2"/>
      <c r="M269" s="15"/>
    </row>
    <row r="270" spans="1:13" x14ac:dyDescent="0.25">
      <c r="A270" s="1"/>
      <c r="B270" s="1"/>
      <c r="C270" s="1"/>
      <c r="D270" s="1" t="s">
        <v>354</v>
      </c>
      <c r="E270" s="1"/>
      <c r="F270" s="1"/>
      <c r="G270" s="1"/>
      <c r="H270" s="1"/>
      <c r="I270" s="1"/>
      <c r="J270" s="2">
        <f>ROUND(SUM(J266:J269),5)</f>
        <v>219618.52</v>
      </c>
      <c r="K270" s="2"/>
      <c r="L270" s="2"/>
      <c r="M270" s="15"/>
    </row>
    <row r="271" spans="1:13" x14ac:dyDescent="0.25">
      <c r="A271" s="1"/>
      <c r="B271" s="1"/>
      <c r="C271" s="1"/>
      <c r="D271" s="1" t="s">
        <v>355</v>
      </c>
      <c r="E271" s="1"/>
      <c r="F271" s="1"/>
      <c r="G271" s="1"/>
      <c r="H271" s="1"/>
      <c r="I271" s="1"/>
      <c r="J271" s="2"/>
      <c r="K271" s="2"/>
      <c r="L271" s="2"/>
      <c r="M271" s="15"/>
    </row>
    <row r="272" spans="1:13" x14ac:dyDescent="0.25">
      <c r="A272" s="1"/>
      <c r="B272" s="1"/>
      <c r="C272" s="1"/>
      <c r="D272" s="1"/>
      <c r="E272" s="1" t="s">
        <v>414</v>
      </c>
      <c r="F272" s="1"/>
      <c r="G272" s="1"/>
      <c r="H272" s="1"/>
      <c r="I272" s="1"/>
      <c r="J272" s="2">
        <v>16723.5</v>
      </c>
      <c r="K272" s="2"/>
      <c r="L272" s="2"/>
      <c r="M272" s="15"/>
    </row>
    <row r="273" spans="1:13" x14ac:dyDescent="0.25">
      <c r="A273" s="1"/>
      <c r="B273" s="1"/>
      <c r="C273" s="1"/>
      <c r="D273" s="1"/>
      <c r="E273" s="1" t="s">
        <v>356</v>
      </c>
      <c r="F273" s="1"/>
      <c r="G273" s="1"/>
      <c r="H273" s="1"/>
      <c r="I273" s="1"/>
      <c r="J273" s="2"/>
      <c r="K273" s="2"/>
      <c r="L273" s="2"/>
      <c r="M273" s="15"/>
    </row>
    <row r="274" spans="1:13" x14ac:dyDescent="0.25">
      <c r="A274" s="1"/>
      <c r="B274" s="1"/>
      <c r="C274" s="1"/>
      <c r="D274" s="1"/>
      <c r="E274" s="1"/>
      <c r="F274" s="1" t="s">
        <v>357</v>
      </c>
      <c r="G274" s="1"/>
      <c r="H274" s="1"/>
      <c r="I274" s="1"/>
      <c r="J274" s="2">
        <v>900</v>
      </c>
      <c r="K274" s="2">
        <v>0</v>
      </c>
      <c r="L274" s="2">
        <f t="shared" ref="L274:L280" si="38">ROUND((J274-K274),5)</f>
        <v>900</v>
      </c>
      <c r="M274" s="15">
        <f t="shared" ref="M274:M280" si="39">ROUND(IF(K274=0, IF(J274=0, 0, 1), J274/K274),5)</f>
        <v>1</v>
      </c>
    </row>
    <row r="275" spans="1:13" x14ac:dyDescent="0.25">
      <c r="A275" s="1"/>
      <c r="B275" s="1"/>
      <c r="C275" s="1"/>
      <c r="D275" s="1"/>
      <c r="E275" s="1"/>
      <c r="F275" s="1" t="s">
        <v>358</v>
      </c>
      <c r="G275" s="1"/>
      <c r="H275" s="1"/>
      <c r="I275" s="1"/>
      <c r="J275" s="2">
        <v>0</v>
      </c>
      <c r="K275" s="2">
        <v>0</v>
      </c>
      <c r="L275" s="2">
        <f t="shared" si="38"/>
        <v>0</v>
      </c>
      <c r="M275" s="15">
        <f t="shared" si="39"/>
        <v>0</v>
      </c>
    </row>
    <row r="276" spans="1:13" x14ac:dyDescent="0.25">
      <c r="A276" s="1"/>
      <c r="B276" s="1"/>
      <c r="C276" s="1"/>
      <c r="D276" s="1"/>
      <c r="E276" s="1"/>
      <c r="F276" s="1" t="s">
        <v>359</v>
      </c>
      <c r="G276" s="1"/>
      <c r="H276" s="1"/>
      <c r="I276" s="1"/>
      <c r="J276" s="2">
        <v>4000</v>
      </c>
      <c r="K276" s="2">
        <v>0</v>
      </c>
      <c r="L276" s="2">
        <f t="shared" si="38"/>
        <v>4000</v>
      </c>
      <c r="M276" s="15">
        <f t="shared" si="39"/>
        <v>1</v>
      </c>
    </row>
    <row r="277" spans="1:13" x14ac:dyDescent="0.25">
      <c r="A277" s="1"/>
      <c r="B277" s="1"/>
      <c r="C277" s="1"/>
      <c r="D277" s="1"/>
      <c r="E277" s="1"/>
      <c r="F277" s="1" t="s">
        <v>360</v>
      </c>
      <c r="G277" s="1"/>
      <c r="H277" s="1"/>
      <c r="I277" s="1"/>
      <c r="J277" s="2">
        <v>30000</v>
      </c>
      <c r="K277" s="2">
        <v>36666.67</v>
      </c>
      <c r="L277" s="2">
        <f t="shared" si="38"/>
        <v>-6666.67</v>
      </c>
      <c r="M277" s="15">
        <f t="shared" si="39"/>
        <v>0.81818000000000002</v>
      </c>
    </row>
    <row r="278" spans="1:13" x14ac:dyDescent="0.25">
      <c r="A278" s="1"/>
      <c r="B278" s="1"/>
      <c r="C278" s="1"/>
      <c r="D278" s="1"/>
      <c r="E278" s="1"/>
      <c r="F278" s="1" t="s">
        <v>361</v>
      </c>
      <c r="G278" s="1"/>
      <c r="H278" s="1"/>
      <c r="I278" s="1"/>
      <c r="J278" s="2">
        <v>8056.48</v>
      </c>
      <c r="K278" s="2">
        <v>4583.37</v>
      </c>
      <c r="L278" s="2">
        <f t="shared" si="38"/>
        <v>3473.11</v>
      </c>
      <c r="M278" s="15">
        <f t="shared" si="39"/>
        <v>1.75776</v>
      </c>
    </row>
    <row r="279" spans="1:13" ht="15.75" thickBot="1" x14ac:dyDescent="0.3">
      <c r="A279" s="1"/>
      <c r="B279" s="1"/>
      <c r="C279" s="1"/>
      <c r="D279" s="1"/>
      <c r="E279" s="1"/>
      <c r="F279" s="1" t="s">
        <v>362</v>
      </c>
      <c r="G279" s="1"/>
      <c r="H279" s="1"/>
      <c r="I279" s="1"/>
      <c r="J279" s="4">
        <v>150</v>
      </c>
      <c r="K279" s="4">
        <v>0</v>
      </c>
      <c r="L279" s="4">
        <f t="shared" si="38"/>
        <v>150</v>
      </c>
      <c r="M279" s="18">
        <f t="shared" si="39"/>
        <v>1</v>
      </c>
    </row>
    <row r="280" spans="1:13" x14ac:dyDescent="0.25">
      <c r="A280" s="1"/>
      <c r="B280" s="1"/>
      <c r="C280" s="1"/>
      <c r="D280" s="1"/>
      <c r="E280" s="1" t="s">
        <v>363</v>
      </c>
      <c r="F280" s="1"/>
      <c r="G280" s="1"/>
      <c r="H280" s="1"/>
      <c r="I280" s="1"/>
      <c r="J280" s="2">
        <f>ROUND(SUM(J273:J279),5)</f>
        <v>43106.48</v>
      </c>
      <c r="K280" s="2">
        <f>ROUND(SUM(K273:K279),5)</f>
        <v>41250.04</v>
      </c>
      <c r="L280" s="2">
        <f t="shared" si="38"/>
        <v>1856.44</v>
      </c>
      <c r="M280" s="15">
        <f t="shared" si="39"/>
        <v>1.0449999999999999</v>
      </c>
    </row>
    <row r="281" spans="1:13" x14ac:dyDescent="0.25">
      <c r="A281" s="1"/>
      <c r="B281" s="1"/>
      <c r="C281" s="1"/>
      <c r="D281" s="1"/>
      <c r="E281" s="1" t="s">
        <v>364</v>
      </c>
      <c r="F281" s="1"/>
      <c r="G281" s="1"/>
      <c r="H281" s="1"/>
      <c r="I281" s="1"/>
      <c r="J281" s="2"/>
      <c r="K281" s="2"/>
      <c r="L281" s="2"/>
      <c r="M281" s="15"/>
    </row>
    <row r="282" spans="1:13" x14ac:dyDescent="0.25">
      <c r="A282" s="1"/>
      <c r="B282" s="1"/>
      <c r="C282" s="1"/>
      <c r="D282" s="1"/>
      <c r="E282" s="1"/>
      <c r="F282" s="1" t="s">
        <v>365</v>
      </c>
      <c r="G282" s="1"/>
      <c r="H282" s="1"/>
      <c r="I282" s="1"/>
      <c r="J282" s="2">
        <v>450</v>
      </c>
      <c r="K282" s="2">
        <v>0</v>
      </c>
      <c r="L282" s="2">
        <f>ROUND((J282-K282),5)</f>
        <v>450</v>
      </c>
      <c r="M282" s="15">
        <f>ROUND(IF(K282=0, IF(J282=0, 0, 1), J282/K282),5)</f>
        <v>1</v>
      </c>
    </row>
    <row r="283" spans="1:13" x14ac:dyDescent="0.25">
      <c r="A283" s="1"/>
      <c r="B283" s="1"/>
      <c r="C283" s="1"/>
      <c r="D283" s="1"/>
      <c r="E283" s="1"/>
      <c r="F283" s="1" t="s">
        <v>366</v>
      </c>
      <c r="G283" s="1"/>
      <c r="H283" s="1"/>
      <c r="I283" s="1"/>
      <c r="J283" s="2">
        <v>0</v>
      </c>
      <c r="K283" s="2">
        <v>0</v>
      </c>
      <c r="L283" s="2">
        <f>ROUND((J283-K283),5)</f>
        <v>0</v>
      </c>
      <c r="M283" s="15">
        <f>ROUND(IF(K283=0, IF(J283=0, 0, 1), J283/K283),5)</f>
        <v>0</v>
      </c>
    </row>
    <row r="284" spans="1:13" ht="15.75" thickBot="1" x14ac:dyDescent="0.3">
      <c r="A284" s="1"/>
      <c r="B284" s="1"/>
      <c r="C284" s="1"/>
      <c r="D284" s="1"/>
      <c r="E284" s="1"/>
      <c r="F284" s="1" t="s">
        <v>367</v>
      </c>
      <c r="G284" s="1"/>
      <c r="H284" s="1"/>
      <c r="I284" s="1"/>
      <c r="J284" s="4">
        <v>0</v>
      </c>
      <c r="K284" s="4">
        <v>0</v>
      </c>
      <c r="L284" s="4">
        <f>ROUND((J284-K284),5)</f>
        <v>0</v>
      </c>
      <c r="M284" s="18">
        <f>ROUND(IF(K284=0, IF(J284=0, 0, 1), J284/K284),5)</f>
        <v>0</v>
      </c>
    </row>
    <row r="285" spans="1:13" x14ac:dyDescent="0.25">
      <c r="A285" s="1"/>
      <c r="B285" s="1"/>
      <c r="C285" s="1"/>
      <c r="D285" s="1"/>
      <c r="E285" s="1" t="s">
        <v>368</v>
      </c>
      <c r="F285" s="1"/>
      <c r="G285" s="1"/>
      <c r="H285" s="1"/>
      <c r="I285" s="1"/>
      <c r="J285" s="2">
        <f>ROUND(SUM(J281:J284),5)</f>
        <v>450</v>
      </c>
      <c r="K285" s="2">
        <f>ROUND(SUM(K281:K284),5)</f>
        <v>0</v>
      </c>
      <c r="L285" s="2">
        <f>ROUND((J285-K285),5)</f>
        <v>450</v>
      </c>
      <c r="M285" s="15">
        <f>ROUND(IF(K285=0, IF(J285=0, 0, 1), J285/K285),5)</f>
        <v>1</v>
      </c>
    </row>
    <row r="286" spans="1:13" x14ac:dyDescent="0.25">
      <c r="A286" s="1"/>
      <c r="B286" s="1"/>
      <c r="C286" s="1"/>
      <c r="D286" s="1"/>
      <c r="E286" s="1" t="s">
        <v>369</v>
      </c>
      <c r="F286" s="1"/>
      <c r="G286" s="1"/>
      <c r="H286" s="1"/>
      <c r="I286" s="1"/>
      <c r="J286" s="2">
        <v>6196.31</v>
      </c>
      <c r="K286" s="2"/>
      <c r="L286" s="2"/>
      <c r="M286" s="15"/>
    </row>
    <row r="287" spans="1:13" x14ac:dyDescent="0.25">
      <c r="A287" s="1"/>
      <c r="B287" s="1"/>
      <c r="C287" s="1"/>
      <c r="D287" s="1"/>
      <c r="E287" s="1" t="s">
        <v>370</v>
      </c>
      <c r="F287" s="1"/>
      <c r="G287" s="1"/>
      <c r="H287" s="1"/>
      <c r="I287" s="1"/>
      <c r="J287" s="2">
        <v>0</v>
      </c>
      <c r="K287" s="2">
        <v>0</v>
      </c>
      <c r="L287" s="2">
        <f>ROUND((J287-K287),5)</f>
        <v>0</v>
      </c>
      <c r="M287" s="15">
        <f>ROUND(IF(K287=0, IF(J287=0, 0, 1), J287/K287),5)</f>
        <v>0</v>
      </c>
    </row>
    <row r="288" spans="1:13" x14ac:dyDescent="0.25">
      <c r="A288" s="1"/>
      <c r="B288" s="1"/>
      <c r="C288" s="1"/>
      <c r="D288" s="1"/>
      <c r="E288" s="1" t="s">
        <v>371</v>
      </c>
      <c r="F288" s="1"/>
      <c r="G288" s="1"/>
      <c r="H288" s="1"/>
      <c r="I288" s="1"/>
      <c r="J288" s="2"/>
      <c r="K288" s="2"/>
      <c r="L288" s="2"/>
      <c r="M288" s="15"/>
    </row>
    <row r="289" spans="1:13" x14ac:dyDescent="0.25">
      <c r="A289" s="1"/>
      <c r="B289" s="1"/>
      <c r="C289" s="1"/>
      <c r="D289" s="1"/>
      <c r="E289" s="1"/>
      <c r="F289" s="1" t="s">
        <v>372</v>
      </c>
      <c r="G289" s="1"/>
      <c r="H289" s="1"/>
      <c r="I289" s="1"/>
      <c r="J289" s="2">
        <v>50879.92</v>
      </c>
      <c r="K289" s="2">
        <v>0</v>
      </c>
      <c r="L289" s="2">
        <f t="shared" ref="L289:L295" si="40">ROUND((J289-K289),5)</f>
        <v>50879.92</v>
      </c>
      <c r="M289" s="15">
        <f t="shared" ref="M289:M295" si="41">ROUND(IF(K289=0, IF(J289=0, 0, 1), J289/K289),5)</f>
        <v>1</v>
      </c>
    </row>
    <row r="290" spans="1:13" x14ac:dyDescent="0.25">
      <c r="A290" s="1"/>
      <c r="B290" s="1"/>
      <c r="C290" s="1"/>
      <c r="D290" s="1"/>
      <c r="E290" s="1"/>
      <c r="F290" s="1" t="s">
        <v>373</v>
      </c>
      <c r="G290" s="1"/>
      <c r="H290" s="1"/>
      <c r="I290" s="1"/>
      <c r="J290" s="2">
        <v>1179.52</v>
      </c>
      <c r="K290" s="2">
        <v>0</v>
      </c>
      <c r="L290" s="2">
        <f t="shared" si="40"/>
        <v>1179.52</v>
      </c>
      <c r="M290" s="15">
        <f t="shared" si="41"/>
        <v>1</v>
      </c>
    </row>
    <row r="291" spans="1:13" x14ac:dyDescent="0.25">
      <c r="A291" s="1"/>
      <c r="B291" s="1"/>
      <c r="C291" s="1"/>
      <c r="D291" s="1"/>
      <c r="E291" s="1"/>
      <c r="F291" s="1" t="s">
        <v>374</v>
      </c>
      <c r="G291" s="1"/>
      <c r="H291" s="1"/>
      <c r="I291" s="1"/>
      <c r="J291" s="2">
        <v>17036.68</v>
      </c>
      <c r="K291" s="2">
        <v>0</v>
      </c>
      <c r="L291" s="2">
        <f t="shared" si="40"/>
        <v>17036.68</v>
      </c>
      <c r="M291" s="15">
        <f t="shared" si="41"/>
        <v>1</v>
      </c>
    </row>
    <row r="292" spans="1:13" x14ac:dyDescent="0.25">
      <c r="A292" s="1"/>
      <c r="B292" s="1"/>
      <c r="C292" s="1"/>
      <c r="D292" s="1"/>
      <c r="E292" s="1"/>
      <c r="F292" s="1" t="s">
        <v>375</v>
      </c>
      <c r="G292" s="1"/>
      <c r="H292" s="1"/>
      <c r="I292" s="1"/>
      <c r="J292" s="2">
        <v>26726.97</v>
      </c>
      <c r="K292" s="2">
        <v>0</v>
      </c>
      <c r="L292" s="2">
        <f t="shared" si="40"/>
        <v>26726.97</v>
      </c>
      <c r="M292" s="15">
        <f t="shared" si="41"/>
        <v>1</v>
      </c>
    </row>
    <row r="293" spans="1:13" x14ac:dyDescent="0.25">
      <c r="A293" s="1"/>
      <c r="B293" s="1"/>
      <c r="C293" s="1"/>
      <c r="D293" s="1"/>
      <c r="E293" s="1"/>
      <c r="F293" s="1" t="s">
        <v>376</v>
      </c>
      <c r="G293" s="1"/>
      <c r="H293" s="1"/>
      <c r="I293" s="1"/>
      <c r="J293" s="2">
        <v>958.27</v>
      </c>
      <c r="K293" s="2">
        <v>0</v>
      </c>
      <c r="L293" s="2">
        <f t="shared" si="40"/>
        <v>958.27</v>
      </c>
      <c r="M293" s="15">
        <f t="shared" si="41"/>
        <v>1</v>
      </c>
    </row>
    <row r="294" spans="1:13" ht="15.75" thickBot="1" x14ac:dyDescent="0.3">
      <c r="A294" s="1"/>
      <c r="B294" s="1"/>
      <c r="C294" s="1"/>
      <c r="D294" s="1"/>
      <c r="E294" s="1"/>
      <c r="F294" s="1" t="s">
        <v>377</v>
      </c>
      <c r="G294" s="1"/>
      <c r="H294" s="1"/>
      <c r="I294" s="1"/>
      <c r="J294" s="4">
        <v>0</v>
      </c>
      <c r="K294" s="4">
        <v>0</v>
      </c>
      <c r="L294" s="4">
        <f t="shared" si="40"/>
        <v>0</v>
      </c>
      <c r="M294" s="18">
        <f t="shared" si="41"/>
        <v>0</v>
      </c>
    </row>
    <row r="295" spans="1:13" x14ac:dyDescent="0.25">
      <c r="A295" s="1"/>
      <c r="B295" s="1"/>
      <c r="C295" s="1"/>
      <c r="D295" s="1"/>
      <c r="E295" s="1" t="s">
        <v>378</v>
      </c>
      <c r="F295" s="1"/>
      <c r="G295" s="1"/>
      <c r="H295" s="1"/>
      <c r="I295" s="1"/>
      <c r="J295" s="2">
        <f>ROUND(SUM(J288:J294),5)</f>
        <v>96781.36</v>
      </c>
      <c r="K295" s="2">
        <f>ROUND(SUM(K288:K294),5)</f>
        <v>0</v>
      </c>
      <c r="L295" s="2">
        <f t="shared" si="40"/>
        <v>96781.36</v>
      </c>
      <c r="M295" s="15">
        <f t="shared" si="41"/>
        <v>1</v>
      </c>
    </row>
    <row r="296" spans="1:13" ht="15.75" thickBot="1" x14ac:dyDescent="0.3">
      <c r="A296" s="1"/>
      <c r="B296" s="1"/>
      <c r="C296" s="1"/>
      <c r="D296" s="1"/>
      <c r="E296" s="1" t="s">
        <v>415</v>
      </c>
      <c r="F296" s="1"/>
      <c r="G296" s="1"/>
      <c r="H296" s="1"/>
      <c r="I296" s="1"/>
      <c r="J296" s="2">
        <v>122.95</v>
      </c>
      <c r="K296" s="2"/>
      <c r="L296" s="2"/>
      <c r="M296" s="15"/>
    </row>
    <row r="297" spans="1:13" ht="15.75" thickBot="1" x14ac:dyDescent="0.3">
      <c r="A297" s="1"/>
      <c r="B297" s="1"/>
      <c r="C297" s="1"/>
      <c r="D297" s="1" t="s">
        <v>379</v>
      </c>
      <c r="E297" s="1"/>
      <c r="F297" s="1"/>
      <c r="G297" s="1"/>
      <c r="H297" s="1"/>
      <c r="I297" s="1"/>
      <c r="J297" s="3">
        <f>ROUND(SUM(J271:J272)+J280+SUM(J285:J287)+SUM(J295:J296),5)</f>
        <v>163380.6</v>
      </c>
      <c r="K297" s="3">
        <f>ROUND(SUM(K271:K272)+K280+SUM(K285:K287)+SUM(K295:K296),5)</f>
        <v>41250.04</v>
      </c>
      <c r="L297" s="3">
        <f>ROUND((J297-K297),5)</f>
        <v>122130.56</v>
      </c>
      <c r="M297" s="17">
        <f>ROUND(IF(K297=0, IF(J297=0, 0, 1), J297/K297),5)</f>
        <v>3.9607399999999999</v>
      </c>
    </row>
    <row r="298" spans="1:13" x14ac:dyDescent="0.25">
      <c r="A298" s="1"/>
      <c r="B298" s="1"/>
      <c r="C298" s="1" t="s">
        <v>380</v>
      </c>
      <c r="D298" s="1"/>
      <c r="E298" s="1"/>
      <c r="F298" s="1"/>
      <c r="G298" s="1"/>
      <c r="H298" s="1"/>
      <c r="I298" s="1"/>
      <c r="J298" s="2">
        <f>ROUND(J261+J265+J270+J297,5)</f>
        <v>416615.12</v>
      </c>
      <c r="K298" s="2">
        <f>ROUND(K261+K265+K270+K297,5)</f>
        <v>41250.04</v>
      </c>
      <c r="L298" s="2">
        <f>ROUND((J298-K298),5)</f>
        <v>375365.08</v>
      </c>
      <c r="M298" s="15">
        <f>ROUND(IF(K298=0, IF(J298=0, 0, 1), J298/K298),5)</f>
        <v>10.09975</v>
      </c>
    </row>
    <row r="299" spans="1:13" x14ac:dyDescent="0.25">
      <c r="A299" s="1"/>
      <c r="B299" s="1"/>
      <c r="C299" s="1" t="s">
        <v>381</v>
      </c>
      <c r="D299" s="1"/>
      <c r="E299" s="1"/>
      <c r="F299" s="1"/>
      <c r="G299" s="1"/>
      <c r="H299" s="1"/>
      <c r="I299" s="1"/>
      <c r="J299" s="2"/>
      <c r="K299" s="2"/>
      <c r="L299" s="2"/>
      <c r="M299" s="15"/>
    </row>
    <row r="300" spans="1:13" x14ac:dyDescent="0.25">
      <c r="A300" s="1"/>
      <c r="B300" s="1"/>
      <c r="C300" s="1"/>
      <c r="D300" s="1" t="s">
        <v>382</v>
      </c>
      <c r="E300" s="1"/>
      <c r="F300" s="1"/>
      <c r="G300" s="1"/>
      <c r="H300" s="1"/>
      <c r="I300" s="1"/>
      <c r="J300" s="2"/>
      <c r="K300" s="2"/>
      <c r="L300" s="2"/>
      <c r="M300" s="15"/>
    </row>
    <row r="301" spans="1:13" x14ac:dyDescent="0.25">
      <c r="A301" s="1"/>
      <c r="B301" s="1"/>
      <c r="C301" s="1"/>
      <c r="D301" s="1"/>
      <c r="E301" s="1" t="s">
        <v>416</v>
      </c>
      <c r="F301" s="1"/>
      <c r="G301" s="1"/>
      <c r="H301" s="1"/>
      <c r="I301" s="1"/>
      <c r="J301" s="2">
        <v>19995</v>
      </c>
      <c r="K301" s="2"/>
      <c r="L301" s="2"/>
      <c r="M301" s="15"/>
    </row>
    <row r="302" spans="1:13" x14ac:dyDescent="0.25">
      <c r="A302" s="1"/>
      <c r="B302" s="1"/>
      <c r="C302" s="1"/>
      <c r="D302" s="1"/>
      <c r="E302" s="1" t="s">
        <v>383</v>
      </c>
      <c r="F302" s="1"/>
      <c r="G302" s="1"/>
      <c r="H302" s="1"/>
      <c r="I302" s="1"/>
      <c r="J302" s="2">
        <v>97130</v>
      </c>
      <c r="K302" s="2">
        <v>108837.15</v>
      </c>
      <c r="L302" s="2">
        <f>ROUND((J302-K302),5)</f>
        <v>-11707.15</v>
      </c>
      <c r="M302" s="15">
        <f>ROUND(IF(K302=0, IF(J302=0, 0, 1), J302/K302),5)</f>
        <v>0.89242999999999995</v>
      </c>
    </row>
    <row r="303" spans="1:13" x14ac:dyDescent="0.25">
      <c r="A303" s="1"/>
      <c r="B303" s="1"/>
      <c r="C303" s="1"/>
      <c r="D303" s="1"/>
      <c r="E303" s="1" t="s">
        <v>384</v>
      </c>
      <c r="F303" s="1"/>
      <c r="G303" s="1"/>
      <c r="H303" s="1"/>
      <c r="I303" s="1"/>
      <c r="J303" s="2">
        <v>96540</v>
      </c>
      <c r="K303" s="2">
        <v>95000</v>
      </c>
      <c r="L303" s="2">
        <f>ROUND((J303-K303),5)</f>
        <v>1540</v>
      </c>
      <c r="M303" s="15">
        <f>ROUND(IF(K303=0, IF(J303=0, 0, 1), J303/K303),5)</f>
        <v>1.0162100000000001</v>
      </c>
    </row>
    <row r="304" spans="1:13" ht="15.75" thickBot="1" x14ac:dyDescent="0.3">
      <c r="A304" s="1"/>
      <c r="B304" s="1"/>
      <c r="C304" s="1"/>
      <c r="D304" s="1"/>
      <c r="E304" s="1" t="s">
        <v>385</v>
      </c>
      <c r="F304" s="1"/>
      <c r="G304" s="1"/>
      <c r="H304" s="1"/>
      <c r="I304" s="1"/>
      <c r="J304" s="4">
        <v>0</v>
      </c>
      <c r="K304" s="4">
        <v>0</v>
      </c>
      <c r="L304" s="4">
        <f>ROUND((J304-K304),5)</f>
        <v>0</v>
      </c>
      <c r="M304" s="18">
        <f>ROUND(IF(K304=0, IF(J304=0, 0, 1), J304/K304),5)</f>
        <v>0</v>
      </c>
    </row>
    <row r="305" spans="1:13" x14ac:dyDescent="0.25">
      <c r="A305" s="1"/>
      <c r="B305" s="1"/>
      <c r="C305" s="1"/>
      <c r="D305" s="1" t="s">
        <v>386</v>
      </c>
      <c r="E305" s="1"/>
      <c r="F305" s="1"/>
      <c r="G305" s="1"/>
      <c r="H305" s="1"/>
      <c r="I305" s="1"/>
      <c r="J305" s="2">
        <f>ROUND(SUM(J300:J304),5)</f>
        <v>213665</v>
      </c>
      <c r="K305" s="2">
        <f>ROUND(SUM(K300:K304),5)</f>
        <v>203837.15</v>
      </c>
      <c r="L305" s="2">
        <f>ROUND((J305-K305),5)</f>
        <v>9827.85</v>
      </c>
      <c r="M305" s="15">
        <f>ROUND(IF(K305=0, IF(J305=0, 0, 1), J305/K305),5)</f>
        <v>1.0482100000000001</v>
      </c>
    </row>
    <row r="306" spans="1:13" x14ac:dyDescent="0.25">
      <c r="A306" s="1"/>
      <c r="B306" s="1"/>
      <c r="C306" s="1"/>
      <c r="D306" s="1" t="s">
        <v>387</v>
      </c>
      <c r="E306" s="1"/>
      <c r="F306" s="1"/>
      <c r="G306" s="1"/>
      <c r="H306" s="1"/>
      <c r="I306" s="1"/>
      <c r="J306" s="2"/>
      <c r="K306" s="2"/>
      <c r="L306" s="2"/>
      <c r="M306" s="15"/>
    </row>
    <row r="307" spans="1:13" x14ac:dyDescent="0.25">
      <c r="A307" s="1"/>
      <c r="B307" s="1"/>
      <c r="C307" s="1"/>
      <c r="D307" s="1"/>
      <c r="E307" s="1" t="s">
        <v>388</v>
      </c>
      <c r="F307" s="1"/>
      <c r="G307" s="1"/>
      <c r="H307" s="1"/>
      <c r="I307" s="1"/>
      <c r="J307" s="2">
        <v>2043.99</v>
      </c>
      <c r="K307" s="2"/>
      <c r="L307" s="2"/>
      <c r="M307" s="15"/>
    </row>
    <row r="308" spans="1:13" x14ac:dyDescent="0.25">
      <c r="A308" s="1"/>
      <c r="B308" s="1"/>
      <c r="C308" s="1"/>
      <c r="D308" s="1"/>
      <c r="E308" s="1" t="s">
        <v>417</v>
      </c>
      <c r="F308" s="1"/>
      <c r="G308" s="1"/>
      <c r="H308" s="1"/>
      <c r="I308" s="1"/>
      <c r="J308" s="2">
        <v>8659.85</v>
      </c>
      <c r="K308" s="2"/>
      <c r="L308" s="2"/>
      <c r="M308" s="15"/>
    </row>
    <row r="309" spans="1:13" x14ac:dyDescent="0.25">
      <c r="A309" s="1"/>
      <c r="B309" s="1"/>
      <c r="C309" s="1"/>
      <c r="D309" s="1"/>
      <c r="E309" s="1" t="s">
        <v>418</v>
      </c>
      <c r="F309" s="1"/>
      <c r="G309" s="1"/>
      <c r="H309" s="1"/>
      <c r="I309" s="1"/>
      <c r="J309" s="2">
        <v>4019.25</v>
      </c>
      <c r="K309" s="2"/>
      <c r="L309" s="2"/>
      <c r="M309" s="15"/>
    </row>
    <row r="310" spans="1:13" x14ac:dyDescent="0.25">
      <c r="A310" s="1"/>
      <c r="B310" s="1"/>
      <c r="C310" s="1"/>
      <c r="D310" s="1"/>
      <c r="E310" s="1" t="s">
        <v>389</v>
      </c>
      <c r="F310" s="1"/>
      <c r="G310" s="1"/>
      <c r="H310" s="1"/>
      <c r="I310" s="1"/>
      <c r="J310" s="2">
        <v>0</v>
      </c>
      <c r="K310" s="2">
        <v>35000</v>
      </c>
      <c r="L310" s="2">
        <f>ROUND((J310-K310),5)</f>
        <v>-35000</v>
      </c>
      <c r="M310" s="15">
        <f>ROUND(IF(K310=0, IF(J310=0, 0, 1), J310/K310),5)</f>
        <v>0</v>
      </c>
    </row>
    <row r="311" spans="1:13" x14ac:dyDescent="0.25">
      <c r="A311" s="1"/>
      <c r="B311" s="1"/>
      <c r="C311" s="1"/>
      <c r="D311" s="1"/>
      <c r="E311" s="1" t="s">
        <v>390</v>
      </c>
      <c r="F311" s="1"/>
      <c r="G311" s="1"/>
      <c r="H311" s="1"/>
      <c r="I311" s="1"/>
      <c r="J311" s="2">
        <v>0</v>
      </c>
      <c r="K311" s="2">
        <v>0</v>
      </c>
      <c r="L311" s="2">
        <f>ROUND((J311-K311),5)</f>
        <v>0</v>
      </c>
      <c r="M311" s="15">
        <f>ROUND(IF(K311=0, IF(J311=0, 0, 1), J311/K311),5)</f>
        <v>0</v>
      </c>
    </row>
    <row r="312" spans="1:13" x14ac:dyDescent="0.25">
      <c r="A312" s="1"/>
      <c r="B312" s="1"/>
      <c r="C312" s="1"/>
      <c r="D312" s="1"/>
      <c r="E312" s="1" t="s">
        <v>391</v>
      </c>
      <c r="F312" s="1"/>
      <c r="G312" s="1"/>
      <c r="H312" s="1"/>
      <c r="I312" s="1"/>
      <c r="J312" s="2">
        <v>265</v>
      </c>
      <c r="K312" s="2">
        <v>0</v>
      </c>
      <c r="L312" s="2">
        <f>ROUND((J312-K312),5)</f>
        <v>265</v>
      </c>
      <c r="M312" s="15">
        <f>ROUND(IF(K312=0, IF(J312=0, 0, 1), J312/K312),5)</f>
        <v>1</v>
      </c>
    </row>
    <row r="313" spans="1:13" x14ac:dyDescent="0.25">
      <c r="A313" s="1"/>
      <c r="B313" s="1"/>
      <c r="C313" s="1"/>
      <c r="D313" s="1"/>
      <c r="E313" s="1" t="s">
        <v>392</v>
      </c>
      <c r="F313" s="1"/>
      <c r="G313" s="1"/>
      <c r="H313" s="1"/>
      <c r="I313" s="1"/>
      <c r="J313" s="2">
        <v>0</v>
      </c>
      <c r="K313" s="2">
        <v>0</v>
      </c>
      <c r="L313" s="2">
        <f>ROUND((J313-K313),5)</f>
        <v>0</v>
      </c>
      <c r="M313" s="15">
        <f>ROUND(IF(K313=0, IF(J313=0, 0, 1), J313/K313),5)</f>
        <v>0</v>
      </c>
    </row>
    <row r="314" spans="1:13" x14ac:dyDescent="0.25">
      <c r="A314" s="1"/>
      <c r="B314" s="1"/>
      <c r="C314" s="1"/>
      <c r="D314" s="1"/>
      <c r="E314" s="1" t="s">
        <v>393</v>
      </c>
      <c r="F314" s="1"/>
      <c r="G314" s="1"/>
      <c r="H314" s="1"/>
      <c r="I314" s="1"/>
      <c r="J314" s="2"/>
      <c r="K314" s="2"/>
      <c r="L314" s="2"/>
      <c r="M314" s="15"/>
    </row>
    <row r="315" spans="1:13" x14ac:dyDescent="0.25">
      <c r="A315" s="1"/>
      <c r="B315" s="1"/>
      <c r="C315" s="1"/>
      <c r="D315" s="1"/>
      <c r="E315" s="1"/>
      <c r="F315" s="1" t="s">
        <v>419</v>
      </c>
      <c r="G315" s="1"/>
      <c r="H315" s="1"/>
      <c r="I315" s="1"/>
      <c r="J315" s="2">
        <v>807.25</v>
      </c>
      <c r="K315" s="2"/>
      <c r="L315" s="2"/>
      <c r="M315" s="15"/>
    </row>
    <row r="316" spans="1:13" x14ac:dyDescent="0.25">
      <c r="A316" s="1"/>
      <c r="B316" s="1"/>
      <c r="C316" s="1"/>
      <c r="D316" s="1"/>
      <c r="E316" s="1"/>
      <c r="F316" s="1" t="s">
        <v>420</v>
      </c>
      <c r="G316" s="1"/>
      <c r="H316" s="1"/>
      <c r="I316" s="1"/>
      <c r="J316" s="2">
        <v>572.47</v>
      </c>
      <c r="K316" s="2"/>
      <c r="L316" s="2"/>
      <c r="M316" s="15"/>
    </row>
    <row r="317" spans="1:13" x14ac:dyDescent="0.25">
      <c r="A317" s="1"/>
      <c r="B317" s="1"/>
      <c r="C317" s="1"/>
      <c r="D317" s="1"/>
      <c r="E317" s="1"/>
      <c r="F317" s="1" t="s">
        <v>394</v>
      </c>
      <c r="G317" s="1"/>
      <c r="H317" s="1"/>
      <c r="I317" s="1"/>
      <c r="J317" s="2">
        <v>3181.44</v>
      </c>
      <c r="K317" s="2">
        <v>0</v>
      </c>
      <c r="L317" s="2">
        <f t="shared" ref="L317:L323" si="42">ROUND((J317-K317),5)</f>
        <v>3181.44</v>
      </c>
      <c r="M317" s="15">
        <f t="shared" ref="M317:M323" si="43">ROUND(IF(K317=0, IF(J317=0, 0, 1), J317/K317),5)</f>
        <v>1</v>
      </c>
    </row>
    <row r="318" spans="1:13" x14ac:dyDescent="0.25">
      <c r="A318" s="1"/>
      <c r="B318" s="1"/>
      <c r="C318" s="1"/>
      <c r="D318" s="1"/>
      <c r="E318" s="1"/>
      <c r="F318" s="1" t="s">
        <v>395</v>
      </c>
      <c r="G318" s="1"/>
      <c r="H318" s="1"/>
      <c r="I318" s="1"/>
      <c r="J318" s="2">
        <v>108275.22</v>
      </c>
      <c r="K318" s="2">
        <v>0</v>
      </c>
      <c r="L318" s="2">
        <f t="shared" si="42"/>
        <v>108275.22</v>
      </c>
      <c r="M318" s="15">
        <f t="shared" si="43"/>
        <v>1</v>
      </c>
    </row>
    <row r="319" spans="1:13" x14ac:dyDescent="0.25">
      <c r="A319" s="1"/>
      <c r="B319" s="1"/>
      <c r="C319" s="1"/>
      <c r="D319" s="1"/>
      <c r="E319" s="1"/>
      <c r="F319" s="1" t="s">
        <v>396</v>
      </c>
      <c r="G319" s="1"/>
      <c r="H319" s="1"/>
      <c r="I319" s="1"/>
      <c r="J319" s="2">
        <v>19438.419999999998</v>
      </c>
      <c r="K319" s="2">
        <v>0</v>
      </c>
      <c r="L319" s="2">
        <f t="shared" si="42"/>
        <v>19438.419999999998</v>
      </c>
      <c r="M319" s="15">
        <f t="shared" si="43"/>
        <v>1</v>
      </c>
    </row>
    <row r="320" spans="1:13" ht="15.75" thickBot="1" x14ac:dyDescent="0.3">
      <c r="A320" s="1"/>
      <c r="B320" s="1"/>
      <c r="C320" s="1"/>
      <c r="D320" s="1"/>
      <c r="E320" s="1"/>
      <c r="F320" s="1" t="s">
        <v>397</v>
      </c>
      <c r="G320" s="1"/>
      <c r="H320" s="1"/>
      <c r="I320" s="1"/>
      <c r="J320" s="4">
        <v>0</v>
      </c>
      <c r="K320" s="4">
        <v>0</v>
      </c>
      <c r="L320" s="4">
        <f t="shared" si="42"/>
        <v>0</v>
      </c>
      <c r="M320" s="18">
        <f t="shared" si="43"/>
        <v>0</v>
      </c>
    </row>
    <row r="321" spans="1:13" x14ac:dyDescent="0.25">
      <c r="A321" s="1"/>
      <c r="B321" s="1"/>
      <c r="C321" s="1"/>
      <c r="D321" s="1"/>
      <c r="E321" s="1" t="s">
        <v>398</v>
      </c>
      <c r="F321" s="1"/>
      <c r="G321" s="1"/>
      <c r="H321" s="1"/>
      <c r="I321" s="1"/>
      <c r="J321" s="2">
        <f>ROUND(SUM(J314:J320),5)</f>
        <v>132274.79999999999</v>
      </c>
      <c r="K321" s="2">
        <f>ROUND(SUM(K314:K320),5)</f>
        <v>0</v>
      </c>
      <c r="L321" s="2">
        <f t="shared" si="42"/>
        <v>132274.79999999999</v>
      </c>
      <c r="M321" s="15">
        <f t="shared" si="43"/>
        <v>1</v>
      </c>
    </row>
    <row r="322" spans="1:13" ht="15.75" thickBot="1" x14ac:dyDescent="0.3">
      <c r="A322" s="1"/>
      <c r="B322" s="1"/>
      <c r="C322" s="1"/>
      <c r="D322" s="1"/>
      <c r="E322" s="1" t="s">
        <v>399</v>
      </c>
      <c r="F322" s="1"/>
      <c r="G322" s="1"/>
      <c r="H322" s="1"/>
      <c r="I322" s="1"/>
      <c r="J322" s="4">
        <v>0</v>
      </c>
      <c r="K322" s="4">
        <v>0</v>
      </c>
      <c r="L322" s="4">
        <f t="shared" si="42"/>
        <v>0</v>
      </c>
      <c r="M322" s="18">
        <f t="shared" si="43"/>
        <v>0</v>
      </c>
    </row>
    <row r="323" spans="1:13" x14ac:dyDescent="0.25">
      <c r="A323" s="1"/>
      <c r="B323" s="1"/>
      <c r="C323" s="1"/>
      <c r="D323" s="1" t="s">
        <v>400</v>
      </c>
      <c r="E323" s="1"/>
      <c r="F323" s="1"/>
      <c r="G323" s="1"/>
      <c r="H323" s="1"/>
      <c r="I323" s="1"/>
      <c r="J323" s="2">
        <f>ROUND(SUM(J306:J313)+SUM(J321:J322),5)</f>
        <v>147262.89000000001</v>
      </c>
      <c r="K323" s="2">
        <f>ROUND(SUM(K306:K313)+SUM(K321:K322),5)</f>
        <v>35000</v>
      </c>
      <c r="L323" s="2">
        <f t="shared" si="42"/>
        <v>112262.89</v>
      </c>
      <c r="M323" s="15">
        <f t="shared" si="43"/>
        <v>4.2075100000000001</v>
      </c>
    </row>
    <row r="324" spans="1:13" x14ac:dyDescent="0.25">
      <c r="A324" s="1"/>
      <c r="B324" s="1"/>
      <c r="C324" s="1"/>
      <c r="D324" s="1" t="s">
        <v>401</v>
      </c>
      <c r="E324" s="1"/>
      <c r="F324" s="1"/>
      <c r="G324" s="1"/>
      <c r="H324" s="1"/>
      <c r="I324" s="1"/>
      <c r="J324" s="2"/>
      <c r="K324" s="2"/>
      <c r="L324" s="2"/>
      <c r="M324" s="15"/>
    </row>
    <row r="325" spans="1:13" x14ac:dyDescent="0.25">
      <c r="A325" s="1"/>
      <c r="B325" s="1"/>
      <c r="C325" s="1"/>
      <c r="D325" s="1"/>
      <c r="E325" s="1" t="s">
        <v>402</v>
      </c>
      <c r="F325" s="1"/>
      <c r="G325" s="1"/>
      <c r="H325" s="1"/>
      <c r="I325" s="1"/>
      <c r="J325" s="2">
        <v>0</v>
      </c>
      <c r="K325" s="2">
        <v>2347.5300000000002</v>
      </c>
      <c r="L325" s="2">
        <f t="shared" ref="L325:L330" si="44">ROUND((J325-K325),5)</f>
        <v>-2347.5300000000002</v>
      </c>
      <c r="M325" s="15">
        <f t="shared" ref="M325:M330" si="45">ROUND(IF(K325=0, IF(J325=0, 0, 1), J325/K325),5)</f>
        <v>0</v>
      </c>
    </row>
    <row r="326" spans="1:13" ht="15.75" thickBot="1" x14ac:dyDescent="0.3">
      <c r="A326" s="1"/>
      <c r="B326" s="1"/>
      <c r="C326" s="1"/>
      <c r="D326" s="1"/>
      <c r="E326" s="1" t="s">
        <v>403</v>
      </c>
      <c r="F326" s="1"/>
      <c r="G326" s="1"/>
      <c r="H326" s="1"/>
      <c r="I326" s="1"/>
      <c r="J326" s="2">
        <v>0</v>
      </c>
      <c r="K326" s="2">
        <v>10000</v>
      </c>
      <c r="L326" s="2">
        <f t="shared" si="44"/>
        <v>-10000</v>
      </c>
      <c r="M326" s="15">
        <f t="shared" si="45"/>
        <v>0</v>
      </c>
    </row>
    <row r="327" spans="1:13" ht="15.75" thickBot="1" x14ac:dyDescent="0.3">
      <c r="A327" s="1"/>
      <c r="B327" s="1"/>
      <c r="C327" s="1"/>
      <c r="D327" s="1" t="s">
        <v>404</v>
      </c>
      <c r="E327" s="1"/>
      <c r="F327" s="1"/>
      <c r="G327" s="1"/>
      <c r="H327" s="1"/>
      <c r="I327" s="1"/>
      <c r="J327" s="5">
        <f>ROUND(SUM(J324:J326),5)</f>
        <v>0</v>
      </c>
      <c r="K327" s="5">
        <f>ROUND(SUM(K324:K326),5)</f>
        <v>12347.53</v>
      </c>
      <c r="L327" s="5">
        <f t="shared" si="44"/>
        <v>-12347.53</v>
      </c>
      <c r="M327" s="16">
        <f t="shared" si="45"/>
        <v>0</v>
      </c>
    </row>
    <row r="328" spans="1:13" ht="15.75" thickBot="1" x14ac:dyDescent="0.3">
      <c r="A328" s="1"/>
      <c r="B328" s="1"/>
      <c r="C328" s="1" t="s">
        <v>405</v>
      </c>
      <c r="D328" s="1"/>
      <c r="E328" s="1"/>
      <c r="F328" s="1"/>
      <c r="G328" s="1"/>
      <c r="H328" s="1"/>
      <c r="I328" s="1"/>
      <c r="J328" s="5">
        <f>ROUND(J299+J305+J323+J327,5)</f>
        <v>360927.89</v>
      </c>
      <c r="K328" s="5">
        <f>ROUND(K299+K305+K323+K327,5)</f>
        <v>251184.68</v>
      </c>
      <c r="L328" s="5">
        <f t="shared" si="44"/>
        <v>109743.21</v>
      </c>
      <c r="M328" s="16">
        <f t="shared" si="45"/>
        <v>1.4369000000000001</v>
      </c>
    </row>
    <row r="329" spans="1:13" ht="15.75" thickBot="1" x14ac:dyDescent="0.3">
      <c r="A329" s="1"/>
      <c r="B329" s="1" t="s">
        <v>406</v>
      </c>
      <c r="C329" s="1"/>
      <c r="D329" s="1"/>
      <c r="E329" s="1"/>
      <c r="F329" s="1"/>
      <c r="G329" s="1"/>
      <c r="H329" s="1"/>
      <c r="I329" s="1"/>
      <c r="J329" s="5">
        <f>ROUND(J260+J298-J328,5)</f>
        <v>55687.23</v>
      </c>
      <c r="K329" s="5">
        <f>ROUND(K260+K298-K328,5)</f>
        <v>-209934.64</v>
      </c>
      <c r="L329" s="5">
        <f t="shared" si="44"/>
        <v>265621.87</v>
      </c>
      <c r="M329" s="16">
        <f t="shared" si="45"/>
        <v>-0.26526</v>
      </c>
    </row>
    <row r="330" spans="1:13" s="8" customFormat="1" ht="12" thickBot="1" x14ac:dyDescent="0.25">
      <c r="A330" s="6" t="s">
        <v>86</v>
      </c>
      <c r="B330" s="6"/>
      <c r="C330" s="6"/>
      <c r="D330" s="6"/>
      <c r="E330" s="6"/>
      <c r="F330" s="6"/>
      <c r="G330" s="6"/>
      <c r="H330" s="6"/>
      <c r="I330" s="6"/>
      <c r="J330" s="7">
        <f>ROUND(J259+J329,5)</f>
        <v>7243.57</v>
      </c>
      <c r="K330" s="7">
        <f>ROUND(K259+K329,5)</f>
        <v>-114922.55</v>
      </c>
      <c r="L330" s="7">
        <f t="shared" si="44"/>
        <v>122166.12</v>
      </c>
      <c r="M330" s="19">
        <f t="shared" si="45"/>
        <v>-6.3030000000000003E-2</v>
      </c>
    </row>
    <row r="331" spans="1:13" ht="15.75" thickTop="1" x14ac:dyDescent="0.25"/>
  </sheetData>
  <pageMargins left="0.7" right="0.7" top="0.75" bottom="0.75" header="0.1" footer="0.3"/>
  <pageSetup orientation="portrait" r:id="rId1"/>
  <headerFooter>
    <oddHeader>&amp;L&amp;"Arial,Bold"&amp;8 1:08 PM
&amp;"Arial,Bold"&amp;8 12/03/25
&amp;"Arial,Bold"&amp;8 Accrual Basis&amp;C&amp;"Arial,Bold"&amp;12 Nederland Fire Protection District
&amp;"Arial,Bold"&amp;14 Income &amp;&amp; Expense Budget vs. Actual
&amp;"Arial,Bold"&amp;10 January through November 2025</oddHeader>
    <oddFooter>&amp;R&amp;"Arial,Bold"&amp;8 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040E0A-5860-4048-B518-AE3301043567}">
  <dimension ref="A1:Q424"/>
  <sheetViews>
    <sheetView workbookViewId="0">
      <pane xSplit="6" ySplit="1" topLeftCell="G2" activePane="bottomRight" state="frozenSplit"/>
      <selection pane="topRight" activeCell="G1" sqref="G1"/>
      <selection pane="bottomLeft" activeCell="A2" sqref="A2"/>
      <selection pane="bottomRight"/>
    </sheetView>
  </sheetViews>
  <sheetFormatPr defaultRowHeight="15" x14ac:dyDescent="0.25"/>
  <cols>
    <col min="1" max="5" width="3" customWidth="1"/>
    <col min="6" max="6" width="32.140625" customWidth="1"/>
    <col min="7" max="7" width="2.28515625" customWidth="1"/>
    <col min="8" max="8" width="14.28515625" bestFit="1" customWidth="1"/>
    <col min="9" max="9" width="8.7109375" bestFit="1" customWidth="1"/>
    <col min="10" max="10" width="16" bestFit="1" customWidth="1"/>
    <col min="11" max="11" width="26" bestFit="1" customWidth="1"/>
    <col min="12" max="12" width="30.7109375" customWidth="1"/>
    <col min="13" max="13" width="7.85546875" bestFit="1" customWidth="1"/>
    <col min="14" max="14" width="3.28515625" bestFit="1" customWidth="1"/>
    <col min="15" max="15" width="26" bestFit="1" customWidth="1"/>
    <col min="16" max="17" width="9.28515625" bestFit="1" customWidth="1"/>
  </cols>
  <sheetData>
    <row r="1" spans="1:17" s="11" customFormat="1" ht="15.75" thickBot="1" x14ac:dyDescent="0.3">
      <c r="A1" s="32"/>
      <c r="B1" s="32"/>
      <c r="C1" s="32"/>
      <c r="D1" s="32"/>
      <c r="E1" s="32"/>
      <c r="F1" s="32"/>
      <c r="G1" s="32"/>
      <c r="H1" s="10" t="s">
        <v>421</v>
      </c>
      <c r="I1" s="10" t="s">
        <v>422</v>
      </c>
      <c r="J1" s="10" t="s">
        <v>423</v>
      </c>
      <c r="K1" s="10" t="s">
        <v>424</v>
      </c>
      <c r="L1" s="10" t="s">
        <v>425</v>
      </c>
      <c r="M1" s="10" t="s">
        <v>426</v>
      </c>
      <c r="N1" s="10" t="s">
        <v>427</v>
      </c>
      <c r="O1" s="10" t="s">
        <v>428</v>
      </c>
      <c r="P1" s="10" t="s">
        <v>429</v>
      </c>
      <c r="Q1" s="10" t="s">
        <v>430</v>
      </c>
    </row>
    <row r="2" spans="1:17" ht="15.75" thickTop="1" x14ac:dyDescent="0.25">
      <c r="A2" s="1"/>
      <c r="B2" s="1" t="s">
        <v>97</v>
      </c>
      <c r="C2" s="1"/>
      <c r="D2" s="1"/>
      <c r="E2" s="1"/>
      <c r="F2" s="1"/>
      <c r="G2" s="1"/>
      <c r="H2" s="1"/>
      <c r="I2" s="22"/>
      <c r="J2" s="1"/>
      <c r="K2" s="1"/>
      <c r="L2" s="1"/>
      <c r="M2" s="1"/>
      <c r="N2" s="1"/>
      <c r="O2" s="1"/>
      <c r="P2" s="23"/>
      <c r="Q2" s="23"/>
    </row>
    <row r="3" spans="1:17" ht="15.75" thickBot="1" x14ac:dyDescent="0.3">
      <c r="A3" s="21"/>
      <c r="B3" s="21"/>
      <c r="C3" s="21"/>
      <c r="D3" s="21"/>
      <c r="E3" s="21"/>
      <c r="F3" s="21"/>
      <c r="G3" s="24"/>
      <c r="H3" s="24" t="s">
        <v>504</v>
      </c>
      <c r="I3" s="25">
        <v>45966</v>
      </c>
      <c r="J3" s="24" t="s">
        <v>510</v>
      </c>
      <c r="K3" s="24"/>
      <c r="L3" s="24" t="s">
        <v>652</v>
      </c>
      <c r="M3" s="24" t="s">
        <v>768</v>
      </c>
      <c r="N3" s="26"/>
      <c r="O3" s="24" t="s">
        <v>369</v>
      </c>
      <c r="P3" s="27">
        <v>-2190</v>
      </c>
      <c r="Q3" s="27">
        <f>ROUND(Q2+P3,5)</f>
        <v>-2190</v>
      </c>
    </row>
    <row r="4" spans="1:17" x14ac:dyDescent="0.25">
      <c r="A4" s="28"/>
      <c r="B4" s="28" t="s">
        <v>431</v>
      </c>
      <c r="C4" s="28"/>
      <c r="D4" s="28"/>
      <c r="E4" s="28"/>
      <c r="F4" s="28"/>
      <c r="G4" s="28"/>
      <c r="H4" s="28"/>
      <c r="I4" s="29"/>
      <c r="J4" s="28"/>
      <c r="K4" s="28"/>
      <c r="L4" s="28"/>
      <c r="M4" s="28"/>
      <c r="N4" s="28"/>
      <c r="O4" s="28"/>
      <c r="P4" s="2">
        <f>ROUND(SUM(P2:P3),5)</f>
        <v>-2190</v>
      </c>
      <c r="Q4" s="2">
        <f>Q3</f>
        <v>-2190</v>
      </c>
    </row>
    <row r="5" spans="1:17" x14ac:dyDescent="0.25">
      <c r="A5" s="1"/>
      <c r="B5" s="1" t="s">
        <v>98</v>
      </c>
      <c r="C5" s="1"/>
      <c r="D5" s="1"/>
      <c r="E5" s="1"/>
      <c r="F5" s="1"/>
      <c r="G5" s="1"/>
      <c r="H5" s="1"/>
      <c r="I5" s="22"/>
      <c r="J5" s="1"/>
      <c r="K5" s="1"/>
      <c r="L5" s="1"/>
      <c r="M5" s="1"/>
      <c r="N5" s="1"/>
      <c r="O5" s="1"/>
      <c r="P5" s="23"/>
      <c r="Q5" s="23"/>
    </row>
    <row r="6" spans="1:17" x14ac:dyDescent="0.25">
      <c r="A6" s="24"/>
      <c r="B6" s="24"/>
      <c r="C6" s="24"/>
      <c r="D6" s="24"/>
      <c r="E6" s="24"/>
      <c r="F6" s="24"/>
      <c r="G6" s="24"/>
      <c r="H6" s="24" t="s">
        <v>505</v>
      </c>
      <c r="I6" s="25">
        <v>45974</v>
      </c>
      <c r="J6" s="24"/>
      <c r="K6" s="24"/>
      <c r="L6" s="24" t="s">
        <v>653</v>
      </c>
      <c r="M6" s="24" t="s">
        <v>768</v>
      </c>
      <c r="N6" s="26"/>
      <c r="O6" s="24" t="s">
        <v>12</v>
      </c>
      <c r="P6" s="30">
        <v>1.58</v>
      </c>
      <c r="Q6" s="30">
        <f t="shared" ref="Q6:Q13" si="0">ROUND(Q5+P6,5)</f>
        <v>1.58</v>
      </c>
    </row>
    <row r="7" spans="1:17" x14ac:dyDescent="0.25">
      <c r="A7" s="24"/>
      <c r="B7" s="24"/>
      <c r="C7" s="24"/>
      <c r="D7" s="24"/>
      <c r="E7" s="24"/>
      <c r="F7" s="24"/>
      <c r="G7" s="24"/>
      <c r="H7" s="24" t="s">
        <v>505</v>
      </c>
      <c r="I7" s="25">
        <v>45991</v>
      </c>
      <c r="J7" s="24"/>
      <c r="K7" s="24"/>
      <c r="L7" s="24" t="s">
        <v>653</v>
      </c>
      <c r="M7" s="24" t="s">
        <v>768</v>
      </c>
      <c r="N7" s="26"/>
      <c r="O7" s="24" t="s">
        <v>11</v>
      </c>
      <c r="P7" s="30">
        <v>15.76</v>
      </c>
      <c r="Q7" s="30">
        <f t="shared" si="0"/>
        <v>17.34</v>
      </c>
    </row>
    <row r="8" spans="1:17" x14ac:dyDescent="0.25">
      <c r="A8" s="24"/>
      <c r="B8" s="24"/>
      <c r="C8" s="24"/>
      <c r="D8" s="24"/>
      <c r="E8" s="24"/>
      <c r="F8" s="24"/>
      <c r="G8" s="24"/>
      <c r="H8" s="24" t="s">
        <v>505</v>
      </c>
      <c r="I8" s="25">
        <v>45991</v>
      </c>
      <c r="J8" s="24"/>
      <c r="K8" s="24"/>
      <c r="L8" s="24" t="s">
        <v>653</v>
      </c>
      <c r="M8" s="24" t="s">
        <v>768</v>
      </c>
      <c r="N8" s="26"/>
      <c r="O8" s="24" t="s">
        <v>7</v>
      </c>
      <c r="P8" s="30">
        <v>1957.6</v>
      </c>
      <c r="Q8" s="30">
        <f t="shared" si="0"/>
        <v>1974.94</v>
      </c>
    </row>
    <row r="9" spans="1:17" x14ac:dyDescent="0.25">
      <c r="A9" s="24"/>
      <c r="B9" s="24"/>
      <c r="C9" s="24"/>
      <c r="D9" s="24"/>
      <c r="E9" s="24"/>
      <c r="F9" s="24"/>
      <c r="G9" s="24"/>
      <c r="H9" s="24" t="s">
        <v>505</v>
      </c>
      <c r="I9" s="25">
        <v>45991</v>
      </c>
      <c r="J9" s="24"/>
      <c r="K9" s="24"/>
      <c r="L9" s="24" t="s">
        <v>653</v>
      </c>
      <c r="M9" s="24" t="s">
        <v>768</v>
      </c>
      <c r="N9" s="26"/>
      <c r="O9" s="24" t="s">
        <v>10</v>
      </c>
      <c r="P9" s="30">
        <v>130.41999999999999</v>
      </c>
      <c r="Q9" s="30">
        <f t="shared" si="0"/>
        <v>2105.36</v>
      </c>
    </row>
    <row r="10" spans="1:17" x14ac:dyDescent="0.25">
      <c r="A10" s="24"/>
      <c r="B10" s="24"/>
      <c r="C10" s="24"/>
      <c r="D10" s="24"/>
      <c r="E10" s="24"/>
      <c r="F10" s="24"/>
      <c r="G10" s="24"/>
      <c r="H10" s="24" t="s">
        <v>505</v>
      </c>
      <c r="I10" s="25">
        <v>45991</v>
      </c>
      <c r="J10" s="24"/>
      <c r="K10" s="24"/>
      <c r="L10" s="24" t="s">
        <v>653</v>
      </c>
      <c r="M10" s="24" t="s">
        <v>768</v>
      </c>
      <c r="N10" s="26"/>
      <c r="O10" s="24" t="s">
        <v>9</v>
      </c>
      <c r="P10" s="30">
        <v>105.52</v>
      </c>
      <c r="Q10" s="30">
        <f t="shared" si="0"/>
        <v>2210.88</v>
      </c>
    </row>
    <row r="11" spans="1:17" x14ac:dyDescent="0.25">
      <c r="A11" s="24"/>
      <c r="B11" s="24"/>
      <c r="C11" s="24"/>
      <c r="D11" s="24"/>
      <c r="E11" s="24"/>
      <c r="F11" s="24"/>
      <c r="G11" s="24"/>
      <c r="H11" s="24" t="s">
        <v>505</v>
      </c>
      <c r="I11" s="25">
        <v>45991</v>
      </c>
      <c r="J11" s="24"/>
      <c r="K11" s="24"/>
      <c r="L11" s="24" t="s">
        <v>653</v>
      </c>
      <c r="M11" s="24" t="s">
        <v>768</v>
      </c>
      <c r="N11" s="26"/>
      <c r="O11" s="24" t="s">
        <v>8</v>
      </c>
      <c r="P11" s="30">
        <v>1246.5999999999999</v>
      </c>
      <c r="Q11" s="30">
        <f t="shared" si="0"/>
        <v>3457.48</v>
      </c>
    </row>
    <row r="12" spans="1:17" x14ac:dyDescent="0.25">
      <c r="A12" s="24"/>
      <c r="B12" s="24"/>
      <c r="C12" s="24"/>
      <c r="D12" s="24"/>
      <c r="E12" s="24"/>
      <c r="F12" s="24"/>
      <c r="G12" s="24"/>
      <c r="H12" s="24" t="s">
        <v>505</v>
      </c>
      <c r="I12" s="25">
        <v>45991</v>
      </c>
      <c r="J12" s="24"/>
      <c r="K12" s="24"/>
      <c r="L12" s="24" t="s">
        <v>653</v>
      </c>
      <c r="M12" s="24" t="s">
        <v>768</v>
      </c>
      <c r="N12" s="26"/>
      <c r="O12" s="24" t="s">
        <v>6</v>
      </c>
      <c r="P12" s="30">
        <v>10.52</v>
      </c>
      <c r="Q12" s="30">
        <f t="shared" si="0"/>
        <v>3468</v>
      </c>
    </row>
    <row r="13" spans="1:17" ht="15.75" thickBot="1" x14ac:dyDescent="0.3">
      <c r="A13" s="24"/>
      <c r="B13" s="24"/>
      <c r="C13" s="24"/>
      <c r="D13" s="24"/>
      <c r="E13" s="24"/>
      <c r="F13" s="24"/>
      <c r="G13" s="24"/>
      <c r="H13" s="24" t="s">
        <v>505</v>
      </c>
      <c r="I13" s="25">
        <v>45991</v>
      </c>
      <c r="J13" s="24"/>
      <c r="K13" s="24"/>
      <c r="L13" s="24" t="s">
        <v>653</v>
      </c>
      <c r="M13" s="24" t="s">
        <v>768</v>
      </c>
      <c r="N13" s="26"/>
      <c r="O13" s="24" t="s">
        <v>5</v>
      </c>
      <c r="P13" s="27">
        <v>153.72</v>
      </c>
      <c r="Q13" s="27">
        <f t="shared" si="0"/>
        <v>3621.72</v>
      </c>
    </row>
    <row r="14" spans="1:17" x14ac:dyDescent="0.25">
      <c r="A14" s="28"/>
      <c r="B14" s="28" t="s">
        <v>432</v>
      </c>
      <c r="C14" s="28"/>
      <c r="D14" s="28"/>
      <c r="E14" s="28"/>
      <c r="F14" s="28"/>
      <c r="G14" s="28"/>
      <c r="H14" s="28"/>
      <c r="I14" s="29"/>
      <c r="J14" s="28"/>
      <c r="K14" s="28"/>
      <c r="L14" s="28"/>
      <c r="M14" s="28"/>
      <c r="N14" s="28"/>
      <c r="O14" s="28"/>
      <c r="P14" s="2">
        <f>ROUND(SUM(P5:P13),5)</f>
        <v>3621.72</v>
      </c>
      <c r="Q14" s="2">
        <f>Q13</f>
        <v>3621.72</v>
      </c>
    </row>
    <row r="15" spans="1:17" x14ac:dyDescent="0.25">
      <c r="A15" s="1"/>
      <c r="B15" s="1" t="s">
        <v>99</v>
      </c>
      <c r="C15" s="1"/>
      <c r="D15" s="1"/>
      <c r="E15" s="1"/>
      <c r="F15" s="1"/>
      <c r="G15" s="1"/>
      <c r="H15" s="1"/>
      <c r="I15" s="22"/>
      <c r="J15" s="1"/>
      <c r="K15" s="1"/>
      <c r="L15" s="1"/>
      <c r="M15" s="1"/>
      <c r="N15" s="1"/>
      <c r="O15" s="1"/>
      <c r="P15" s="23"/>
      <c r="Q15" s="23"/>
    </row>
    <row r="16" spans="1:17" x14ac:dyDescent="0.25">
      <c r="A16" s="1"/>
      <c r="B16" s="1"/>
      <c r="C16" s="1" t="s">
        <v>100</v>
      </c>
      <c r="D16" s="1"/>
      <c r="E16" s="1"/>
      <c r="F16" s="1"/>
      <c r="G16" s="1"/>
      <c r="H16" s="1"/>
      <c r="I16" s="22"/>
      <c r="J16" s="1"/>
      <c r="K16" s="1"/>
      <c r="L16" s="1"/>
      <c r="M16" s="1"/>
      <c r="N16" s="1"/>
      <c r="O16" s="1"/>
      <c r="P16" s="23"/>
      <c r="Q16" s="23"/>
    </row>
    <row r="17" spans="1:17" ht="15.75" thickBot="1" x14ac:dyDescent="0.3">
      <c r="A17" s="21"/>
      <c r="B17" s="21"/>
      <c r="C17" s="21"/>
      <c r="D17" s="21"/>
      <c r="E17" s="21"/>
      <c r="F17" s="21"/>
      <c r="G17" s="24"/>
      <c r="H17" s="24" t="s">
        <v>505</v>
      </c>
      <c r="I17" s="25">
        <v>45971</v>
      </c>
      <c r="J17" s="24"/>
      <c r="K17" s="24"/>
      <c r="L17" s="24" t="s">
        <v>654</v>
      </c>
      <c r="M17" s="24" t="s">
        <v>768</v>
      </c>
      <c r="N17" s="26"/>
      <c r="O17" s="24" t="s">
        <v>12</v>
      </c>
      <c r="P17" s="27">
        <v>-56.81</v>
      </c>
      <c r="Q17" s="27">
        <f>ROUND(Q16+P17,5)</f>
        <v>-56.81</v>
      </c>
    </row>
    <row r="18" spans="1:17" x14ac:dyDescent="0.25">
      <c r="A18" s="28"/>
      <c r="B18" s="28"/>
      <c r="C18" s="28" t="s">
        <v>433</v>
      </c>
      <c r="D18" s="28"/>
      <c r="E18" s="28"/>
      <c r="F18" s="28"/>
      <c r="G18" s="28"/>
      <c r="H18" s="28"/>
      <c r="I18" s="29"/>
      <c r="J18" s="28"/>
      <c r="K18" s="28"/>
      <c r="L18" s="28"/>
      <c r="M18" s="28"/>
      <c r="N18" s="28"/>
      <c r="O18" s="28"/>
      <c r="P18" s="2">
        <f>ROUND(SUM(P16:P17),5)</f>
        <v>-56.81</v>
      </c>
      <c r="Q18" s="2">
        <f>Q17</f>
        <v>-56.81</v>
      </c>
    </row>
    <row r="19" spans="1:17" x14ac:dyDescent="0.25">
      <c r="A19" s="1"/>
      <c r="B19" s="1"/>
      <c r="C19" s="1" t="s">
        <v>101</v>
      </c>
      <c r="D19" s="1"/>
      <c r="E19" s="1"/>
      <c r="F19" s="1"/>
      <c r="G19" s="1"/>
      <c r="H19" s="1"/>
      <c r="I19" s="22"/>
      <c r="J19" s="1"/>
      <c r="K19" s="1"/>
      <c r="L19" s="1"/>
      <c r="M19" s="1"/>
      <c r="N19" s="1"/>
      <c r="O19" s="1"/>
      <c r="P19" s="23"/>
      <c r="Q19" s="23"/>
    </row>
    <row r="20" spans="1:17" ht="15.75" thickBot="1" x14ac:dyDescent="0.3">
      <c r="A20" s="21"/>
      <c r="B20" s="21"/>
      <c r="C20" s="21"/>
      <c r="D20" s="21"/>
      <c r="E20" s="21"/>
      <c r="F20" s="21"/>
      <c r="G20" s="24"/>
      <c r="H20" s="24" t="s">
        <v>505</v>
      </c>
      <c r="I20" s="25">
        <v>45971</v>
      </c>
      <c r="J20" s="24"/>
      <c r="K20" s="24"/>
      <c r="L20" s="24" t="s">
        <v>655</v>
      </c>
      <c r="M20" s="24" t="s">
        <v>768</v>
      </c>
      <c r="N20" s="26"/>
      <c r="O20" s="24" t="s">
        <v>12</v>
      </c>
      <c r="P20" s="27">
        <v>456.31</v>
      </c>
      <c r="Q20" s="27">
        <f>ROUND(Q19+P20,5)</f>
        <v>456.31</v>
      </c>
    </row>
    <row r="21" spans="1:17" x14ac:dyDescent="0.25">
      <c r="A21" s="28"/>
      <c r="B21" s="28"/>
      <c r="C21" s="28" t="s">
        <v>434</v>
      </c>
      <c r="D21" s="28"/>
      <c r="E21" s="28"/>
      <c r="F21" s="28"/>
      <c r="G21" s="28"/>
      <c r="H21" s="28"/>
      <c r="I21" s="29"/>
      <c r="J21" s="28"/>
      <c r="K21" s="28"/>
      <c r="L21" s="28"/>
      <c r="M21" s="28"/>
      <c r="N21" s="28"/>
      <c r="O21" s="28"/>
      <c r="P21" s="2">
        <f>ROUND(SUM(P19:P20),5)</f>
        <v>456.31</v>
      </c>
      <c r="Q21" s="2">
        <f>Q20</f>
        <v>456.31</v>
      </c>
    </row>
    <row r="22" spans="1:17" x14ac:dyDescent="0.25">
      <c r="A22" s="1"/>
      <c r="B22" s="1"/>
      <c r="C22" s="1" t="s">
        <v>102</v>
      </c>
      <c r="D22" s="1"/>
      <c r="E22" s="1"/>
      <c r="F22" s="1"/>
      <c r="G22" s="1"/>
      <c r="H22" s="1"/>
      <c r="I22" s="22"/>
      <c r="J22" s="1"/>
      <c r="K22" s="1"/>
      <c r="L22" s="1"/>
      <c r="M22" s="1"/>
      <c r="N22" s="1"/>
      <c r="O22" s="1"/>
      <c r="P22" s="23"/>
      <c r="Q22" s="23"/>
    </row>
    <row r="23" spans="1:17" ht="15.75" thickBot="1" x14ac:dyDescent="0.3">
      <c r="A23" s="21"/>
      <c r="B23" s="21"/>
      <c r="C23" s="21"/>
      <c r="D23" s="21"/>
      <c r="E23" s="21"/>
      <c r="F23" s="21"/>
      <c r="G23" s="24"/>
      <c r="H23" s="24" t="s">
        <v>505</v>
      </c>
      <c r="I23" s="25">
        <v>45971</v>
      </c>
      <c r="J23" s="24"/>
      <c r="K23" s="24"/>
      <c r="L23" s="24" t="s">
        <v>655</v>
      </c>
      <c r="M23" s="24" t="s">
        <v>768</v>
      </c>
      <c r="N23" s="26"/>
      <c r="O23" s="24" t="s">
        <v>12</v>
      </c>
      <c r="P23" s="27">
        <v>267.37</v>
      </c>
      <c r="Q23" s="27">
        <f>ROUND(Q22+P23,5)</f>
        <v>267.37</v>
      </c>
    </row>
    <row r="24" spans="1:17" x14ac:dyDescent="0.25">
      <c r="A24" s="28"/>
      <c r="B24" s="28"/>
      <c r="C24" s="28" t="s">
        <v>435</v>
      </c>
      <c r="D24" s="28"/>
      <c r="E24" s="28"/>
      <c r="F24" s="28"/>
      <c r="G24" s="28"/>
      <c r="H24" s="28"/>
      <c r="I24" s="29"/>
      <c r="J24" s="28"/>
      <c r="K24" s="28"/>
      <c r="L24" s="28"/>
      <c r="M24" s="28"/>
      <c r="N24" s="28"/>
      <c r="O24" s="28"/>
      <c r="P24" s="2">
        <f>ROUND(SUM(P22:P23),5)</f>
        <v>267.37</v>
      </c>
      <c r="Q24" s="2">
        <f>Q23</f>
        <v>267.37</v>
      </c>
    </row>
    <row r="25" spans="1:17" x14ac:dyDescent="0.25">
      <c r="A25" s="1"/>
      <c r="B25" s="1"/>
      <c r="C25" s="1" t="s">
        <v>103</v>
      </c>
      <c r="D25" s="1"/>
      <c r="E25" s="1"/>
      <c r="F25" s="1"/>
      <c r="G25" s="1"/>
      <c r="H25" s="1"/>
      <c r="I25" s="22"/>
      <c r="J25" s="1"/>
      <c r="K25" s="1"/>
      <c r="L25" s="1"/>
      <c r="M25" s="1"/>
      <c r="N25" s="1"/>
      <c r="O25" s="1"/>
      <c r="P25" s="23"/>
      <c r="Q25" s="23"/>
    </row>
    <row r="26" spans="1:17" ht="15.75" thickBot="1" x14ac:dyDescent="0.3">
      <c r="A26" s="21"/>
      <c r="B26" s="21"/>
      <c r="C26" s="21"/>
      <c r="D26" s="21"/>
      <c r="E26" s="21"/>
      <c r="F26" s="21"/>
      <c r="G26" s="24"/>
      <c r="H26" s="24" t="s">
        <v>505</v>
      </c>
      <c r="I26" s="25">
        <v>45971</v>
      </c>
      <c r="J26" s="24"/>
      <c r="K26" s="24"/>
      <c r="L26" s="24" t="s">
        <v>654</v>
      </c>
      <c r="M26" s="24" t="s">
        <v>768</v>
      </c>
      <c r="N26" s="26"/>
      <c r="O26" s="24" t="s">
        <v>12</v>
      </c>
      <c r="P26" s="27">
        <v>-33.29</v>
      </c>
      <c r="Q26" s="27">
        <f>ROUND(Q25+P26,5)</f>
        <v>-33.29</v>
      </c>
    </row>
    <row r="27" spans="1:17" x14ac:dyDescent="0.25">
      <c r="A27" s="28"/>
      <c r="B27" s="28"/>
      <c r="C27" s="28" t="s">
        <v>436</v>
      </c>
      <c r="D27" s="28"/>
      <c r="E27" s="28"/>
      <c r="F27" s="28"/>
      <c r="G27" s="28"/>
      <c r="H27" s="28"/>
      <c r="I27" s="29"/>
      <c r="J27" s="28"/>
      <c r="K27" s="28"/>
      <c r="L27" s="28"/>
      <c r="M27" s="28"/>
      <c r="N27" s="28"/>
      <c r="O27" s="28"/>
      <c r="P27" s="2">
        <f>ROUND(SUM(P25:P26),5)</f>
        <v>-33.29</v>
      </c>
      <c r="Q27" s="2">
        <f>Q26</f>
        <v>-33.29</v>
      </c>
    </row>
    <row r="28" spans="1:17" x14ac:dyDescent="0.25">
      <c r="A28" s="1"/>
      <c r="B28" s="1"/>
      <c r="C28" s="1" t="s">
        <v>104</v>
      </c>
      <c r="D28" s="1"/>
      <c r="E28" s="1"/>
      <c r="F28" s="1"/>
      <c r="G28" s="1"/>
      <c r="H28" s="1"/>
      <c r="I28" s="22"/>
      <c r="J28" s="1"/>
      <c r="K28" s="1"/>
      <c r="L28" s="1"/>
      <c r="M28" s="1"/>
      <c r="N28" s="1"/>
      <c r="O28" s="1"/>
      <c r="P28" s="23"/>
      <c r="Q28" s="23"/>
    </row>
    <row r="29" spans="1:17" ht="15.75" thickBot="1" x14ac:dyDescent="0.3">
      <c r="A29" s="21"/>
      <c r="B29" s="21"/>
      <c r="C29" s="21"/>
      <c r="D29" s="21"/>
      <c r="E29" s="21"/>
      <c r="F29" s="21"/>
      <c r="G29" s="24"/>
      <c r="H29" s="24" t="s">
        <v>505</v>
      </c>
      <c r="I29" s="25">
        <v>45971</v>
      </c>
      <c r="J29" s="24"/>
      <c r="K29" s="24" t="s">
        <v>577</v>
      </c>
      <c r="L29" s="24" t="s">
        <v>656</v>
      </c>
      <c r="M29" s="24" t="s">
        <v>768</v>
      </c>
      <c r="N29" s="26"/>
      <c r="O29" s="24" t="s">
        <v>12</v>
      </c>
      <c r="P29" s="27">
        <v>3346.7</v>
      </c>
      <c r="Q29" s="27">
        <f>ROUND(Q28+P29,5)</f>
        <v>3346.7</v>
      </c>
    </row>
    <row r="30" spans="1:17" x14ac:dyDescent="0.25">
      <c r="A30" s="28"/>
      <c r="B30" s="28"/>
      <c r="C30" s="28" t="s">
        <v>437</v>
      </c>
      <c r="D30" s="28"/>
      <c r="E30" s="28"/>
      <c r="F30" s="28"/>
      <c r="G30" s="28"/>
      <c r="H30" s="28"/>
      <c r="I30" s="29"/>
      <c r="J30" s="28"/>
      <c r="K30" s="28"/>
      <c r="L30" s="28"/>
      <c r="M30" s="28"/>
      <c r="N30" s="28"/>
      <c r="O30" s="28"/>
      <c r="P30" s="2">
        <f>ROUND(SUM(P28:P29),5)</f>
        <v>3346.7</v>
      </c>
      <c r="Q30" s="2">
        <f>Q29</f>
        <v>3346.7</v>
      </c>
    </row>
    <row r="31" spans="1:17" x14ac:dyDescent="0.25">
      <c r="A31" s="1"/>
      <c r="B31" s="1"/>
      <c r="C31" s="1" t="s">
        <v>105</v>
      </c>
      <c r="D31" s="1"/>
      <c r="E31" s="1"/>
      <c r="F31" s="1"/>
      <c r="G31" s="1"/>
      <c r="H31" s="1"/>
      <c r="I31" s="22"/>
      <c r="J31" s="1"/>
      <c r="K31" s="1"/>
      <c r="L31" s="1"/>
      <c r="M31" s="1"/>
      <c r="N31" s="1"/>
      <c r="O31" s="1"/>
      <c r="P31" s="23"/>
      <c r="Q31" s="23"/>
    </row>
    <row r="32" spans="1:17" ht="15.75" thickBot="1" x14ac:dyDescent="0.3">
      <c r="A32" s="21"/>
      <c r="B32" s="21"/>
      <c r="C32" s="21"/>
      <c r="D32" s="21"/>
      <c r="E32" s="21"/>
      <c r="F32" s="21"/>
      <c r="G32" s="24"/>
      <c r="H32" s="24" t="s">
        <v>505</v>
      </c>
      <c r="I32" s="25">
        <v>45971</v>
      </c>
      <c r="J32" s="24"/>
      <c r="K32" s="24"/>
      <c r="L32" s="24" t="s">
        <v>655</v>
      </c>
      <c r="M32" s="24" t="s">
        <v>768</v>
      </c>
      <c r="N32" s="26"/>
      <c r="O32" s="24" t="s">
        <v>12</v>
      </c>
      <c r="P32" s="27">
        <v>6162.59</v>
      </c>
      <c r="Q32" s="27">
        <f>ROUND(Q31+P32,5)</f>
        <v>6162.59</v>
      </c>
    </row>
    <row r="33" spans="1:17" x14ac:dyDescent="0.25">
      <c r="A33" s="28"/>
      <c r="B33" s="28"/>
      <c r="C33" s="28" t="s">
        <v>438</v>
      </c>
      <c r="D33" s="28"/>
      <c r="E33" s="28"/>
      <c r="F33" s="28"/>
      <c r="G33" s="28"/>
      <c r="H33" s="28"/>
      <c r="I33" s="29"/>
      <c r="J33" s="28"/>
      <c r="K33" s="28"/>
      <c r="L33" s="28"/>
      <c r="M33" s="28"/>
      <c r="N33" s="28"/>
      <c r="O33" s="28"/>
      <c r="P33" s="2">
        <f>ROUND(SUM(P31:P32),5)</f>
        <v>6162.59</v>
      </c>
      <c r="Q33" s="2">
        <f>Q32</f>
        <v>6162.59</v>
      </c>
    </row>
    <row r="34" spans="1:17" x14ac:dyDescent="0.25">
      <c r="A34" s="1"/>
      <c r="B34" s="1"/>
      <c r="C34" s="1" t="s">
        <v>108</v>
      </c>
      <c r="D34" s="1"/>
      <c r="E34" s="1"/>
      <c r="F34" s="1"/>
      <c r="G34" s="1"/>
      <c r="H34" s="1"/>
      <c r="I34" s="22"/>
      <c r="J34" s="1"/>
      <c r="K34" s="1"/>
      <c r="L34" s="1"/>
      <c r="M34" s="1"/>
      <c r="N34" s="1"/>
      <c r="O34" s="1"/>
      <c r="P34" s="23"/>
      <c r="Q34" s="23"/>
    </row>
    <row r="35" spans="1:17" x14ac:dyDescent="0.25">
      <c r="A35" s="24"/>
      <c r="B35" s="24"/>
      <c r="C35" s="24"/>
      <c r="D35" s="24"/>
      <c r="E35" s="24"/>
      <c r="F35" s="24"/>
      <c r="G35" s="24"/>
      <c r="H35" s="24" t="s">
        <v>505</v>
      </c>
      <c r="I35" s="25">
        <v>45971</v>
      </c>
      <c r="J35" s="24"/>
      <c r="K35" s="24"/>
      <c r="L35" s="24" t="s">
        <v>657</v>
      </c>
      <c r="M35" s="24" t="s">
        <v>768</v>
      </c>
      <c r="N35" s="26"/>
      <c r="O35" s="24" t="s">
        <v>12</v>
      </c>
      <c r="P35" s="30">
        <v>200.8</v>
      </c>
      <c r="Q35" s="30">
        <f>ROUND(Q34+P35,5)</f>
        <v>200.8</v>
      </c>
    </row>
    <row r="36" spans="1:17" ht="15.75" thickBot="1" x14ac:dyDescent="0.3">
      <c r="A36" s="24"/>
      <c r="B36" s="24"/>
      <c r="C36" s="24"/>
      <c r="D36" s="24"/>
      <c r="E36" s="24"/>
      <c r="F36" s="24"/>
      <c r="G36" s="24"/>
      <c r="H36" s="24" t="s">
        <v>505</v>
      </c>
      <c r="I36" s="25">
        <v>45971</v>
      </c>
      <c r="J36" s="24"/>
      <c r="K36" s="24"/>
      <c r="L36" s="24" t="s">
        <v>657</v>
      </c>
      <c r="M36" s="24" t="s">
        <v>768</v>
      </c>
      <c r="N36" s="26"/>
      <c r="O36" s="24" t="s">
        <v>12</v>
      </c>
      <c r="P36" s="27">
        <v>14.87</v>
      </c>
      <c r="Q36" s="27">
        <f>ROUND(Q35+P36,5)</f>
        <v>215.67</v>
      </c>
    </row>
    <row r="37" spans="1:17" x14ac:dyDescent="0.25">
      <c r="A37" s="28"/>
      <c r="B37" s="28"/>
      <c r="C37" s="28" t="s">
        <v>439</v>
      </c>
      <c r="D37" s="28"/>
      <c r="E37" s="28"/>
      <c r="F37" s="28"/>
      <c r="G37" s="28"/>
      <c r="H37" s="28"/>
      <c r="I37" s="29"/>
      <c r="J37" s="28"/>
      <c r="K37" s="28"/>
      <c r="L37" s="28"/>
      <c r="M37" s="28"/>
      <c r="N37" s="28"/>
      <c r="O37" s="28"/>
      <c r="P37" s="2">
        <f>ROUND(SUM(P34:P36),5)</f>
        <v>215.67</v>
      </c>
      <c r="Q37" s="2">
        <f>Q36</f>
        <v>215.67</v>
      </c>
    </row>
    <row r="38" spans="1:17" x14ac:dyDescent="0.25">
      <c r="A38" s="1"/>
      <c r="B38" s="1"/>
      <c r="C38" s="1" t="s">
        <v>111</v>
      </c>
      <c r="D38" s="1"/>
      <c r="E38" s="1"/>
      <c r="F38" s="1"/>
      <c r="G38" s="1"/>
      <c r="H38" s="1"/>
      <c r="I38" s="22"/>
      <c r="J38" s="1"/>
      <c r="K38" s="1"/>
      <c r="L38" s="1"/>
      <c r="M38" s="1"/>
      <c r="N38" s="1"/>
      <c r="O38" s="1"/>
      <c r="P38" s="23"/>
      <c r="Q38" s="23"/>
    </row>
    <row r="39" spans="1:17" ht="15.75" thickBot="1" x14ac:dyDescent="0.3">
      <c r="A39" s="21"/>
      <c r="B39" s="21"/>
      <c r="C39" s="21"/>
      <c r="D39" s="21"/>
      <c r="E39" s="21"/>
      <c r="F39" s="21"/>
      <c r="G39" s="24"/>
      <c r="H39" s="24" t="s">
        <v>505</v>
      </c>
      <c r="I39" s="25">
        <v>45971</v>
      </c>
      <c r="J39" s="24"/>
      <c r="K39" s="24" t="s">
        <v>577</v>
      </c>
      <c r="L39" s="24" t="s">
        <v>656</v>
      </c>
      <c r="M39" s="24" t="s">
        <v>768</v>
      </c>
      <c r="N39" s="26"/>
      <c r="O39" s="24" t="s">
        <v>12</v>
      </c>
      <c r="P39" s="27">
        <v>145.19999999999999</v>
      </c>
      <c r="Q39" s="27">
        <f>ROUND(Q38+P39,5)</f>
        <v>145.19999999999999</v>
      </c>
    </row>
    <row r="40" spans="1:17" x14ac:dyDescent="0.25">
      <c r="A40" s="28"/>
      <c r="B40" s="28"/>
      <c r="C40" s="28" t="s">
        <v>440</v>
      </c>
      <c r="D40" s="28"/>
      <c r="E40" s="28"/>
      <c r="F40" s="28"/>
      <c r="G40" s="28"/>
      <c r="H40" s="28"/>
      <c r="I40" s="29"/>
      <c r="J40" s="28"/>
      <c r="K40" s="28"/>
      <c r="L40" s="28"/>
      <c r="M40" s="28"/>
      <c r="N40" s="28"/>
      <c r="O40" s="28"/>
      <c r="P40" s="2">
        <f>ROUND(SUM(P38:P39),5)</f>
        <v>145.19999999999999</v>
      </c>
      <c r="Q40" s="2">
        <f>Q39</f>
        <v>145.19999999999999</v>
      </c>
    </row>
    <row r="41" spans="1:17" x14ac:dyDescent="0.25">
      <c r="A41" s="1"/>
      <c r="B41" s="1"/>
      <c r="C41" s="1" t="s">
        <v>112</v>
      </c>
      <c r="D41" s="1"/>
      <c r="E41" s="1"/>
      <c r="F41" s="1"/>
      <c r="G41" s="1"/>
      <c r="H41" s="1"/>
      <c r="I41" s="22"/>
      <c r="J41" s="1"/>
      <c r="K41" s="1"/>
      <c r="L41" s="1"/>
      <c r="M41" s="1"/>
      <c r="N41" s="1"/>
      <c r="O41" s="1"/>
      <c r="P41" s="23"/>
      <c r="Q41" s="23"/>
    </row>
    <row r="42" spans="1:17" ht="15.75" thickBot="1" x14ac:dyDescent="0.3">
      <c r="A42" s="21"/>
      <c r="B42" s="21"/>
      <c r="C42" s="21"/>
      <c r="D42" s="21"/>
      <c r="E42" s="21"/>
      <c r="F42" s="21"/>
      <c r="G42" s="24"/>
      <c r="H42" s="24" t="s">
        <v>505</v>
      </c>
      <c r="I42" s="25">
        <v>45971</v>
      </c>
      <c r="J42" s="24"/>
      <c r="K42" s="24" t="s">
        <v>577</v>
      </c>
      <c r="L42" s="24" t="s">
        <v>656</v>
      </c>
      <c r="M42" s="24" t="s">
        <v>768</v>
      </c>
      <c r="N42" s="26"/>
      <c r="O42" s="24" t="s">
        <v>12</v>
      </c>
      <c r="P42" s="27">
        <v>247.8</v>
      </c>
      <c r="Q42" s="27">
        <f>ROUND(Q41+P42,5)</f>
        <v>247.8</v>
      </c>
    </row>
    <row r="43" spans="1:17" x14ac:dyDescent="0.25">
      <c r="A43" s="28"/>
      <c r="B43" s="28"/>
      <c r="C43" s="28" t="s">
        <v>441</v>
      </c>
      <c r="D43" s="28"/>
      <c r="E43" s="28"/>
      <c r="F43" s="28"/>
      <c r="G43" s="28"/>
      <c r="H43" s="28"/>
      <c r="I43" s="29"/>
      <c r="J43" s="28"/>
      <c r="K43" s="28"/>
      <c r="L43" s="28"/>
      <c r="M43" s="28"/>
      <c r="N43" s="28"/>
      <c r="O43" s="28"/>
      <c r="P43" s="2">
        <f>ROUND(SUM(P41:P42),5)</f>
        <v>247.8</v>
      </c>
      <c r="Q43" s="2">
        <f>Q42</f>
        <v>247.8</v>
      </c>
    </row>
    <row r="44" spans="1:17" x14ac:dyDescent="0.25">
      <c r="A44" s="1"/>
      <c r="B44" s="1"/>
      <c r="C44" s="1" t="s">
        <v>113</v>
      </c>
      <c r="D44" s="1"/>
      <c r="E44" s="1"/>
      <c r="F44" s="1"/>
      <c r="G44" s="1"/>
      <c r="H44" s="1"/>
      <c r="I44" s="22"/>
      <c r="J44" s="1"/>
      <c r="K44" s="1"/>
      <c r="L44" s="1"/>
      <c r="M44" s="1"/>
      <c r="N44" s="1"/>
      <c r="O44" s="1"/>
      <c r="P44" s="23"/>
      <c r="Q44" s="23"/>
    </row>
    <row r="45" spans="1:17" ht="15.75" thickBot="1" x14ac:dyDescent="0.3">
      <c r="A45" s="21"/>
      <c r="B45" s="21"/>
      <c r="C45" s="21"/>
      <c r="D45" s="21"/>
      <c r="E45" s="21"/>
      <c r="F45" s="21"/>
      <c r="G45" s="24"/>
      <c r="H45" s="24" t="s">
        <v>505</v>
      </c>
      <c r="I45" s="25">
        <v>45971</v>
      </c>
      <c r="J45" s="24"/>
      <c r="K45" s="24"/>
      <c r="L45" s="24" t="s">
        <v>654</v>
      </c>
      <c r="M45" s="24" t="s">
        <v>768</v>
      </c>
      <c r="N45" s="26"/>
      <c r="O45" s="24" t="s">
        <v>12</v>
      </c>
      <c r="P45" s="27">
        <v>-767.28</v>
      </c>
      <c r="Q45" s="27">
        <f>ROUND(Q44+P45,5)</f>
        <v>-767.28</v>
      </c>
    </row>
    <row r="46" spans="1:17" x14ac:dyDescent="0.25">
      <c r="A46" s="28"/>
      <c r="B46" s="28"/>
      <c r="C46" s="28" t="s">
        <v>442</v>
      </c>
      <c r="D46" s="28"/>
      <c r="E46" s="28"/>
      <c r="F46" s="28"/>
      <c r="G46" s="28"/>
      <c r="H46" s="28"/>
      <c r="I46" s="29"/>
      <c r="J46" s="28"/>
      <c r="K46" s="28"/>
      <c r="L46" s="28"/>
      <c r="M46" s="28"/>
      <c r="N46" s="28"/>
      <c r="O46" s="28"/>
      <c r="P46" s="2">
        <f>ROUND(SUM(P44:P45),5)</f>
        <v>-767.28</v>
      </c>
      <c r="Q46" s="2">
        <f>Q45</f>
        <v>-767.28</v>
      </c>
    </row>
    <row r="47" spans="1:17" x14ac:dyDescent="0.25">
      <c r="A47" s="1"/>
      <c r="B47" s="1"/>
      <c r="C47" s="1" t="s">
        <v>117</v>
      </c>
      <c r="D47" s="1"/>
      <c r="E47" s="1"/>
      <c r="F47" s="1"/>
      <c r="G47" s="1"/>
      <c r="H47" s="1"/>
      <c r="I47" s="22"/>
      <c r="J47" s="1"/>
      <c r="K47" s="1"/>
      <c r="L47" s="1"/>
      <c r="M47" s="1"/>
      <c r="N47" s="1"/>
      <c r="O47" s="1"/>
      <c r="P47" s="23"/>
      <c r="Q47" s="23"/>
    </row>
    <row r="48" spans="1:17" ht="15.75" thickBot="1" x14ac:dyDescent="0.3">
      <c r="A48" s="21"/>
      <c r="B48" s="21"/>
      <c r="C48" s="21"/>
      <c r="D48" s="21"/>
      <c r="E48" s="21"/>
      <c r="F48" s="21"/>
      <c r="G48" s="24"/>
      <c r="H48" s="24" t="s">
        <v>505</v>
      </c>
      <c r="I48" s="25">
        <v>45971</v>
      </c>
      <c r="J48" s="24"/>
      <c r="K48" s="24"/>
      <c r="L48" s="24" t="s">
        <v>657</v>
      </c>
      <c r="M48" s="24" t="s">
        <v>768</v>
      </c>
      <c r="N48" s="26"/>
      <c r="O48" s="24" t="s">
        <v>12</v>
      </c>
      <c r="P48" s="30">
        <v>8.7100000000000009</v>
      </c>
      <c r="Q48" s="30">
        <f>ROUND(Q47+P48,5)</f>
        <v>8.7100000000000009</v>
      </c>
    </row>
    <row r="49" spans="1:17" ht="15.75" thickBot="1" x14ac:dyDescent="0.3">
      <c r="A49" s="28"/>
      <c r="B49" s="28"/>
      <c r="C49" s="28" t="s">
        <v>443</v>
      </c>
      <c r="D49" s="28"/>
      <c r="E49" s="28"/>
      <c r="F49" s="28"/>
      <c r="G49" s="28"/>
      <c r="H49" s="28"/>
      <c r="I49" s="29"/>
      <c r="J49" s="28"/>
      <c r="K49" s="28"/>
      <c r="L49" s="28"/>
      <c r="M49" s="28"/>
      <c r="N49" s="28"/>
      <c r="O49" s="28"/>
      <c r="P49" s="3">
        <f>ROUND(SUM(P47:P48),5)</f>
        <v>8.7100000000000009</v>
      </c>
      <c r="Q49" s="3">
        <f>Q48</f>
        <v>8.7100000000000009</v>
      </c>
    </row>
    <row r="50" spans="1:17" x14ac:dyDescent="0.25">
      <c r="A50" s="28"/>
      <c r="B50" s="28" t="s">
        <v>119</v>
      </c>
      <c r="C50" s="28"/>
      <c r="D50" s="28"/>
      <c r="E50" s="28"/>
      <c r="F50" s="28"/>
      <c r="G50" s="28"/>
      <c r="H50" s="28"/>
      <c r="I50" s="29"/>
      <c r="J50" s="28"/>
      <c r="K50" s="28"/>
      <c r="L50" s="28"/>
      <c r="M50" s="28"/>
      <c r="N50" s="28"/>
      <c r="O50" s="28"/>
      <c r="P50" s="2">
        <f>ROUND(P18+P21+P24+P27+P30+P33+P37+P40+P43+P46+P49,5)</f>
        <v>9992.9699999999993</v>
      </c>
      <c r="Q50" s="2">
        <f>ROUND(Q18+Q21+Q24+Q27+Q30+Q33+Q37+Q40+Q43+Q46+Q49,5)</f>
        <v>9992.9699999999993</v>
      </c>
    </row>
    <row r="51" spans="1:17" x14ac:dyDescent="0.25">
      <c r="A51" s="1"/>
      <c r="B51" s="1" t="s">
        <v>123</v>
      </c>
      <c r="C51" s="1"/>
      <c r="D51" s="1"/>
      <c r="E51" s="1"/>
      <c r="F51" s="1"/>
      <c r="G51" s="1"/>
      <c r="H51" s="1"/>
      <c r="I51" s="22"/>
      <c r="J51" s="1"/>
      <c r="K51" s="1"/>
      <c r="L51" s="1"/>
      <c r="M51" s="1"/>
      <c r="N51" s="1"/>
      <c r="O51" s="1"/>
      <c r="P51" s="23"/>
      <c r="Q51" s="23"/>
    </row>
    <row r="52" spans="1:17" x14ac:dyDescent="0.25">
      <c r="A52" s="1"/>
      <c r="B52" s="1"/>
      <c r="C52" s="1" t="s">
        <v>125</v>
      </c>
      <c r="D52" s="1"/>
      <c r="E52" s="1"/>
      <c r="F52" s="1"/>
      <c r="G52" s="1"/>
      <c r="H52" s="1"/>
      <c r="I52" s="22"/>
      <c r="J52" s="1"/>
      <c r="K52" s="1"/>
      <c r="L52" s="1"/>
      <c r="M52" s="1"/>
      <c r="N52" s="1"/>
      <c r="O52" s="1"/>
      <c r="P52" s="23"/>
      <c r="Q52" s="23"/>
    </row>
    <row r="53" spans="1:17" ht="15.75" thickBot="1" x14ac:dyDescent="0.3">
      <c r="A53" s="21"/>
      <c r="B53" s="21"/>
      <c r="C53" s="21"/>
      <c r="D53" s="21"/>
      <c r="E53" s="21"/>
      <c r="F53" s="21"/>
      <c r="G53" s="24"/>
      <c r="H53" s="24" t="s">
        <v>506</v>
      </c>
      <c r="I53" s="25">
        <v>45966</v>
      </c>
      <c r="J53" s="24" t="s">
        <v>511</v>
      </c>
      <c r="K53" s="24" t="s">
        <v>578</v>
      </c>
      <c r="L53" s="24" t="s">
        <v>658</v>
      </c>
      <c r="M53" s="24" t="s">
        <v>768</v>
      </c>
      <c r="N53" s="26"/>
      <c r="O53" s="24" t="s">
        <v>42</v>
      </c>
      <c r="P53" s="30">
        <v>-20.99</v>
      </c>
      <c r="Q53" s="30">
        <f>ROUND(Q52+P53,5)</f>
        <v>-20.99</v>
      </c>
    </row>
    <row r="54" spans="1:17" ht="15.75" thickBot="1" x14ac:dyDescent="0.3">
      <c r="A54" s="28"/>
      <c r="B54" s="28"/>
      <c r="C54" s="28" t="s">
        <v>444</v>
      </c>
      <c r="D54" s="28"/>
      <c r="E54" s="28"/>
      <c r="F54" s="28"/>
      <c r="G54" s="28"/>
      <c r="H54" s="28"/>
      <c r="I54" s="29"/>
      <c r="J54" s="28"/>
      <c r="K54" s="28"/>
      <c r="L54" s="28"/>
      <c r="M54" s="28"/>
      <c r="N54" s="28"/>
      <c r="O54" s="28"/>
      <c r="P54" s="3">
        <f>ROUND(SUM(P52:P53),5)</f>
        <v>-20.99</v>
      </c>
      <c r="Q54" s="3">
        <f>Q53</f>
        <v>-20.99</v>
      </c>
    </row>
    <row r="55" spans="1:17" x14ac:dyDescent="0.25">
      <c r="A55" s="28"/>
      <c r="B55" s="28" t="s">
        <v>131</v>
      </c>
      <c r="C55" s="28"/>
      <c r="D55" s="28"/>
      <c r="E55" s="28"/>
      <c r="F55" s="28"/>
      <c r="G55" s="28"/>
      <c r="H55" s="28"/>
      <c r="I55" s="29"/>
      <c r="J55" s="28"/>
      <c r="K55" s="28"/>
      <c r="L55" s="28"/>
      <c r="M55" s="28"/>
      <c r="N55" s="28"/>
      <c r="O55" s="28"/>
      <c r="P55" s="2">
        <f>P54</f>
        <v>-20.99</v>
      </c>
      <c r="Q55" s="2">
        <f>Q54</f>
        <v>-20.99</v>
      </c>
    </row>
    <row r="56" spans="1:17" x14ac:dyDescent="0.25">
      <c r="A56" s="1"/>
      <c r="B56" s="1" t="s">
        <v>132</v>
      </c>
      <c r="C56" s="1"/>
      <c r="D56" s="1"/>
      <c r="E56" s="1"/>
      <c r="F56" s="1"/>
      <c r="G56" s="1"/>
      <c r="H56" s="1"/>
      <c r="I56" s="22"/>
      <c r="J56" s="1"/>
      <c r="K56" s="1"/>
      <c r="L56" s="1"/>
      <c r="M56" s="1"/>
      <c r="N56" s="1"/>
      <c r="O56" s="1"/>
      <c r="P56" s="23"/>
      <c r="Q56" s="23"/>
    </row>
    <row r="57" spans="1:17" x14ac:dyDescent="0.25">
      <c r="A57" s="1"/>
      <c r="B57" s="1"/>
      <c r="C57" s="1" t="s">
        <v>133</v>
      </c>
      <c r="D57" s="1"/>
      <c r="E57" s="1"/>
      <c r="F57" s="1"/>
      <c r="G57" s="1"/>
      <c r="H57" s="1"/>
      <c r="I57" s="22"/>
      <c r="J57" s="1"/>
      <c r="K57" s="1"/>
      <c r="L57" s="1"/>
      <c r="M57" s="1"/>
      <c r="N57" s="1"/>
      <c r="O57" s="1"/>
      <c r="P57" s="23"/>
      <c r="Q57" s="23"/>
    </row>
    <row r="58" spans="1:17" x14ac:dyDescent="0.25">
      <c r="A58" s="24"/>
      <c r="B58" s="24"/>
      <c r="C58" s="24"/>
      <c r="D58" s="24"/>
      <c r="E58" s="24"/>
      <c r="F58" s="24"/>
      <c r="G58" s="24"/>
      <c r="H58" s="24" t="s">
        <v>506</v>
      </c>
      <c r="I58" s="25">
        <v>45965</v>
      </c>
      <c r="J58" s="24" t="s">
        <v>512</v>
      </c>
      <c r="K58" s="24" t="s">
        <v>579</v>
      </c>
      <c r="L58" s="24" t="s">
        <v>659</v>
      </c>
      <c r="M58" s="24" t="s">
        <v>768</v>
      </c>
      <c r="N58" s="26"/>
      <c r="O58" s="24" t="s">
        <v>42</v>
      </c>
      <c r="P58" s="30">
        <v>-62.4</v>
      </c>
      <c r="Q58" s="30">
        <f>ROUND(Q57+P58,5)</f>
        <v>-62.4</v>
      </c>
    </row>
    <row r="59" spans="1:17" x14ac:dyDescent="0.25">
      <c r="A59" s="24"/>
      <c r="B59" s="24"/>
      <c r="C59" s="24"/>
      <c r="D59" s="24"/>
      <c r="E59" s="24"/>
      <c r="F59" s="24"/>
      <c r="G59" s="24"/>
      <c r="H59" s="24" t="s">
        <v>506</v>
      </c>
      <c r="I59" s="25">
        <v>45968</v>
      </c>
      <c r="J59" s="24" t="s">
        <v>513</v>
      </c>
      <c r="K59" s="24" t="s">
        <v>580</v>
      </c>
      <c r="L59" s="24" t="s">
        <v>660</v>
      </c>
      <c r="M59" s="24" t="s">
        <v>768</v>
      </c>
      <c r="N59" s="26"/>
      <c r="O59" s="24" t="s">
        <v>42</v>
      </c>
      <c r="P59" s="30">
        <v>-49.65</v>
      </c>
      <c r="Q59" s="30">
        <f>ROUND(Q58+P59,5)</f>
        <v>-112.05</v>
      </c>
    </row>
    <row r="60" spans="1:17" x14ac:dyDescent="0.25">
      <c r="A60" s="24"/>
      <c r="B60" s="24"/>
      <c r="C60" s="24"/>
      <c r="D60" s="24"/>
      <c r="E60" s="24"/>
      <c r="F60" s="24"/>
      <c r="G60" s="24"/>
      <c r="H60" s="24" t="s">
        <v>506</v>
      </c>
      <c r="I60" s="25">
        <v>45968</v>
      </c>
      <c r="J60" s="24" t="s">
        <v>513</v>
      </c>
      <c r="K60" s="24" t="s">
        <v>580</v>
      </c>
      <c r="L60" s="24" t="s">
        <v>661</v>
      </c>
      <c r="M60" s="24" t="s">
        <v>768</v>
      </c>
      <c r="N60" s="26"/>
      <c r="O60" s="24" t="s">
        <v>42</v>
      </c>
      <c r="P60" s="30">
        <v>-37.4</v>
      </c>
      <c r="Q60" s="30">
        <f>ROUND(Q59+P60,5)</f>
        <v>-149.44999999999999</v>
      </c>
    </row>
    <row r="61" spans="1:17" ht="15.75" thickBot="1" x14ac:dyDescent="0.3">
      <c r="A61" s="24"/>
      <c r="B61" s="24"/>
      <c r="C61" s="24"/>
      <c r="D61" s="24"/>
      <c r="E61" s="24"/>
      <c r="F61" s="24"/>
      <c r="G61" s="24"/>
      <c r="H61" s="24" t="s">
        <v>506</v>
      </c>
      <c r="I61" s="25">
        <v>45968</v>
      </c>
      <c r="J61" s="24" t="s">
        <v>513</v>
      </c>
      <c r="K61" s="24" t="s">
        <v>580</v>
      </c>
      <c r="L61" s="24" t="s">
        <v>662</v>
      </c>
      <c r="M61" s="24" t="s">
        <v>768</v>
      </c>
      <c r="N61" s="26"/>
      <c r="O61" s="24" t="s">
        <v>42</v>
      </c>
      <c r="P61" s="27">
        <v>-7.05</v>
      </c>
      <c r="Q61" s="27">
        <f>ROUND(Q60+P61,5)</f>
        <v>-156.5</v>
      </c>
    </row>
    <row r="62" spans="1:17" x14ac:dyDescent="0.25">
      <c r="A62" s="28"/>
      <c r="B62" s="28"/>
      <c r="C62" s="28" t="s">
        <v>445</v>
      </c>
      <c r="D62" s="28"/>
      <c r="E62" s="28"/>
      <c r="F62" s="28"/>
      <c r="G62" s="28"/>
      <c r="H62" s="28"/>
      <c r="I62" s="29"/>
      <c r="J62" s="28"/>
      <c r="K62" s="28"/>
      <c r="L62" s="28"/>
      <c r="M62" s="28"/>
      <c r="N62" s="28"/>
      <c r="O62" s="28"/>
      <c r="P62" s="2">
        <f>ROUND(SUM(P57:P61),5)</f>
        <v>-156.5</v>
      </c>
      <c r="Q62" s="2">
        <f>Q61</f>
        <v>-156.5</v>
      </c>
    </row>
    <row r="63" spans="1:17" x14ac:dyDescent="0.25">
      <c r="A63" s="1"/>
      <c r="B63" s="1"/>
      <c r="C63" s="1" t="s">
        <v>135</v>
      </c>
      <c r="D63" s="1"/>
      <c r="E63" s="1"/>
      <c r="F63" s="1"/>
      <c r="G63" s="1"/>
      <c r="H63" s="1"/>
      <c r="I63" s="22"/>
      <c r="J63" s="1"/>
      <c r="K63" s="1"/>
      <c r="L63" s="1"/>
      <c r="M63" s="1"/>
      <c r="N63" s="1"/>
      <c r="O63" s="1"/>
      <c r="P63" s="23"/>
      <c r="Q63" s="23"/>
    </row>
    <row r="64" spans="1:17" x14ac:dyDescent="0.25">
      <c r="A64" s="24"/>
      <c r="B64" s="24"/>
      <c r="C64" s="24"/>
      <c r="D64" s="24"/>
      <c r="E64" s="24"/>
      <c r="F64" s="24"/>
      <c r="G64" s="24"/>
      <c r="H64" s="24" t="s">
        <v>506</v>
      </c>
      <c r="I64" s="25">
        <v>45965</v>
      </c>
      <c r="J64" s="24" t="s">
        <v>514</v>
      </c>
      <c r="K64" s="24" t="s">
        <v>581</v>
      </c>
      <c r="L64" s="24" t="s">
        <v>663</v>
      </c>
      <c r="M64" s="24" t="s">
        <v>768</v>
      </c>
      <c r="N64" s="26"/>
      <c r="O64" s="24" t="s">
        <v>42</v>
      </c>
      <c r="P64" s="30">
        <v>-24.93</v>
      </c>
      <c r="Q64" s="30">
        <f t="shared" ref="Q64:Q69" si="1">ROUND(Q63+P64,5)</f>
        <v>-24.93</v>
      </c>
    </row>
    <row r="65" spans="1:17" x14ac:dyDescent="0.25">
      <c r="A65" s="24"/>
      <c r="B65" s="24"/>
      <c r="C65" s="24"/>
      <c r="D65" s="24"/>
      <c r="E65" s="24"/>
      <c r="F65" s="24"/>
      <c r="G65" s="24"/>
      <c r="H65" s="24" t="s">
        <v>506</v>
      </c>
      <c r="I65" s="25">
        <v>45965</v>
      </c>
      <c r="J65" s="24" t="s">
        <v>514</v>
      </c>
      <c r="K65" s="24" t="s">
        <v>581</v>
      </c>
      <c r="L65" s="24" t="s">
        <v>663</v>
      </c>
      <c r="M65" s="24" t="s">
        <v>768</v>
      </c>
      <c r="N65" s="26"/>
      <c r="O65" s="24" t="s">
        <v>42</v>
      </c>
      <c r="P65" s="30">
        <v>-19.989999999999998</v>
      </c>
      <c r="Q65" s="30">
        <f t="shared" si="1"/>
        <v>-44.92</v>
      </c>
    </row>
    <row r="66" spans="1:17" x14ac:dyDescent="0.25">
      <c r="A66" s="24"/>
      <c r="B66" s="24"/>
      <c r="C66" s="24"/>
      <c r="D66" s="24"/>
      <c r="E66" s="24"/>
      <c r="F66" s="24"/>
      <c r="G66" s="24"/>
      <c r="H66" s="24" t="s">
        <v>506</v>
      </c>
      <c r="I66" s="25">
        <v>45968</v>
      </c>
      <c r="J66" s="24" t="s">
        <v>513</v>
      </c>
      <c r="K66" s="24" t="s">
        <v>580</v>
      </c>
      <c r="L66" s="24" t="s">
        <v>663</v>
      </c>
      <c r="M66" s="24" t="s">
        <v>768</v>
      </c>
      <c r="N66" s="26"/>
      <c r="O66" s="24" t="s">
        <v>42</v>
      </c>
      <c r="P66" s="30">
        <v>-15.79</v>
      </c>
      <c r="Q66" s="30">
        <f t="shared" si="1"/>
        <v>-60.71</v>
      </c>
    </row>
    <row r="67" spans="1:17" x14ac:dyDescent="0.25">
      <c r="A67" s="24"/>
      <c r="B67" s="24"/>
      <c r="C67" s="24"/>
      <c r="D67" s="24"/>
      <c r="E67" s="24"/>
      <c r="F67" s="24"/>
      <c r="G67" s="24"/>
      <c r="H67" s="24" t="s">
        <v>507</v>
      </c>
      <c r="I67" s="25">
        <v>45974</v>
      </c>
      <c r="J67" s="24" t="s">
        <v>515</v>
      </c>
      <c r="K67" s="24" t="s">
        <v>582</v>
      </c>
      <c r="L67" s="24" t="s">
        <v>663</v>
      </c>
      <c r="M67" s="24" t="s">
        <v>768</v>
      </c>
      <c r="N67" s="26"/>
      <c r="O67" s="24" t="s">
        <v>39</v>
      </c>
      <c r="P67" s="30">
        <v>-20</v>
      </c>
      <c r="Q67" s="30">
        <f t="shared" si="1"/>
        <v>-80.709999999999994</v>
      </c>
    </row>
    <row r="68" spans="1:17" x14ac:dyDescent="0.25">
      <c r="A68" s="24"/>
      <c r="B68" s="24"/>
      <c r="C68" s="24"/>
      <c r="D68" s="24"/>
      <c r="E68" s="24"/>
      <c r="F68" s="24"/>
      <c r="G68" s="24"/>
      <c r="H68" s="24" t="s">
        <v>506</v>
      </c>
      <c r="I68" s="25">
        <v>45975</v>
      </c>
      <c r="J68" s="24" t="s">
        <v>516</v>
      </c>
      <c r="K68" s="24" t="s">
        <v>583</v>
      </c>
      <c r="L68" s="24" t="s">
        <v>664</v>
      </c>
      <c r="M68" s="24" t="s">
        <v>768</v>
      </c>
      <c r="N68" s="26"/>
      <c r="O68" s="24" t="s">
        <v>42</v>
      </c>
      <c r="P68" s="30">
        <v>-8.4</v>
      </c>
      <c r="Q68" s="30">
        <f t="shared" si="1"/>
        <v>-89.11</v>
      </c>
    </row>
    <row r="69" spans="1:17" ht="15.75" thickBot="1" x14ac:dyDescent="0.3">
      <c r="A69" s="24"/>
      <c r="B69" s="24"/>
      <c r="C69" s="24"/>
      <c r="D69" s="24"/>
      <c r="E69" s="24"/>
      <c r="F69" s="24"/>
      <c r="G69" s="24"/>
      <c r="H69" s="24" t="s">
        <v>507</v>
      </c>
      <c r="I69" s="25">
        <v>45986</v>
      </c>
      <c r="J69" s="24" t="s">
        <v>517</v>
      </c>
      <c r="K69" s="24" t="s">
        <v>584</v>
      </c>
      <c r="L69" s="24" t="s">
        <v>663</v>
      </c>
      <c r="M69" s="24" t="s">
        <v>768</v>
      </c>
      <c r="N69" s="26"/>
      <c r="O69" s="24" t="s">
        <v>39</v>
      </c>
      <c r="P69" s="27">
        <v>-10.84</v>
      </c>
      <c r="Q69" s="27">
        <f t="shared" si="1"/>
        <v>-99.95</v>
      </c>
    </row>
    <row r="70" spans="1:17" x14ac:dyDescent="0.25">
      <c r="A70" s="28"/>
      <c r="B70" s="28"/>
      <c r="C70" s="28" t="s">
        <v>446</v>
      </c>
      <c r="D70" s="28"/>
      <c r="E70" s="28"/>
      <c r="F70" s="28"/>
      <c r="G70" s="28"/>
      <c r="H70" s="28"/>
      <c r="I70" s="29"/>
      <c r="J70" s="28"/>
      <c r="K70" s="28"/>
      <c r="L70" s="28"/>
      <c r="M70" s="28"/>
      <c r="N70" s="28"/>
      <c r="O70" s="28"/>
      <c r="P70" s="2">
        <f>ROUND(SUM(P63:P69),5)</f>
        <v>-99.95</v>
      </c>
      <c r="Q70" s="2">
        <f>Q69</f>
        <v>-99.95</v>
      </c>
    </row>
    <row r="71" spans="1:17" x14ac:dyDescent="0.25">
      <c r="A71" s="1"/>
      <c r="B71" s="1"/>
      <c r="C71" s="1" t="s">
        <v>137</v>
      </c>
      <c r="D71" s="1"/>
      <c r="E71" s="1"/>
      <c r="F71" s="1"/>
      <c r="G71" s="1"/>
      <c r="H71" s="1"/>
      <c r="I71" s="22"/>
      <c r="J71" s="1"/>
      <c r="K71" s="1"/>
      <c r="L71" s="1"/>
      <c r="M71" s="1"/>
      <c r="N71" s="1"/>
      <c r="O71" s="1"/>
      <c r="P71" s="23"/>
      <c r="Q71" s="23"/>
    </row>
    <row r="72" spans="1:17" x14ac:dyDescent="0.25">
      <c r="A72" s="24"/>
      <c r="B72" s="24"/>
      <c r="C72" s="24"/>
      <c r="D72" s="24"/>
      <c r="E72" s="24"/>
      <c r="F72" s="24"/>
      <c r="G72" s="24"/>
      <c r="H72" s="24" t="s">
        <v>507</v>
      </c>
      <c r="I72" s="25">
        <v>45962</v>
      </c>
      <c r="J72" s="24" t="s">
        <v>518</v>
      </c>
      <c r="K72" s="24" t="s">
        <v>585</v>
      </c>
      <c r="L72" s="24" t="s">
        <v>665</v>
      </c>
      <c r="M72" s="24" t="s">
        <v>768</v>
      </c>
      <c r="N72" s="26"/>
      <c r="O72" s="24" t="s">
        <v>39</v>
      </c>
      <c r="P72" s="30">
        <v>-44</v>
      </c>
      <c r="Q72" s="30">
        <f>ROUND(Q71+P72,5)</f>
        <v>-44</v>
      </c>
    </row>
    <row r="73" spans="1:17" x14ac:dyDescent="0.25">
      <c r="A73" s="24"/>
      <c r="B73" s="24"/>
      <c r="C73" s="24"/>
      <c r="D73" s="24"/>
      <c r="E73" s="24"/>
      <c r="F73" s="24"/>
      <c r="G73" s="24"/>
      <c r="H73" s="24" t="s">
        <v>507</v>
      </c>
      <c r="I73" s="25">
        <v>45971</v>
      </c>
      <c r="J73" s="24" t="s">
        <v>519</v>
      </c>
      <c r="K73" s="24" t="s">
        <v>585</v>
      </c>
      <c r="L73" s="24" t="s">
        <v>666</v>
      </c>
      <c r="M73" s="24" t="s">
        <v>768</v>
      </c>
      <c r="N73" s="26"/>
      <c r="O73" s="24" t="s">
        <v>39</v>
      </c>
      <c r="P73" s="30">
        <v>-87.5</v>
      </c>
      <c r="Q73" s="30">
        <f>ROUND(Q72+P73,5)</f>
        <v>-131.5</v>
      </c>
    </row>
    <row r="74" spans="1:17" ht="15.75" thickBot="1" x14ac:dyDescent="0.3">
      <c r="A74" s="24"/>
      <c r="B74" s="24"/>
      <c r="C74" s="24"/>
      <c r="D74" s="24"/>
      <c r="E74" s="24"/>
      <c r="F74" s="24"/>
      <c r="G74" s="24"/>
      <c r="H74" s="24" t="s">
        <v>507</v>
      </c>
      <c r="I74" s="25">
        <v>45987</v>
      </c>
      <c r="J74" s="24" t="s">
        <v>520</v>
      </c>
      <c r="K74" s="24" t="s">
        <v>585</v>
      </c>
      <c r="L74" s="24" t="s">
        <v>667</v>
      </c>
      <c r="M74" s="24" t="s">
        <v>768</v>
      </c>
      <c r="N74" s="26"/>
      <c r="O74" s="24" t="s">
        <v>39</v>
      </c>
      <c r="P74" s="27">
        <v>-9.24</v>
      </c>
      <c r="Q74" s="27">
        <f>ROUND(Q73+P74,5)</f>
        <v>-140.74</v>
      </c>
    </row>
    <row r="75" spans="1:17" x14ac:dyDescent="0.25">
      <c r="A75" s="28"/>
      <c r="B75" s="28"/>
      <c r="C75" s="28" t="s">
        <v>447</v>
      </c>
      <c r="D75" s="28"/>
      <c r="E75" s="28"/>
      <c r="F75" s="28"/>
      <c r="G75" s="28"/>
      <c r="H75" s="28"/>
      <c r="I75" s="29"/>
      <c r="J75" s="28"/>
      <c r="K75" s="28"/>
      <c r="L75" s="28"/>
      <c r="M75" s="28"/>
      <c r="N75" s="28"/>
      <c r="O75" s="28"/>
      <c r="P75" s="2">
        <v>-140.74</v>
      </c>
      <c r="Q75" s="2">
        <v>-140.74</v>
      </c>
    </row>
    <row r="76" spans="1:17" x14ac:dyDescent="0.25">
      <c r="A76" s="1"/>
      <c r="B76" s="1"/>
      <c r="C76" s="1" t="s">
        <v>139</v>
      </c>
      <c r="D76" s="1"/>
      <c r="E76" s="1"/>
      <c r="F76" s="1"/>
      <c r="G76" s="1"/>
      <c r="H76" s="1"/>
      <c r="I76" s="22"/>
      <c r="J76" s="1"/>
      <c r="K76" s="1"/>
      <c r="L76" s="1"/>
      <c r="M76" s="1"/>
      <c r="N76" s="1"/>
      <c r="O76" s="1"/>
      <c r="P76" s="23"/>
      <c r="Q76" s="23"/>
    </row>
    <row r="77" spans="1:17" x14ac:dyDescent="0.25">
      <c r="A77" s="1"/>
      <c r="B77" s="1"/>
      <c r="C77" s="1"/>
      <c r="D77" s="1" t="s">
        <v>140</v>
      </c>
      <c r="E77" s="1"/>
      <c r="F77" s="1"/>
      <c r="G77" s="1"/>
      <c r="H77" s="1"/>
      <c r="I77" s="22"/>
      <c r="J77" s="1"/>
      <c r="K77" s="1"/>
      <c r="L77" s="1"/>
      <c r="M77" s="1"/>
      <c r="N77" s="1"/>
      <c r="O77" s="1"/>
      <c r="P77" s="23"/>
      <c r="Q77" s="23"/>
    </row>
    <row r="78" spans="1:17" x14ac:dyDescent="0.25">
      <c r="A78" s="24"/>
      <c r="B78" s="24"/>
      <c r="C78" s="24"/>
      <c r="D78" s="24"/>
      <c r="E78" s="24"/>
      <c r="F78" s="24"/>
      <c r="G78" s="24"/>
      <c r="H78" s="24" t="s">
        <v>505</v>
      </c>
      <c r="I78" s="25">
        <v>45971</v>
      </c>
      <c r="J78" s="24"/>
      <c r="K78" s="24"/>
      <c r="L78" s="24" t="s">
        <v>668</v>
      </c>
      <c r="M78" s="24" t="s">
        <v>768</v>
      </c>
      <c r="N78" s="26"/>
      <c r="O78" s="24" t="s">
        <v>12</v>
      </c>
      <c r="P78" s="30">
        <v>-1.81</v>
      </c>
      <c r="Q78" s="30">
        <f>ROUND(Q77+P78,5)</f>
        <v>-1.81</v>
      </c>
    </row>
    <row r="79" spans="1:17" x14ac:dyDescent="0.25">
      <c r="A79" s="24"/>
      <c r="B79" s="24"/>
      <c r="C79" s="24"/>
      <c r="D79" s="24"/>
      <c r="E79" s="24"/>
      <c r="F79" s="24"/>
      <c r="G79" s="24"/>
      <c r="H79" s="24" t="s">
        <v>505</v>
      </c>
      <c r="I79" s="25">
        <v>45971</v>
      </c>
      <c r="J79" s="24"/>
      <c r="K79" s="24"/>
      <c r="L79" s="24" t="s">
        <v>668</v>
      </c>
      <c r="M79" s="24" t="s">
        <v>768</v>
      </c>
      <c r="N79" s="26"/>
      <c r="O79" s="24" t="s">
        <v>12</v>
      </c>
      <c r="P79" s="30">
        <v>-41.7</v>
      </c>
      <c r="Q79" s="30">
        <f>ROUND(Q78+P79,5)</f>
        <v>-43.51</v>
      </c>
    </row>
    <row r="80" spans="1:17" ht="15.75" thickBot="1" x14ac:dyDescent="0.3">
      <c r="A80" s="24"/>
      <c r="B80" s="24"/>
      <c r="C80" s="24"/>
      <c r="D80" s="24"/>
      <c r="E80" s="24"/>
      <c r="F80" s="24"/>
      <c r="G80" s="24"/>
      <c r="H80" s="24" t="s">
        <v>505</v>
      </c>
      <c r="I80" s="25">
        <v>45971</v>
      </c>
      <c r="J80" s="24"/>
      <c r="K80" s="24"/>
      <c r="L80" s="24" t="s">
        <v>668</v>
      </c>
      <c r="M80" s="24" t="s">
        <v>768</v>
      </c>
      <c r="N80" s="26"/>
      <c r="O80" s="24" t="s">
        <v>12</v>
      </c>
      <c r="P80" s="30">
        <v>-3.09</v>
      </c>
      <c r="Q80" s="30">
        <f>ROUND(Q79+P80,5)</f>
        <v>-46.6</v>
      </c>
    </row>
    <row r="81" spans="1:17" ht="15.75" thickBot="1" x14ac:dyDescent="0.3">
      <c r="A81" s="28"/>
      <c r="B81" s="28"/>
      <c r="C81" s="28"/>
      <c r="D81" s="28" t="s">
        <v>448</v>
      </c>
      <c r="E81" s="28"/>
      <c r="F81" s="28"/>
      <c r="G81" s="28"/>
      <c r="H81" s="28"/>
      <c r="I81" s="29"/>
      <c r="J81" s="28"/>
      <c r="K81" s="28"/>
      <c r="L81" s="28"/>
      <c r="M81" s="28"/>
      <c r="N81" s="28"/>
      <c r="O81" s="28"/>
      <c r="P81" s="3">
        <f>ROUND(SUM(P77:P80),5)</f>
        <v>-46.6</v>
      </c>
      <c r="Q81" s="3">
        <f>Q80</f>
        <v>-46.6</v>
      </c>
    </row>
    <row r="82" spans="1:17" x14ac:dyDescent="0.25">
      <c r="A82" s="28"/>
      <c r="B82" s="28"/>
      <c r="C82" s="28" t="s">
        <v>143</v>
      </c>
      <c r="D82" s="28"/>
      <c r="E82" s="28"/>
      <c r="F82" s="28"/>
      <c r="G82" s="28"/>
      <c r="H82" s="28"/>
      <c r="I82" s="29"/>
      <c r="J82" s="28"/>
      <c r="K82" s="28"/>
      <c r="L82" s="28"/>
      <c r="M82" s="28"/>
      <c r="N82" s="28"/>
      <c r="O82" s="28"/>
      <c r="P82" s="2">
        <f>P81</f>
        <v>-46.6</v>
      </c>
      <c r="Q82" s="2">
        <f>Q81</f>
        <v>-46.6</v>
      </c>
    </row>
    <row r="83" spans="1:17" x14ac:dyDescent="0.25">
      <c r="A83" s="1"/>
      <c r="B83" s="1"/>
      <c r="C83" s="1" t="s">
        <v>144</v>
      </c>
      <c r="D83" s="1"/>
      <c r="E83" s="1"/>
      <c r="F83" s="1"/>
      <c r="G83" s="1"/>
      <c r="H83" s="1"/>
      <c r="I83" s="22"/>
      <c r="J83" s="1"/>
      <c r="K83" s="1"/>
      <c r="L83" s="1"/>
      <c r="M83" s="1"/>
      <c r="N83" s="1"/>
      <c r="O83" s="1"/>
      <c r="P83" s="23"/>
      <c r="Q83" s="23"/>
    </row>
    <row r="84" spans="1:17" x14ac:dyDescent="0.25">
      <c r="A84" s="1"/>
      <c r="B84" s="1"/>
      <c r="C84" s="1"/>
      <c r="D84" s="1" t="s">
        <v>149</v>
      </c>
      <c r="E84" s="1"/>
      <c r="F84" s="1"/>
      <c r="G84" s="1"/>
      <c r="H84" s="1"/>
      <c r="I84" s="22"/>
      <c r="J84" s="1"/>
      <c r="K84" s="1"/>
      <c r="L84" s="1"/>
      <c r="M84" s="1"/>
      <c r="N84" s="1"/>
      <c r="O84" s="1"/>
      <c r="P84" s="23"/>
      <c r="Q84" s="23"/>
    </row>
    <row r="85" spans="1:17" x14ac:dyDescent="0.25">
      <c r="A85" s="24"/>
      <c r="B85" s="24"/>
      <c r="C85" s="24"/>
      <c r="D85" s="24"/>
      <c r="E85" s="24"/>
      <c r="F85" s="24"/>
      <c r="G85" s="24"/>
      <c r="H85" s="24" t="s">
        <v>504</v>
      </c>
      <c r="I85" s="25">
        <v>45967</v>
      </c>
      <c r="J85" s="24" t="s">
        <v>521</v>
      </c>
      <c r="K85" s="24"/>
      <c r="L85" s="24" t="s">
        <v>669</v>
      </c>
      <c r="M85" s="24" t="s">
        <v>768</v>
      </c>
      <c r="N85" s="26"/>
      <c r="O85" s="24" t="s">
        <v>276</v>
      </c>
      <c r="P85" s="30">
        <v>-5136.8999999999996</v>
      </c>
      <c r="Q85" s="30">
        <f>ROUND(Q84+P85,5)</f>
        <v>-5136.8999999999996</v>
      </c>
    </row>
    <row r="86" spans="1:17" ht="15.75" thickBot="1" x14ac:dyDescent="0.3">
      <c r="A86" s="24"/>
      <c r="B86" s="24"/>
      <c r="C86" s="24"/>
      <c r="D86" s="24"/>
      <c r="E86" s="24"/>
      <c r="F86" s="24"/>
      <c r="G86" s="24"/>
      <c r="H86" s="24" t="s">
        <v>507</v>
      </c>
      <c r="I86" s="25">
        <v>45967</v>
      </c>
      <c r="J86" s="24" t="s">
        <v>522</v>
      </c>
      <c r="K86" s="24" t="s">
        <v>586</v>
      </c>
      <c r="L86" s="24" t="s">
        <v>670</v>
      </c>
      <c r="M86" s="24" t="s">
        <v>768</v>
      </c>
      <c r="N86" s="26"/>
      <c r="O86" s="24" t="s">
        <v>39</v>
      </c>
      <c r="P86" s="30">
        <v>-1328</v>
      </c>
      <c r="Q86" s="30">
        <f>ROUND(Q85+P86,5)</f>
        <v>-6464.9</v>
      </c>
    </row>
    <row r="87" spans="1:17" ht="15.75" thickBot="1" x14ac:dyDescent="0.3">
      <c r="A87" s="28"/>
      <c r="B87" s="28"/>
      <c r="C87" s="28"/>
      <c r="D87" s="28" t="s">
        <v>449</v>
      </c>
      <c r="E87" s="28"/>
      <c r="F87" s="28"/>
      <c r="G87" s="28"/>
      <c r="H87" s="28"/>
      <c r="I87" s="29"/>
      <c r="J87" s="28"/>
      <c r="K87" s="28"/>
      <c r="L87" s="28"/>
      <c r="M87" s="28"/>
      <c r="N87" s="28"/>
      <c r="O87" s="28"/>
      <c r="P87" s="3">
        <f>ROUND(SUM(P84:P86),5)</f>
        <v>-6464.9</v>
      </c>
      <c r="Q87" s="3">
        <f>Q86</f>
        <v>-6464.9</v>
      </c>
    </row>
    <row r="88" spans="1:17" x14ac:dyDescent="0.25">
      <c r="A88" s="28"/>
      <c r="B88" s="28"/>
      <c r="C88" s="28" t="s">
        <v>151</v>
      </c>
      <c r="D88" s="28"/>
      <c r="E88" s="28"/>
      <c r="F88" s="28"/>
      <c r="G88" s="28"/>
      <c r="H88" s="28"/>
      <c r="I88" s="29"/>
      <c r="J88" s="28"/>
      <c r="K88" s="28"/>
      <c r="L88" s="28"/>
      <c r="M88" s="28"/>
      <c r="N88" s="28"/>
      <c r="O88" s="28"/>
      <c r="P88" s="2">
        <f>P87</f>
        <v>-6464.9</v>
      </c>
      <c r="Q88" s="2">
        <f>Q87</f>
        <v>-6464.9</v>
      </c>
    </row>
    <row r="89" spans="1:17" x14ac:dyDescent="0.25">
      <c r="A89" s="1"/>
      <c r="B89" s="1"/>
      <c r="C89" s="1" t="s">
        <v>152</v>
      </c>
      <c r="D89" s="1"/>
      <c r="E89" s="1"/>
      <c r="F89" s="1"/>
      <c r="G89" s="1"/>
      <c r="H89" s="1"/>
      <c r="I89" s="22"/>
      <c r="J89" s="1"/>
      <c r="K89" s="1"/>
      <c r="L89" s="1"/>
      <c r="M89" s="1"/>
      <c r="N89" s="1"/>
      <c r="O89" s="1"/>
      <c r="P89" s="23"/>
      <c r="Q89" s="23"/>
    </row>
    <row r="90" spans="1:17" x14ac:dyDescent="0.25">
      <c r="A90" s="1"/>
      <c r="B90" s="1"/>
      <c r="C90" s="1"/>
      <c r="D90" s="1" t="s">
        <v>153</v>
      </c>
      <c r="E90" s="1"/>
      <c r="F90" s="1"/>
      <c r="G90" s="1"/>
      <c r="H90" s="1"/>
      <c r="I90" s="22"/>
      <c r="J90" s="1"/>
      <c r="K90" s="1"/>
      <c r="L90" s="1"/>
      <c r="M90" s="1"/>
      <c r="N90" s="1"/>
      <c r="O90" s="1"/>
      <c r="P90" s="23"/>
      <c r="Q90" s="23"/>
    </row>
    <row r="91" spans="1:17" ht="15.75" thickBot="1" x14ac:dyDescent="0.3">
      <c r="A91" s="21"/>
      <c r="B91" s="21"/>
      <c r="C91" s="21"/>
      <c r="D91" s="21"/>
      <c r="E91" s="21"/>
      <c r="F91" s="21"/>
      <c r="G91" s="24"/>
      <c r="H91" s="24" t="s">
        <v>506</v>
      </c>
      <c r="I91" s="25">
        <v>45966</v>
      </c>
      <c r="J91" s="24"/>
      <c r="K91" s="24" t="s">
        <v>587</v>
      </c>
      <c r="L91" s="24" t="s">
        <v>671</v>
      </c>
      <c r="M91" s="24" t="s">
        <v>768</v>
      </c>
      <c r="N91" s="26"/>
      <c r="O91" s="24" t="s">
        <v>42</v>
      </c>
      <c r="P91" s="27">
        <v>-525</v>
      </c>
      <c r="Q91" s="27">
        <f>ROUND(Q90+P91,5)</f>
        <v>-525</v>
      </c>
    </row>
    <row r="92" spans="1:17" x14ac:dyDescent="0.25">
      <c r="A92" s="28"/>
      <c r="B92" s="28"/>
      <c r="C92" s="28"/>
      <c r="D92" s="28" t="s">
        <v>450</v>
      </c>
      <c r="E92" s="28"/>
      <c r="F92" s="28"/>
      <c r="G92" s="28"/>
      <c r="H92" s="28"/>
      <c r="I92" s="29"/>
      <c r="J92" s="28"/>
      <c r="K92" s="28"/>
      <c r="L92" s="28"/>
      <c r="M92" s="28"/>
      <c r="N92" s="28"/>
      <c r="O92" s="28"/>
      <c r="P92" s="2">
        <f>ROUND(SUM(P90:P91),5)</f>
        <v>-525</v>
      </c>
      <c r="Q92" s="2">
        <f>Q91</f>
        <v>-525</v>
      </c>
    </row>
    <row r="93" spans="1:17" x14ac:dyDescent="0.25">
      <c r="A93" s="1"/>
      <c r="B93" s="1"/>
      <c r="C93" s="1"/>
      <c r="D93" s="1" t="s">
        <v>158</v>
      </c>
      <c r="E93" s="1"/>
      <c r="F93" s="1"/>
      <c r="G93" s="1"/>
      <c r="H93" s="1"/>
      <c r="I93" s="22"/>
      <c r="J93" s="1"/>
      <c r="K93" s="1"/>
      <c r="L93" s="1"/>
      <c r="M93" s="1"/>
      <c r="N93" s="1"/>
      <c r="O93" s="1"/>
      <c r="P93" s="23"/>
      <c r="Q93" s="23"/>
    </row>
    <row r="94" spans="1:17" ht="15.75" thickBot="1" x14ac:dyDescent="0.3">
      <c r="A94" s="21"/>
      <c r="B94" s="21"/>
      <c r="C94" s="21"/>
      <c r="D94" s="21"/>
      <c r="E94" s="21"/>
      <c r="F94" s="21"/>
      <c r="G94" s="24"/>
      <c r="H94" s="24" t="s">
        <v>507</v>
      </c>
      <c r="I94" s="25">
        <v>45965</v>
      </c>
      <c r="J94" s="24" t="s">
        <v>511</v>
      </c>
      <c r="K94" s="24" t="s">
        <v>588</v>
      </c>
      <c r="L94" s="24" t="s">
        <v>511</v>
      </c>
      <c r="M94" s="24" t="s">
        <v>768</v>
      </c>
      <c r="N94" s="26"/>
      <c r="O94" s="24" t="s">
        <v>39</v>
      </c>
      <c r="P94" s="27">
        <v>-50</v>
      </c>
      <c r="Q94" s="27">
        <f>ROUND(Q93+P94,5)</f>
        <v>-50</v>
      </c>
    </row>
    <row r="95" spans="1:17" x14ac:dyDescent="0.25">
      <c r="A95" s="28"/>
      <c r="B95" s="28"/>
      <c r="C95" s="28"/>
      <c r="D95" s="28" t="s">
        <v>451</v>
      </c>
      <c r="E95" s="28"/>
      <c r="F95" s="28"/>
      <c r="G95" s="28"/>
      <c r="H95" s="28"/>
      <c r="I95" s="29"/>
      <c r="J95" s="28"/>
      <c r="K95" s="28"/>
      <c r="L95" s="28"/>
      <c r="M95" s="28"/>
      <c r="N95" s="28"/>
      <c r="O95" s="28"/>
      <c r="P95" s="2">
        <f>ROUND(SUM(P93:P94),5)</f>
        <v>-50</v>
      </c>
      <c r="Q95" s="2">
        <f>Q94</f>
        <v>-50</v>
      </c>
    </row>
    <row r="96" spans="1:17" x14ac:dyDescent="0.25">
      <c r="A96" s="1"/>
      <c r="B96" s="1"/>
      <c r="C96" s="1"/>
      <c r="D96" s="1" t="s">
        <v>159</v>
      </c>
      <c r="E96" s="1"/>
      <c r="F96" s="1"/>
      <c r="G96" s="1"/>
      <c r="H96" s="1"/>
      <c r="I96" s="22"/>
      <c r="J96" s="1"/>
      <c r="K96" s="1"/>
      <c r="L96" s="1"/>
      <c r="M96" s="1"/>
      <c r="N96" s="1"/>
      <c r="O96" s="1"/>
      <c r="P96" s="23"/>
      <c r="Q96" s="23"/>
    </row>
    <row r="97" spans="1:17" x14ac:dyDescent="0.25">
      <c r="A97" s="24"/>
      <c r="B97" s="24"/>
      <c r="C97" s="24"/>
      <c r="D97" s="24"/>
      <c r="E97" s="24"/>
      <c r="F97" s="24"/>
      <c r="G97" s="24"/>
      <c r="H97" s="24" t="s">
        <v>506</v>
      </c>
      <c r="I97" s="25">
        <v>45968</v>
      </c>
      <c r="J97" s="24" t="s">
        <v>523</v>
      </c>
      <c r="K97" s="24" t="s">
        <v>589</v>
      </c>
      <c r="L97" s="24" t="s">
        <v>672</v>
      </c>
      <c r="M97" s="24" t="s">
        <v>768</v>
      </c>
      <c r="N97" s="26"/>
      <c r="O97" s="24" t="s">
        <v>42</v>
      </c>
      <c r="P97" s="30">
        <v>-250</v>
      </c>
      <c r="Q97" s="30">
        <f>ROUND(Q96+P97,5)</f>
        <v>-250</v>
      </c>
    </row>
    <row r="98" spans="1:17" x14ac:dyDescent="0.25">
      <c r="A98" s="24"/>
      <c r="B98" s="24"/>
      <c r="C98" s="24"/>
      <c r="D98" s="24"/>
      <c r="E98" s="24"/>
      <c r="F98" s="24"/>
      <c r="G98" s="24"/>
      <c r="H98" s="24" t="s">
        <v>506</v>
      </c>
      <c r="I98" s="25">
        <v>45968</v>
      </c>
      <c r="J98" s="24" t="s">
        <v>524</v>
      </c>
      <c r="K98" s="24" t="s">
        <v>589</v>
      </c>
      <c r="L98" s="24" t="s">
        <v>673</v>
      </c>
      <c r="M98" s="24" t="s">
        <v>768</v>
      </c>
      <c r="N98" s="26"/>
      <c r="O98" s="24" t="s">
        <v>42</v>
      </c>
      <c r="P98" s="30">
        <v>-30</v>
      </c>
      <c r="Q98" s="30">
        <f>ROUND(Q97+P98,5)</f>
        <v>-280</v>
      </c>
    </row>
    <row r="99" spans="1:17" x14ac:dyDescent="0.25">
      <c r="A99" s="24"/>
      <c r="B99" s="24"/>
      <c r="C99" s="24"/>
      <c r="D99" s="24"/>
      <c r="E99" s="24"/>
      <c r="F99" s="24"/>
      <c r="G99" s="24"/>
      <c r="H99" s="24" t="s">
        <v>506</v>
      </c>
      <c r="I99" s="25">
        <v>45969</v>
      </c>
      <c r="J99" s="24" t="s">
        <v>525</v>
      </c>
      <c r="K99" s="24" t="s">
        <v>590</v>
      </c>
      <c r="L99" s="24" t="s">
        <v>674</v>
      </c>
      <c r="M99" s="24" t="s">
        <v>768</v>
      </c>
      <c r="N99" s="26"/>
      <c r="O99" s="24" t="s">
        <v>42</v>
      </c>
      <c r="P99" s="30">
        <v>-239.88</v>
      </c>
      <c r="Q99" s="30">
        <f>ROUND(Q98+P99,5)</f>
        <v>-519.88</v>
      </c>
    </row>
    <row r="100" spans="1:17" x14ac:dyDescent="0.25">
      <c r="A100" s="24"/>
      <c r="B100" s="24"/>
      <c r="C100" s="24"/>
      <c r="D100" s="24"/>
      <c r="E100" s="24"/>
      <c r="F100" s="24"/>
      <c r="G100" s="24"/>
      <c r="H100" s="24" t="s">
        <v>506</v>
      </c>
      <c r="I100" s="25">
        <v>45969</v>
      </c>
      <c r="J100" s="24" t="s">
        <v>526</v>
      </c>
      <c r="K100" s="24" t="s">
        <v>590</v>
      </c>
      <c r="L100" s="24" t="s">
        <v>675</v>
      </c>
      <c r="M100" s="24" t="s">
        <v>768</v>
      </c>
      <c r="N100" s="26"/>
      <c r="O100" s="24" t="s">
        <v>42</v>
      </c>
      <c r="P100" s="30">
        <v>-239.88</v>
      </c>
      <c r="Q100" s="30">
        <f>ROUND(Q99+P100,5)</f>
        <v>-759.76</v>
      </c>
    </row>
    <row r="101" spans="1:17" ht="15.75" thickBot="1" x14ac:dyDescent="0.3">
      <c r="A101" s="24"/>
      <c r="B101" s="24"/>
      <c r="C101" s="24"/>
      <c r="D101" s="24"/>
      <c r="E101" s="24"/>
      <c r="F101" s="24"/>
      <c r="G101" s="24"/>
      <c r="H101" s="24" t="s">
        <v>506</v>
      </c>
      <c r="I101" s="25">
        <v>45969</v>
      </c>
      <c r="J101" s="24"/>
      <c r="K101" s="24" t="s">
        <v>590</v>
      </c>
      <c r="L101" s="24" t="s">
        <v>676</v>
      </c>
      <c r="M101" s="24" t="s">
        <v>768</v>
      </c>
      <c r="N101" s="26"/>
      <c r="O101" s="24" t="s">
        <v>42</v>
      </c>
      <c r="P101" s="30">
        <v>-239.88</v>
      </c>
      <c r="Q101" s="30">
        <f>ROUND(Q100+P101,5)</f>
        <v>-999.64</v>
      </c>
    </row>
    <row r="102" spans="1:17" ht="15.75" thickBot="1" x14ac:dyDescent="0.3">
      <c r="A102" s="28"/>
      <c r="B102" s="28"/>
      <c r="C102" s="28"/>
      <c r="D102" s="28" t="s">
        <v>452</v>
      </c>
      <c r="E102" s="28"/>
      <c r="F102" s="28"/>
      <c r="G102" s="28"/>
      <c r="H102" s="28"/>
      <c r="I102" s="29"/>
      <c r="J102" s="28"/>
      <c r="K102" s="28"/>
      <c r="L102" s="28"/>
      <c r="M102" s="28"/>
      <c r="N102" s="28"/>
      <c r="O102" s="28"/>
      <c r="P102" s="3">
        <f>ROUND(SUM(P96:P101),5)</f>
        <v>-999.64</v>
      </c>
      <c r="Q102" s="3">
        <f>Q101</f>
        <v>-999.64</v>
      </c>
    </row>
    <row r="103" spans="1:17" x14ac:dyDescent="0.25">
      <c r="A103" s="28"/>
      <c r="B103" s="28"/>
      <c r="C103" s="28" t="s">
        <v>160</v>
      </c>
      <c r="D103" s="28"/>
      <c r="E103" s="28"/>
      <c r="F103" s="28"/>
      <c r="G103" s="28"/>
      <c r="H103" s="28"/>
      <c r="I103" s="29"/>
      <c r="J103" s="28"/>
      <c r="K103" s="28"/>
      <c r="L103" s="28"/>
      <c r="M103" s="28"/>
      <c r="N103" s="28"/>
      <c r="O103" s="28"/>
      <c r="P103" s="2">
        <f>ROUND(P92+P95+P102,5)</f>
        <v>-1574.64</v>
      </c>
      <c r="Q103" s="2">
        <f>ROUND(Q92+Q95+Q102,5)</f>
        <v>-1574.64</v>
      </c>
    </row>
    <row r="104" spans="1:17" x14ac:dyDescent="0.25">
      <c r="A104" s="1"/>
      <c r="B104" s="1"/>
      <c r="C104" s="1" t="s">
        <v>161</v>
      </c>
      <c r="D104" s="1"/>
      <c r="E104" s="1"/>
      <c r="F104" s="1"/>
      <c r="G104" s="1"/>
      <c r="H104" s="1"/>
      <c r="I104" s="22"/>
      <c r="J104" s="1"/>
      <c r="K104" s="1"/>
      <c r="L104" s="1"/>
      <c r="M104" s="1"/>
      <c r="N104" s="1"/>
      <c r="O104" s="1"/>
      <c r="P104" s="23"/>
      <c r="Q104" s="23"/>
    </row>
    <row r="105" spans="1:17" x14ac:dyDescent="0.25">
      <c r="A105" s="1"/>
      <c r="B105" s="1"/>
      <c r="C105" s="1"/>
      <c r="D105" s="1" t="s">
        <v>162</v>
      </c>
      <c r="E105" s="1"/>
      <c r="F105" s="1"/>
      <c r="G105" s="1"/>
      <c r="H105" s="1"/>
      <c r="I105" s="22"/>
      <c r="J105" s="1"/>
      <c r="K105" s="1"/>
      <c r="L105" s="1"/>
      <c r="M105" s="1"/>
      <c r="N105" s="1"/>
      <c r="O105" s="1"/>
      <c r="P105" s="23"/>
      <c r="Q105" s="23"/>
    </row>
    <row r="106" spans="1:17" x14ac:dyDescent="0.25">
      <c r="A106" s="1"/>
      <c r="B106" s="1"/>
      <c r="C106" s="1"/>
      <c r="D106" s="1"/>
      <c r="E106" s="1" t="s">
        <v>165</v>
      </c>
      <c r="F106" s="1"/>
      <c r="G106" s="1"/>
      <c r="H106" s="1"/>
      <c r="I106" s="22"/>
      <c r="J106" s="1"/>
      <c r="K106" s="1"/>
      <c r="L106" s="1"/>
      <c r="M106" s="1"/>
      <c r="N106" s="1"/>
      <c r="O106" s="1"/>
      <c r="P106" s="23"/>
      <c r="Q106" s="23"/>
    </row>
    <row r="107" spans="1:17" ht="15.75" thickBot="1" x14ac:dyDescent="0.3">
      <c r="A107" s="21"/>
      <c r="B107" s="21"/>
      <c r="C107" s="21"/>
      <c r="D107" s="21"/>
      <c r="E107" s="21"/>
      <c r="F107" s="21"/>
      <c r="G107" s="24"/>
      <c r="H107" s="24" t="s">
        <v>508</v>
      </c>
      <c r="I107" s="25">
        <v>45989</v>
      </c>
      <c r="J107" s="24" t="s">
        <v>527</v>
      </c>
      <c r="K107" s="24" t="s">
        <v>591</v>
      </c>
      <c r="L107" s="24" t="s">
        <v>677</v>
      </c>
      <c r="M107" s="24" t="s">
        <v>768</v>
      </c>
      <c r="N107" s="26"/>
      <c r="O107" s="24" t="s">
        <v>11</v>
      </c>
      <c r="P107" s="27">
        <v>-899.04</v>
      </c>
      <c r="Q107" s="27">
        <f>ROUND(Q106+P107,5)</f>
        <v>-899.04</v>
      </c>
    </row>
    <row r="108" spans="1:17" x14ac:dyDescent="0.25">
      <c r="A108" s="28"/>
      <c r="B108" s="28"/>
      <c r="C108" s="28"/>
      <c r="D108" s="28"/>
      <c r="E108" s="28" t="s">
        <v>453</v>
      </c>
      <c r="F108" s="28"/>
      <c r="G108" s="28"/>
      <c r="H108" s="28"/>
      <c r="I108" s="29"/>
      <c r="J108" s="28"/>
      <c r="K108" s="28"/>
      <c r="L108" s="28"/>
      <c r="M108" s="28"/>
      <c r="N108" s="28"/>
      <c r="O108" s="28"/>
      <c r="P108" s="2">
        <f>ROUND(SUM(P106:P107),5)</f>
        <v>-899.04</v>
      </c>
      <c r="Q108" s="2">
        <f>Q107</f>
        <v>-899.04</v>
      </c>
    </row>
    <row r="109" spans="1:17" x14ac:dyDescent="0.25">
      <c r="A109" s="1"/>
      <c r="B109" s="1"/>
      <c r="C109" s="1"/>
      <c r="D109" s="1"/>
      <c r="E109" s="1" t="s">
        <v>166</v>
      </c>
      <c r="F109" s="1"/>
      <c r="G109" s="1"/>
      <c r="H109" s="1"/>
      <c r="I109" s="22"/>
      <c r="J109" s="1"/>
      <c r="K109" s="1"/>
      <c r="L109" s="1"/>
      <c r="M109" s="1"/>
      <c r="N109" s="1"/>
      <c r="O109" s="1"/>
      <c r="P109" s="23"/>
      <c r="Q109" s="23"/>
    </row>
    <row r="110" spans="1:17" x14ac:dyDescent="0.25">
      <c r="A110" s="1"/>
      <c r="B110" s="1"/>
      <c r="C110" s="1"/>
      <c r="D110" s="1"/>
      <c r="E110" s="1"/>
      <c r="F110" s="1" t="s">
        <v>167</v>
      </c>
      <c r="G110" s="1"/>
      <c r="H110" s="1"/>
      <c r="I110" s="22"/>
      <c r="J110" s="1"/>
      <c r="K110" s="1"/>
      <c r="L110" s="1"/>
      <c r="M110" s="1"/>
      <c r="N110" s="1"/>
      <c r="O110" s="1"/>
      <c r="P110" s="23"/>
      <c r="Q110" s="23"/>
    </row>
    <row r="111" spans="1:17" x14ac:dyDescent="0.25">
      <c r="A111" s="24"/>
      <c r="B111" s="24"/>
      <c r="C111" s="24"/>
      <c r="D111" s="24"/>
      <c r="E111" s="24"/>
      <c r="F111" s="24"/>
      <c r="G111" s="24"/>
      <c r="H111" s="24" t="s">
        <v>508</v>
      </c>
      <c r="I111" s="25">
        <v>45989</v>
      </c>
      <c r="J111" s="24" t="s">
        <v>528</v>
      </c>
      <c r="K111" s="24" t="s">
        <v>592</v>
      </c>
      <c r="L111" s="24" t="s">
        <v>677</v>
      </c>
      <c r="M111" s="24" t="s">
        <v>768</v>
      </c>
      <c r="N111" s="26"/>
      <c r="O111" s="24" t="s">
        <v>11</v>
      </c>
      <c r="P111" s="30">
        <v>-8119.36</v>
      </c>
      <c r="Q111" s="30">
        <f>ROUND(Q110+P111,5)</f>
        <v>-8119.36</v>
      </c>
    </row>
    <row r="112" spans="1:17" x14ac:dyDescent="0.25">
      <c r="A112" s="24"/>
      <c r="B112" s="24"/>
      <c r="C112" s="24"/>
      <c r="D112" s="24"/>
      <c r="E112" s="24"/>
      <c r="F112" s="24"/>
      <c r="G112" s="24"/>
      <c r="H112" s="24" t="s">
        <v>508</v>
      </c>
      <c r="I112" s="25">
        <v>45989</v>
      </c>
      <c r="J112" s="24" t="s">
        <v>528</v>
      </c>
      <c r="K112" s="24" t="s">
        <v>592</v>
      </c>
      <c r="L112" s="24" t="s">
        <v>677</v>
      </c>
      <c r="M112" s="24" t="s">
        <v>768</v>
      </c>
      <c r="N112" s="26"/>
      <c r="O112" s="24" t="s">
        <v>11</v>
      </c>
      <c r="P112" s="30">
        <v>-4510.76</v>
      </c>
      <c r="Q112" s="30">
        <f>ROUND(Q111+P112,5)</f>
        <v>-12630.12</v>
      </c>
    </row>
    <row r="113" spans="1:17" ht="15.75" thickBot="1" x14ac:dyDescent="0.3">
      <c r="A113" s="24"/>
      <c r="B113" s="24"/>
      <c r="C113" s="24"/>
      <c r="D113" s="24"/>
      <c r="E113" s="24"/>
      <c r="F113" s="24"/>
      <c r="G113" s="24"/>
      <c r="H113" s="24" t="s">
        <v>508</v>
      </c>
      <c r="I113" s="25">
        <v>45989</v>
      </c>
      <c r="J113" s="24" t="s">
        <v>528</v>
      </c>
      <c r="K113" s="24" t="s">
        <v>592</v>
      </c>
      <c r="L113" s="24" t="s">
        <v>677</v>
      </c>
      <c r="M113" s="24" t="s">
        <v>768</v>
      </c>
      <c r="N113" s="26"/>
      <c r="O113" s="24" t="s">
        <v>11</v>
      </c>
      <c r="P113" s="27">
        <v>0</v>
      </c>
      <c r="Q113" s="27">
        <f>ROUND(Q112+P113,5)</f>
        <v>-12630.12</v>
      </c>
    </row>
    <row r="114" spans="1:17" x14ac:dyDescent="0.25">
      <c r="A114" s="28"/>
      <c r="B114" s="28"/>
      <c r="C114" s="28"/>
      <c r="D114" s="28"/>
      <c r="E114" s="28"/>
      <c r="F114" s="28" t="s">
        <v>454</v>
      </c>
      <c r="G114" s="28"/>
      <c r="H114" s="28"/>
      <c r="I114" s="29"/>
      <c r="J114" s="28"/>
      <c r="K114" s="28"/>
      <c r="L114" s="28"/>
      <c r="M114" s="28"/>
      <c r="N114" s="28"/>
      <c r="O114" s="28"/>
      <c r="P114" s="2">
        <f>ROUND(SUM(P110:P113),5)</f>
        <v>-12630.12</v>
      </c>
      <c r="Q114" s="2">
        <f>Q113</f>
        <v>-12630.12</v>
      </c>
    </row>
    <row r="115" spans="1:17" x14ac:dyDescent="0.25">
      <c r="A115" s="1"/>
      <c r="B115" s="1"/>
      <c r="C115" s="1"/>
      <c r="D115" s="1"/>
      <c r="E115" s="1"/>
      <c r="F115" s="1" t="s">
        <v>168</v>
      </c>
      <c r="G115" s="1"/>
      <c r="H115" s="1"/>
      <c r="I115" s="22"/>
      <c r="J115" s="1"/>
      <c r="K115" s="1"/>
      <c r="L115" s="1"/>
      <c r="M115" s="1"/>
      <c r="N115" s="1"/>
      <c r="O115" s="1"/>
      <c r="P115" s="23"/>
      <c r="Q115" s="23"/>
    </row>
    <row r="116" spans="1:17" ht="15.75" thickBot="1" x14ac:dyDescent="0.3">
      <c r="A116" s="21"/>
      <c r="B116" s="21"/>
      <c r="C116" s="21"/>
      <c r="D116" s="21"/>
      <c r="E116" s="21"/>
      <c r="F116" s="21"/>
      <c r="G116" s="24"/>
      <c r="H116" s="24" t="s">
        <v>508</v>
      </c>
      <c r="I116" s="25">
        <v>45989</v>
      </c>
      <c r="J116" s="24" t="s">
        <v>528</v>
      </c>
      <c r="K116" s="24" t="s">
        <v>592</v>
      </c>
      <c r="L116" s="24" t="s">
        <v>677</v>
      </c>
      <c r="M116" s="24" t="s">
        <v>768</v>
      </c>
      <c r="N116" s="26"/>
      <c r="O116" s="24" t="s">
        <v>11</v>
      </c>
      <c r="P116" s="27">
        <v>-1326.16</v>
      </c>
      <c r="Q116" s="27">
        <f>ROUND(Q115+P116,5)</f>
        <v>-1326.16</v>
      </c>
    </row>
    <row r="117" spans="1:17" x14ac:dyDescent="0.25">
      <c r="A117" s="28"/>
      <c r="B117" s="28"/>
      <c r="C117" s="28"/>
      <c r="D117" s="28"/>
      <c r="E117" s="28"/>
      <c r="F117" s="28" t="s">
        <v>455</v>
      </c>
      <c r="G117" s="28"/>
      <c r="H117" s="28"/>
      <c r="I117" s="29"/>
      <c r="J117" s="28"/>
      <c r="K117" s="28"/>
      <c r="L117" s="28"/>
      <c r="M117" s="28"/>
      <c r="N117" s="28"/>
      <c r="O117" s="28"/>
      <c r="P117" s="2">
        <f>ROUND(SUM(P115:P116),5)</f>
        <v>-1326.16</v>
      </c>
      <c r="Q117" s="2">
        <f>Q116</f>
        <v>-1326.16</v>
      </c>
    </row>
    <row r="118" spans="1:17" x14ac:dyDescent="0.25">
      <c r="A118" s="1"/>
      <c r="B118" s="1"/>
      <c r="C118" s="1"/>
      <c r="D118" s="1"/>
      <c r="E118" s="1"/>
      <c r="F118" s="1" t="s">
        <v>169</v>
      </c>
      <c r="G118" s="1"/>
      <c r="H118" s="1"/>
      <c r="I118" s="22"/>
      <c r="J118" s="1"/>
      <c r="K118" s="1"/>
      <c r="L118" s="1"/>
      <c r="M118" s="1"/>
      <c r="N118" s="1"/>
      <c r="O118" s="1"/>
      <c r="P118" s="23"/>
      <c r="Q118" s="23"/>
    </row>
    <row r="119" spans="1:17" ht="15.75" thickBot="1" x14ac:dyDescent="0.3">
      <c r="A119" s="21"/>
      <c r="B119" s="21"/>
      <c r="C119" s="21"/>
      <c r="D119" s="21"/>
      <c r="E119" s="21"/>
      <c r="F119" s="21"/>
      <c r="G119" s="24"/>
      <c r="H119" s="24" t="s">
        <v>508</v>
      </c>
      <c r="I119" s="25">
        <v>45989</v>
      </c>
      <c r="J119" s="24" t="s">
        <v>528</v>
      </c>
      <c r="K119" s="24" t="s">
        <v>592</v>
      </c>
      <c r="L119" s="24" t="s">
        <v>677</v>
      </c>
      <c r="M119" s="24" t="s">
        <v>768</v>
      </c>
      <c r="N119" s="26"/>
      <c r="O119" s="24" t="s">
        <v>11</v>
      </c>
      <c r="P119" s="27">
        <v>-479.94</v>
      </c>
      <c r="Q119" s="27">
        <f>ROUND(Q118+P119,5)</f>
        <v>-479.94</v>
      </c>
    </row>
    <row r="120" spans="1:17" x14ac:dyDescent="0.25">
      <c r="A120" s="28"/>
      <c r="B120" s="28"/>
      <c r="C120" s="28"/>
      <c r="D120" s="28"/>
      <c r="E120" s="28"/>
      <c r="F120" s="28" t="s">
        <v>456</v>
      </c>
      <c r="G120" s="28"/>
      <c r="H120" s="28"/>
      <c r="I120" s="29"/>
      <c r="J120" s="28"/>
      <c r="K120" s="28"/>
      <c r="L120" s="28"/>
      <c r="M120" s="28"/>
      <c r="N120" s="28"/>
      <c r="O120" s="28"/>
      <c r="P120" s="2">
        <f>ROUND(SUM(P118:P119),5)</f>
        <v>-479.94</v>
      </c>
      <c r="Q120" s="2">
        <f>Q119</f>
        <v>-479.94</v>
      </c>
    </row>
    <row r="121" spans="1:17" x14ac:dyDescent="0.25">
      <c r="A121" s="1"/>
      <c r="B121" s="1"/>
      <c r="C121" s="1"/>
      <c r="D121" s="1"/>
      <c r="E121" s="1"/>
      <c r="F121" s="1" t="s">
        <v>171</v>
      </c>
      <c r="G121" s="1"/>
      <c r="H121" s="1"/>
      <c r="I121" s="22"/>
      <c r="J121" s="1"/>
      <c r="K121" s="1"/>
      <c r="L121" s="1"/>
      <c r="M121" s="1"/>
      <c r="N121" s="1"/>
      <c r="O121" s="1"/>
      <c r="P121" s="23"/>
      <c r="Q121" s="23"/>
    </row>
    <row r="122" spans="1:17" ht="15.75" thickBot="1" x14ac:dyDescent="0.3">
      <c r="A122" s="21"/>
      <c r="B122" s="21"/>
      <c r="C122" s="21"/>
      <c r="D122" s="21"/>
      <c r="E122" s="21"/>
      <c r="F122" s="21"/>
      <c r="G122" s="24"/>
      <c r="H122" s="24" t="s">
        <v>508</v>
      </c>
      <c r="I122" s="25">
        <v>45989</v>
      </c>
      <c r="J122" s="24" t="s">
        <v>528</v>
      </c>
      <c r="K122" s="24" t="s">
        <v>592</v>
      </c>
      <c r="L122" s="24" t="s">
        <v>677</v>
      </c>
      <c r="M122" s="24" t="s">
        <v>768</v>
      </c>
      <c r="N122" s="26"/>
      <c r="O122" s="24" t="s">
        <v>11</v>
      </c>
      <c r="P122" s="30">
        <v>-946</v>
      </c>
      <c r="Q122" s="30">
        <f>ROUND(Q121+P122,5)</f>
        <v>-946</v>
      </c>
    </row>
    <row r="123" spans="1:17" ht="15.75" thickBot="1" x14ac:dyDescent="0.3">
      <c r="A123" s="28"/>
      <c r="B123" s="28"/>
      <c r="C123" s="28"/>
      <c r="D123" s="28"/>
      <c r="E123" s="28"/>
      <c r="F123" s="28" t="s">
        <v>457</v>
      </c>
      <c r="G123" s="28"/>
      <c r="H123" s="28"/>
      <c r="I123" s="29"/>
      <c r="J123" s="28"/>
      <c r="K123" s="28"/>
      <c r="L123" s="28"/>
      <c r="M123" s="28"/>
      <c r="N123" s="28"/>
      <c r="O123" s="28"/>
      <c r="P123" s="3">
        <f>ROUND(SUM(P121:P122),5)</f>
        <v>-946</v>
      </c>
      <c r="Q123" s="3">
        <f>Q122</f>
        <v>-946</v>
      </c>
    </row>
    <row r="124" spans="1:17" x14ac:dyDescent="0.25">
      <c r="A124" s="28"/>
      <c r="B124" s="28"/>
      <c r="C124" s="28"/>
      <c r="D124" s="28"/>
      <c r="E124" s="28" t="s">
        <v>176</v>
      </c>
      <c r="F124" s="28"/>
      <c r="G124" s="28"/>
      <c r="H124" s="28"/>
      <c r="I124" s="29"/>
      <c r="J124" s="28"/>
      <c r="K124" s="28"/>
      <c r="L124" s="28"/>
      <c r="M124" s="28"/>
      <c r="N124" s="28"/>
      <c r="O124" s="28"/>
      <c r="P124" s="2">
        <f>ROUND(P114+P117+P120+P123,5)</f>
        <v>-15382.22</v>
      </c>
      <c r="Q124" s="2">
        <f>ROUND(Q114+Q117+Q120+Q123,5)</f>
        <v>-15382.22</v>
      </c>
    </row>
    <row r="125" spans="1:17" x14ac:dyDescent="0.25">
      <c r="A125" s="1"/>
      <c r="B125" s="1"/>
      <c r="C125" s="1"/>
      <c r="D125" s="1"/>
      <c r="E125" s="1" t="s">
        <v>177</v>
      </c>
      <c r="F125" s="1"/>
      <c r="G125" s="1"/>
      <c r="H125" s="1"/>
      <c r="I125" s="22"/>
      <c r="J125" s="1"/>
      <c r="K125" s="1"/>
      <c r="L125" s="1"/>
      <c r="M125" s="1"/>
      <c r="N125" s="1"/>
      <c r="O125" s="1"/>
      <c r="P125" s="23"/>
      <c r="Q125" s="23"/>
    </row>
    <row r="126" spans="1:17" x14ac:dyDescent="0.25">
      <c r="A126" s="24"/>
      <c r="B126" s="24"/>
      <c r="C126" s="24"/>
      <c r="D126" s="24"/>
      <c r="E126" s="24"/>
      <c r="F126" s="24"/>
      <c r="G126" s="24"/>
      <c r="H126" s="24" t="s">
        <v>508</v>
      </c>
      <c r="I126" s="25">
        <v>45989</v>
      </c>
      <c r="J126" s="24" t="s">
        <v>529</v>
      </c>
      <c r="K126" s="24" t="s">
        <v>593</v>
      </c>
      <c r="L126" s="24" t="s">
        <v>677</v>
      </c>
      <c r="M126" s="24" t="s">
        <v>768</v>
      </c>
      <c r="N126" s="26"/>
      <c r="O126" s="24" t="s">
        <v>11</v>
      </c>
      <c r="P126" s="30">
        <v>-10111.33</v>
      </c>
      <c r="Q126" s="30">
        <f t="shared" ref="Q126:Q136" si="2">ROUND(Q125+P126,5)</f>
        <v>-10111.33</v>
      </c>
    </row>
    <row r="127" spans="1:17" x14ac:dyDescent="0.25">
      <c r="A127" s="24"/>
      <c r="B127" s="24"/>
      <c r="C127" s="24"/>
      <c r="D127" s="24"/>
      <c r="E127" s="24"/>
      <c r="F127" s="24"/>
      <c r="G127" s="24"/>
      <c r="H127" s="24" t="s">
        <v>508</v>
      </c>
      <c r="I127" s="25">
        <v>45989</v>
      </c>
      <c r="J127" s="24" t="s">
        <v>529</v>
      </c>
      <c r="K127" s="24" t="s">
        <v>593</v>
      </c>
      <c r="L127" s="24" t="s">
        <v>677</v>
      </c>
      <c r="M127" s="24" t="s">
        <v>768</v>
      </c>
      <c r="N127" s="26"/>
      <c r="O127" s="24" t="s">
        <v>11</v>
      </c>
      <c r="P127" s="30">
        <v>0</v>
      </c>
      <c r="Q127" s="30">
        <f t="shared" si="2"/>
        <v>-10111.33</v>
      </c>
    </row>
    <row r="128" spans="1:17" x14ac:dyDescent="0.25">
      <c r="A128" s="24"/>
      <c r="B128" s="24"/>
      <c r="C128" s="24"/>
      <c r="D128" s="24"/>
      <c r="E128" s="24"/>
      <c r="F128" s="24"/>
      <c r="G128" s="24"/>
      <c r="H128" s="24" t="s">
        <v>508</v>
      </c>
      <c r="I128" s="25">
        <v>45989</v>
      </c>
      <c r="J128" s="24" t="s">
        <v>529</v>
      </c>
      <c r="K128" s="24" t="s">
        <v>593</v>
      </c>
      <c r="L128" s="24" t="s">
        <v>677</v>
      </c>
      <c r="M128" s="24" t="s">
        <v>768</v>
      </c>
      <c r="N128" s="26"/>
      <c r="O128" s="24" t="s">
        <v>11</v>
      </c>
      <c r="P128" s="30">
        <v>0</v>
      </c>
      <c r="Q128" s="30">
        <f t="shared" si="2"/>
        <v>-10111.33</v>
      </c>
    </row>
    <row r="129" spans="1:17" x14ac:dyDescent="0.25">
      <c r="A129" s="24"/>
      <c r="B129" s="24"/>
      <c r="C129" s="24"/>
      <c r="D129" s="24"/>
      <c r="E129" s="24"/>
      <c r="F129" s="24"/>
      <c r="G129" s="24"/>
      <c r="H129" s="24" t="s">
        <v>508</v>
      </c>
      <c r="I129" s="25">
        <v>45989</v>
      </c>
      <c r="J129" s="24" t="s">
        <v>529</v>
      </c>
      <c r="K129" s="24" t="s">
        <v>593</v>
      </c>
      <c r="L129" s="24" t="s">
        <v>677</v>
      </c>
      <c r="M129" s="24" t="s">
        <v>768</v>
      </c>
      <c r="N129" s="26"/>
      <c r="O129" s="24" t="s">
        <v>11</v>
      </c>
      <c r="P129" s="30">
        <v>-218.3</v>
      </c>
      <c r="Q129" s="30">
        <f t="shared" si="2"/>
        <v>-10329.629999999999</v>
      </c>
    </row>
    <row r="130" spans="1:17" x14ac:dyDescent="0.25">
      <c r="A130" s="24"/>
      <c r="B130" s="24"/>
      <c r="C130" s="24"/>
      <c r="D130" s="24"/>
      <c r="E130" s="24"/>
      <c r="F130" s="24"/>
      <c r="G130" s="24"/>
      <c r="H130" s="24" t="s">
        <v>508</v>
      </c>
      <c r="I130" s="25">
        <v>45989</v>
      </c>
      <c r="J130" s="24" t="s">
        <v>530</v>
      </c>
      <c r="K130" s="24" t="s">
        <v>594</v>
      </c>
      <c r="L130" s="24" t="s">
        <v>677</v>
      </c>
      <c r="M130" s="24" t="s">
        <v>768</v>
      </c>
      <c r="N130" s="26"/>
      <c r="O130" s="24" t="s">
        <v>11</v>
      </c>
      <c r="P130" s="30">
        <v>-10111.33</v>
      </c>
      <c r="Q130" s="30">
        <f t="shared" si="2"/>
        <v>-20440.96</v>
      </c>
    </row>
    <row r="131" spans="1:17" x14ac:dyDescent="0.25">
      <c r="A131" s="24"/>
      <c r="B131" s="24"/>
      <c r="C131" s="24"/>
      <c r="D131" s="24"/>
      <c r="E131" s="24"/>
      <c r="F131" s="24"/>
      <c r="G131" s="24"/>
      <c r="H131" s="24" t="s">
        <v>508</v>
      </c>
      <c r="I131" s="25">
        <v>45989</v>
      </c>
      <c r="J131" s="24" t="s">
        <v>530</v>
      </c>
      <c r="K131" s="24" t="s">
        <v>594</v>
      </c>
      <c r="L131" s="24" t="s">
        <v>677</v>
      </c>
      <c r="M131" s="24" t="s">
        <v>768</v>
      </c>
      <c r="N131" s="26"/>
      <c r="O131" s="24" t="s">
        <v>11</v>
      </c>
      <c r="P131" s="30">
        <v>-997.92</v>
      </c>
      <c r="Q131" s="30">
        <f t="shared" si="2"/>
        <v>-21438.880000000001</v>
      </c>
    </row>
    <row r="132" spans="1:17" x14ac:dyDescent="0.25">
      <c r="A132" s="24"/>
      <c r="B132" s="24"/>
      <c r="C132" s="24"/>
      <c r="D132" s="24"/>
      <c r="E132" s="24"/>
      <c r="F132" s="24"/>
      <c r="G132" s="24"/>
      <c r="H132" s="24" t="s">
        <v>508</v>
      </c>
      <c r="I132" s="25">
        <v>45989</v>
      </c>
      <c r="J132" s="24" t="s">
        <v>531</v>
      </c>
      <c r="K132" s="24" t="s">
        <v>595</v>
      </c>
      <c r="L132" s="24" t="s">
        <v>677</v>
      </c>
      <c r="M132" s="24" t="s">
        <v>768</v>
      </c>
      <c r="N132" s="26"/>
      <c r="O132" s="24" t="s">
        <v>11</v>
      </c>
      <c r="P132" s="30">
        <v>-10111.33</v>
      </c>
      <c r="Q132" s="30">
        <f t="shared" si="2"/>
        <v>-31550.21</v>
      </c>
    </row>
    <row r="133" spans="1:17" x14ac:dyDescent="0.25">
      <c r="A133" s="24"/>
      <c r="B133" s="24"/>
      <c r="C133" s="24"/>
      <c r="D133" s="24"/>
      <c r="E133" s="24"/>
      <c r="F133" s="24"/>
      <c r="G133" s="24"/>
      <c r="H133" s="24" t="s">
        <v>508</v>
      </c>
      <c r="I133" s="25">
        <v>45989</v>
      </c>
      <c r="J133" s="24" t="s">
        <v>531</v>
      </c>
      <c r="K133" s="24" t="s">
        <v>595</v>
      </c>
      <c r="L133" s="24" t="s">
        <v>677</v>
      </c>
      <c r="M133" s="24" t="s">
        <v>768</v>
      </c>
      <c r="N133" s="26"/>
      <c r="O133" s="24" t="s">
        <v>11</v>
      </c>
      <c r="P133" s="30">
        <v>0</v>
      </c>
      <c r="Q133" s="30">
        <f t="shared" si="2"/>
        <v>-31550.21</v>
      </c>
    </row>
    <row r="134" spans="1:17" x14ac:dyDescent="0.25">
      <c r="A134" s="24"/>
      <c r="B134" s="24"/>
      <c r="C134" s="24"/>
      <c r="D134" s="24"/>
      <c r="E134" s="24"/>
      <c r="F134" s="24"/>
      <c r="G134" s="24"/>
      <c r="H134" s="24" t="s">
        <v>508</v>
      </c>
      <c r="I134" s="25">
        <v>45989</v>
      </c>
      <c r="J134" s="24" t="s">
        <v>531</v>
      </c>
      <c r="K134" s="24" t="s">
        <v>595</v>
      </c>
      <c r="L134" s="24" t="s">
        <v>677</v>
      </c>
      <c r="M134" s="24" t="s">
        <v>768</v>
      </c>
      <c r="N134" s="26"/>
      <c r="O134" s="24" t="s">
        <v>11</v>
      </c>
      <c r="P134" s="30">
        <v>0</v>
      </c>
      <c r="Q134" s="30">
        <f t="shared" si="2"/>
        <v>-31550.21</v>
      </c>
    </row>
    <row r="135" spans="1:17" x14ac:dyDescent="0.25">
      <c r="A135" s="24"/>
      <c r="B135" s="24"/>
      <c r="C135" s="24"/>
      <c r="D135" s="24"/>
      <c r="E135" s="24"/>
      <c r="F135" s="24"/>
      <c r="G135" s="24"/>
      <c r="H135" s="24" t="s">
        <v>508</v>
      </c>
      <c r="I135" s="25">
        <v>45989</v>
      </c>
      <c r="J135" s="24" t="s">
        <v>531</v>
      </c>
      <c r="K135" s="24" t="s">
        <v>595</v>
      </c>
      <c r="L135" s="24" t="s">
        <v>677</v>
      </c>
      <c r="M135" s="24" t="s">
        <v>768</v>
      </c>
      <c r="N135" s="26"/>
      <c r="O135" s="24" t="s">
        <v>11</v>
      </c>
      <c r="P135" s="30">
        <v>0</v>
      </c>
      <c r="Q135" s="30">
        <f t="shared" si="2"/>
        <v>-31550.21</v>
      </c>
    </row>
    <row r="136" spans="1:17" ht="15.75" thickBot="1" x14ac:dyDescent="0.3">
      <c r="A136" s="24"/>
      <c r="B136" s="24"/>
      <c r="C136" s="24"/>
      <c r="D136" s="24"/>
      <c r="E136" s="24"/>
      <c r="F136" s="24"/>
      <c r="G136" s="24"/>
      <c r="H136" s="24" t="s">
        <v>508</v>
      </c>
      <c r="I136" s="25">
        <v>45989</v>
      </c>
      <c r="J136" s="24" t="s">
        <v>531</v>
      </c>
      <c r="K136" s="24" t="s">
        <v>595</v>
      </c>
      <c r="L136" s="24" t="s">
        <v>677</v>
      </c>
      <c r="M136" s="24" t="s">
        <v>768</v>
      </c>
      <c r="N136" s="26"/>
      <c r="O136" s="24" t="s">
        <v>11</v>
      </c>
      <c r="P136" s="27">
        <v>-31.19</v>
      </c>
      <c r="Q136" s="27">
        <f t="shared" si="2"/>
        <v>-31581.4</v>
      </c>
    </row>
    <row r="137" spans="1:17" x14ac:dyDescent="0.25">
      <c r="A137" s="28"/>
      <c r="B137" s="28"/>
      <c r="C137" s="28"/>
      <c r="D137" s="28"/>
      <c r="E137" s="28" t="s">
        <v>458</v>
      </c>
      <c r="F137" s="28"/>
      <c r="G137" s="28"/>
      <c r="H137" s="28"/>
      <c r="I137" s="29"/>
      <c r="J137" s="28"/>
      <c r="K137" s="28"/>
      <c r="L137" s="28"/>
      <c r="M137" s="28"/>
      <c r="N137" s="28"/>
      <c r="O137" s="28"/>
      <c r="P137" s="2">
        <f>ROUND(SUM(P125:P136),5)</f>
        <v>-31581.4</v>
      </c>
      <c r="Q137" s="2">
        <f>Q136</f>
        <v>-31581.4</v>
      </c>
    </row>
    <row r="138" spans="1:17" x14ac:dyDescent="0.25">
      <c r="A138" s="1"/>
      <c r="B138" s="1"/>
      <c r="C138" s="1"/>
      <c r="D138" s="1"/>
      <c r="E138" s="1" t="s">
        <v>180</v>
      </c>
      <c r="F138" s="1"/>
      <c r="G138" s="1"/>
      <c r="H138" s="1"/>
      <c r="I138" s="22"/>
      <c r="J138" s="1"/>
      <c r="K138" s="1"/>
      <c r="L138" s="1"/>
      <c r="M138" s="1"/>
      <c r="N138" s="1"/>
      <c r="O138" s="1"/>
      <c r="P138" s="23"/>
      <c r="Q138" s="23"/>
    </row>
    <row r="139" spans="1:17" x14ac:dyDescent="0.25">
      <c r="A139" s="24"/>
      <c r="B139" s="24"/>
      <c r="C139" s="24"/>
      <c r="D139" s="24"/>
      <c r="E139" s="24"/>
      <c r="F139" s="24"/>
      <c r="G139" s="24"/>
      <c r="H139" s="24" t="s">
        <v>508</v>
      </c>
      <c r="I139" s="25">
        <v>45989</v>
      </c>
      <c r="J139" s="24" t="s">
        <v>532</v>
      </c>
      <c r="K139" s="24" t="s">
        <v>596</v>
      </c>
      <c r="L139" s="24" t="s">
        <v>677</v>
      </c>
      <c r="M139" s="24" t="s">
        <v>768</v>
      </c>
      <c r="N139" s="26"/>
      <c r="O139" s="24" t="s">
        <v>11</v>
      </c>
      <c r="P139" s="30">
        <v>-5938.8</v>
      </c>
      <c r="Q139" s="30">
        <f>ROUND(Q138+P139,5)</f>
        <v>-5938.8</v>
      </c>
    </row>
    <row r="140" spans="1:17" ht="15.75" thickBot="1" x14ac:dyDescent="0.3">
      <c r="A140" s="24"/>
      <c r="B140" s="24"/>
      <c r="C140" s="24"/>
      <c r="D140" s="24"/>
      <c r="E140" s="24"/>
      <c r="F140" s="24"/>
      <c r="G140" s="24"/>
      <c r="H140" s="24" t="s">
        <v>508</v>
      </c>
      <c r="I140" s="25">
        <v>45989</v>
      </c>
      <c r="J140" s="24" t="s">
        <v>532</v>
      </c>
      <c r="K140" s="24" t="s">
        <v>596</v>
      </c>
      <c r="L140" s="24" t="s">
        <v>677</v>
      </c>
      <c r="M140" s="24" t="s">
        <v>768</v>
      </c>
      <c r="N140" s="26"/>
      <c r="O140" s="24" t="s">
        <v>11</v>
      </c>
      <c r="P140" s="27">
        <v>-848.4</v>
      </c>
      <c r="Q140" s="27">
        <f>ROUND(Q139+P140,5)</f>
        <v>-6787.2</v>
      </c>
    </row>
    <row r="141" spans="1:17" x14ac:dyDescent="0.25">
      <c r="A141" s="28"/>
      <c r="B141" s="28"/>
      <c r="C141" s="28"/>
      <c r="D141" s="28"/>
      <c r="E141" s="28" t="s">
        <v>459</v>
      </c>
      <c r="F141" s="28"/>
      <c r="G141" s="28"/>
      <c r="H141" s="28"/>
      <c r="I141" s="29"/>
      <c r="J141" s="28"/>
      <c r="K141" s="28"/>
      <c r="L141" s="28"/>
      <c r="M141" s="28"/>
      <c r="N141" s="28"/>
      <c r="O141" s="28"/>
      <c r="P141" s="2">
        <f>ROUND(SUM(P138:P140),5)</f>
        <v>-6787.2</v>
      </c>
      <c r="Q141" s="2">
        <f>Q140</f>
        <v>-6787.2</v>
      </c>
    </row>
    <row r="142" spans="1:17" x14ac:dyDescent="0.25">
      <c r="A142" s="1"/>
      <c r="B142" s="1"/>
      <c r="C142" s="1"/>
      <c r="D142" s="1"/>
      <c r="E142" s="1" t="s">
        <v>181</v>
      </c>
      <c r="F142" s="1"/>
      <c r="G142" s="1"/>
      <c r="H142" s="1"/>
      <c r="I142" s="22"/>
      <c r="J142" s="1"/>
      <c r="K142" s="1"/>
      <c r="L142" s="1"/>
      <c r="M142" s="1"/>
      <c r="N142" s="1"/>
      <c r="O142" s="1"/>
      <c r="P142" s="23"/>
      <c r="Q142" s="23"/>
    </row>
    <row r="143" spans="1:17" x14ac:dyDescent="0.25">
      <c r="A143" s="24"/>
      <c r="B143" s="24"/>
      <c r="C143" s="24"/>
      <c r="D143" s="24"/>
      <c r="E143" s="24"/>
      <c r="F143" s="24"/>
      <c r="G143" s="24"/>
      <c r="H143" s="24" t="s">
        <v>507</v>
      </c>
      <c r="I143" s="25">
        <v>45965</v>
      </c>
      <c r="J143" s="24" t="s">
        <v>533</v>
      </c>
      <c r="K143" s="24" t="s">
        <v>597</v>
      </c>
      <c r="L143" s="24" t="s">
        <v>678</v>
      </c>
      <c r="M143" s="24" t="s">
        <v>768</v>
      </c>
      <c r="N143" s="26"/>
      <c r="O143" s="24" t="s">
        <v>39</v>
      </c>
      <c r="P143" s="30">
        <v>-18750</v>
      </c>
      <c r="Q143" s="30">
        <f>ROUND(Q142+P143,5)</f>
        <v>-18750</v>
      </c>
    </row>
    <row r="144" spans="1:17" x14ac:dyDescent="0.25">
      <c r="A144" s="24"/>
      <c r="B144" s="24"/>
      <c r="C144" s="24"/>
      <c r="D144" s="24"/>
      <c r="E144" s="24"/>
      <c r="F144" s="24"/>
      <c r="G144" s="24"/>
      <c r="H144" s="24" t="s">
        <v>507</v>
      </c>
      <c r="I144" s="25">
        <v>45965</v>
      </c>
      <c r="J144" s="24" t="s">
        <v>533</v>
      </c>
      <c r="K144" s="24" t="s">
        <v>597</v>
      </c>
      <c r="L144" s="24" t="s">
        <v>679</v>
      </c>
      <c r="M144" s="24" t="s">
        <v>768</v>
      </c>
      <c r="N144" s="26"/>
      <c r="O144" s="24" t="s">
        <v>39</v>
      </c>
      <c r="P144" s="30">
        <v>-1968.72</v>
      </c>
      <c r="Q144" s="30">
        <f>ROUND(Q143+P144,5)</f>
        <v>-20718.72</v>
      </c>
    </row>
    <row r="145" spans="1:17" x14ac:dyDescent="0.25">
      <c r="A145" s="24"/>
      <c r="B145" s="24"/>
      <c r="C145" s="24"/>
      <c r="D145" s="24"/>
      <c r="E145" s="24"/>
      <c r="F145" s="24"/>
      <c r="G145" s="24"/>
      <c r="H145" s="24" t="s">
        <v>507</v>
      </c>
      <c r="I145" s="25">
        <v>45965</v>
      </c>
      <c r="J145" s="24" t="s">
        <v>533</v>
      </c>
      <c r="K145" s="24" t="s">
        <v>597</v>
      </c>
      <c r="L145" s="24" t="s">
        <v>680</v>
      </c>
      <c r="M145" s="24" t="s">
        <v>768</v>
      </c>
      <c r="N145" s="26"/>
      <c r="O145" s="24" t="s">
        <v>39</v>
      </c>
      <c r="P145" s="30">
        <v>-2903.58</v>
      </c>
      <c r="Q145" s="30">
        <f>ROUND(Q144+P145,5)</f>
        <v>-23622.3</v>
      </c>
    </row>
    <row r="146" spans="1:17" ht="15.75" thickBot="1" x14ac:dyDescent="0.3">
      <c r="A146" s="24"/>
      <c r="B146" s="24"/>
      <c r="C146" s="24"/>
      <c r="D146" s="24"/>
      <c r="E146" s="24"/>
      <c r="F146" s="24"/>
      <c r="G146" s="24"/>
      <c r="H146" s="24" t="s">
        <v>507</v>
      </c>
      <c r="I146" s="25">
        <v>45965</v>
      </c>
      <c r="J146" s="24" t="s">
        <v>533</v>
      </c>
      <c r="K146" s="24" t="s">
        <v>597</v>
      </c>
      <c r="L146" s="24" t="s">
        <v>681</v>
      </c>
      <c r="M146" s="24" t="s">
        <v>768</v>
      </c>
      <c r="N146" s="26"/>
      <c r="O146" s="24" t="s">
        <v>39</v>
      </c>
      <c r="P146" s="27">
        <v>-808.5</v>
      </c>
      <c r="Q146" s="27">
        <f>ROUND(Q145+P146,5)</f>
        <v>-24430.799999999999</v>
      </c>
    </row>
    <row r="147" spans="1:17" x14ac:dyDescent="0.25">
      <c r="A147" s="28"/>
      <c r="B147" s="28"/>
      <c r="C147" s="28"/>
      <c r="D147" s="28"/>
      <c r="E147" s="28" t="s">
        <v>460</v>
      </c>
      <c r="F147" s="28"/>
      <c r="G147" s="28"/>
      <c r="H147" s="28"/>
      <c r="I147" s="29"/>
      <c r="J147" s="28"/>
      <c r="K147" s="28"/>
      <c r="L147" s="28"/>
      <c r="M147" s="28"/>
      <c r="N147" s="28"/>
      <c r="O147" s="28"/>
      <c r="P147" s="2">
        <f>ROUND(SUM(P142:P146),5)</f>
        <v>-24430.799999999999</v>
      </c>
      <c r="Q147" s="2">
        <f>Q146</f>
        <v>-24430.799999999999</v>
      </c>
    </row>
    <row r="148" spans="1:17" x14ac:dyDescent="0.25">
      <c r="A148" s="1"/>
      <c r="B148" s="1"/>
      <c r="C148" s="1"/>
      <c r="D148" s="1"/>
      <c r="E148" s="1" t="s">
        <v>182</v>
      </c>
      <c r="F148" s="1"/>
      <c r="G148" s="1"/>
      <c r="H148" s="1"/>
      <c r="I148" s="22"/>
      <c r="J148" s="1"/>
      <c r="K148" s="1"/>
      <c r="L148" s="1"/>
      <c r="M148" s="1"/>
      <c r="N148" s="1"/>
      <c r="O148" s="1"/>
      <c r="P148" s="23"/>
      <c r="Q148" s="23"/>
    </row>
    <row r="149" spans="1:17" x14ac:dyDescent="0.25">
      <c r="A149" s="24"/>
      <c r="B149" s="24"/>
      <c r="C149" s="24"/>
      <c r="D149" s="24"/>
      <c r="E149" s="24"/>
      <c r="F149" s="24"/>
      <c r="G149" s="24"/>
      <c r="H149" s="24" t="s">
        <v>508</v>
      </c>
      <c r="I149" s="25">
        <v>45989</v>
      </c>
      <c r="J149" s="24" t="s">
        <v>534</v>
      </c>
      <c r="K149" s="24" t="s">
        <v>598</v>
      </c>
      <c r="L149" s="24" t="s">
        <v>677</v>
      </c>
      <c r="M149" s="24" t="s">
        <v>768</v>
      </c>
      <c r="N149" s="26"/>
      <c r="O149" s="24" t="s">
        <v>11</v>
      </c>
      <c r="P149" s="30">
        <v>-8166.2</v>
      </c>
      <c r="Q149" s="30">
        <f>ROUND(Q148+P149,5)</f>
        <v>-8166.2</v>
      </c>
    </row>
    <row r="150" spans="1:17" ht="15.75" thickBot="1" x14ac:dyDescent="0.3">
      <c r="A150" s="24"/>
      <c r="B150" s="24"/>
      <c r="C150" s="24"/>
      <c r="D150" s="24"/>
      <c r="E150" s="24"/>
      <c r="F150" s="24"/>
      <c r="G150" s="24"/>
      <c r="H150" s="24" t="s">
        <v>508</v>
      </c>
      <c r="I150" s="25">
        <v>45989</v>
      </c>
      <c r="J150" s="24" t="s">
        <v>534</v>
      </c>
      <c r="K150" s="24" t="s">
        <v>598</v>
      </c>
      <c r="L150" s="24" t="s">
        <v>677</v>
      </c>
      <c r="M150" s="24" t="s">
        <v>768</v>
      </c>
      <c r="N150" s="26"/>
      <c r="O150" s="24" t="s">
        <v>11</v>
      </c>
      <c r="P150" s="30">
        <v>-1166.5999999999999</v>
      </c>
      <c r="Q150" s="30">
        <f>ROUND(Q149+P150,5)</f>
        <v>-9332.7999999999993</v>
      </c>
    </row>
    <row r="151" spans="1:17" ht="15.75" thickBot="1" x14ac:dyDescent="0.3">
      <c r="A151" s="28"/>
      <c r="B151" s="28"/>
      <c r="C151" s="28"/>
      <c r="D151" s="28"/>
      <c r="E151" s="28" t="s">
        <v>461</v>
      </c>
      <c r="F151" s="28"/>
      <c r="G151" s="28"/>
      <c r="H151" s="28"/>
      <c r="I151" s="29"/>
      <c r="J151" s="28"/>
      <c r="K151" s="28"/>
      <c r="L151" s="28"/>
      <c r="M151" s="28"/>
      <c r="N151" s="28"/>
      <c r="O151" s="28"/>
      <c r="P151" s="3">
        <f>ROUND(SUM(P148:P150),5)</f>
        <v>-9332.7999999999993</v>
      </c>
      <c r="Q151" s="3">
        <f>Q150</f>
        <v>-9332.7999999999993</v>
      </c>
    </row>
    <row r="152" spans="1:17" x14ac:dyDescent="0.25">
      <c r="A152" s="28"/>
      <c r="B152" s="28"/>
      <c r="C152" s="28"/>
      <c r="D152" s="28" t="s">
        <v>184</v>
      </c>
      <c r="E152" s="28"/>
      <c r="F152" s="28"/>
      <c r="G152" s="28"/>
      <c r="H152" s="28"/>
      <c r="I152" s="29"/>
      <c r="J152" s="28"/>
      <c r="K152" s="28"/>
      <c r="L152" s="28"/>
      <c r="M152" s="28"/>
      <c r="N152" s="28"/>
      <c r="O152" s="28"/>
      <c r="P152" s="2">
        <f>ROUND(P108+P124+P137+P141+P147+P151,5)</f>
        <v>-88413.46</v>
      </c>
      <c r="Q152" s="2">
        <f>ROUND(Q108+Q124+Q137+Q141+Q147+Q151,5)</f>
        <v>-88413.46</v>
      </c>
    </row>
    <row r="153" spans="1:17" x14ac:dyDescent="0.25">
      <c r="A153" s="1"/>
      <c r="B153" s="1"/>
      <c r="C153" s="1"/>
      <c r="D153" s="1" t="s">
        <v>185</v>
      </c>
      <c r="E153" s="1"/>
      <c r="F153" s="1"/>
      <c r="G153" s="1"/>
      <c r="H153" s="1"/>
      <c r="I153" s="22"/>
      <c r="J153" s="1"/>
      <c r="K153" s="1"/>
      <c r="L153" s="1"/>
      <c r="M153" s="1"/>
      <c r="N153" s="1"/>
      <c r="O153" s="1"/>
      <c r="P153" s="23"/>
      <c r="Q153" s="23"/>
    </row>
    <row r="154" spans="1:17" x14ac:dyDescent="0.25">
      <c r="A154" s="1"/>
      <c r="B154" s="1"/>
      <c r="C154" s="1"/>
      <c r="D154" s="1"/>
      <c r="E154" s="1" t="s">
        <v>186</v>
      </c>
      <c r="F154" s="1"/>
      <c r="G154" s="1"/>
      <c r="H154" s="1"/>
      <c r="I154" s="22"/>
      <c r="J154" s="1"/>
      <c r="K154" s="1"/>
      <c r="L154" s="1"/>
      <c r="M154" s="1"/>
      <c r="N154" s="1"/>
      <c r="O154" s="1"/>
      <c r="P154" s="23"/>
      <c r="Q154" s="23"/>
    </row>
    <row r="155" spans="1:17" x14ac:dyDescent="0.25">
      <c r="A155" s="24"/>
      <c r="B155" s="24"/>
      <c r="C155" s="24"/>
      <c r="D155" s="24"/>
      <c r="E155" s="24"/>
      <c r="F155" s="24"/>
      <c r="G155" s="24"/>
      <c r="H155" s="24" t="s">
        <v>508</v>
      </c>
      <c r="I155" s="25">
        <v>45989</v>
      </c>
      <c r="J155" s="24" t="s">
        <v>529</v>
      </c>
      <c r="K155" s="24" t="s">
        <v>593</v>
      </c>
      <c r="L155" s="24" t="s">
        <v>677</v>
      </c>
      <c r="M155" s="24" t="s">
        <v>768</v>
      </c>
      <c r="N155" s="26"/>
      <c r="O155" s="24" t="s">
        <v>11</v>
      </c>
      <c r="P155" s="30">
        <v>-7.07</v>
      </c>
      <c r="Q155" s="30">
        <f t="shared" ref="Q155:Q160" si="3">ROUND(Q154+P155,5)</f>
        <v>-7.07</v>
      </c>
    </row>
    <row r="156" spans="1:17" x14ac:dyDescent="0.25">
      <c r="A156" s="24"/>
      <c r="B156" s="24"/>
      <c r="C156" s="24"/>
      <c r="D156" s="24"/>
      <c r="E156" s="24"/>
      <c r="F156" s="24"/>
      <c r="G156" s="24"/>
      <c r="H156" s="24" t="s">
        <v>508</v>
      </c>
      <c r="I156" s="25">
        <v>45989</v>
      </c>
      <c r="J156" s="24" t="s">
        <v>534</v>
      </c>
      <c r="K156" s="24" t="s">
        <v>598</v>
      </c>
      <c r="L156" s="24" t="s">
        <v>677</v>
      </c>
      <c r="M156" s="24" t="s">
        <v>768</v>
      </c>
      <c r="N156" s="26"/>
      <c r="O156" s="24" t="s">
        <v>11</v>
      </c>
      <c r="P156" s="30">
        <v>-7.07</v>
      </c>
      <c r="Q156" s="30">
        <f t="shared" si="3"/>
        <v>-14.14</v>
      </c>
    </row>
    <row r="157" spans="1:17" x14ac:dyDescent="0.25">
      <c r="A157" s="24"/>
      <c r="B157" s="24"/>
      <c r="C157" s="24"/>
      <c r="D157" s="24"/>
      <c r="E157" s="24"/>
      <c r="F157" s="24"/>
      <c r="G157" s="24"/>
      <c r="H157" s="24" t="s">
        <v>508</v>
      </c>
      <c r="I157" s="25">
        <v>45989</v>
      </c>
      <c r="J157" s="24" t="s">
        <v>530</v>
      </c>
      <c r="K157" s="24" t="s">
        <v>594</v>
      </c>
      <c r="L157" s="24" t="s">
        <v>677</v>
      </c>
      <c r="M157" s="24" t="s">
        <v>768</v>
      </c>
      <c r="N157" s="26"/>
      <c r="O157" s="24" t="s">
        <v>11</v>
      </c>
      <c r="P157" s="30">
        <v>-7.07</v>
      </c>
      <c r="Q157" s="30">
        <f t="shared" si="3"/>
        <v>-21.21</v>
      </c>
    </row>
    <row r="158" spans="1:17" x14ac:dyDescent="0.25">
      <c r="A158" s="24"/>
      <c r="B158" s="24"/>
      <c r="C158" s="24"/>
      <c r="D158" s="24"/>
      <c r="E158" s="24"/>
      <c r="F158" s="24"/>
      <c r="G158" s="24"/>
      <c r="H158" s="24" t="s">
        <v>508</v>
      </c>
      <c r="I158" s="25">
        <v>45989</v>
      </c>
      <c r="J158" s="24" t="s">
        <v>528</v>
      </c>
      <c r="K158" s="24" t="s">
        <v>592</v>
      </c>
      <c r="L158" s="24" t="s">
        <v>677</v>
      </c>
      <c r="M158" s="24" t="s">
        <v>768</v>
      </c>
      <c r="N158" s="26"/>
      <c r="O158" s="24" t="s">
        <v>11</v>
      </c>
      <c r="P158" s="30">
        <v>-7.07</v>
      </c>
      <c r="Q158" s="30">
        <f t="shared" si="3"/>
        <v>-28.28</v>
      </c>
    </row>
    <row r="159" spans="1:17" x14ac:dyDescent="0.25">
      <c r="A159" s="24"/>
      <c r="B159" s="24"/>
      <c r="C159" s="24"/>
      <c r="D159" s="24"/>
      <c r="E159" s="24"/>
      <c r="F159" s="24"/>
      <c r="G159" s="24"/>
      <c r="H159" s="24" t="s">
        <v>508</v>
      </c>
      <c r="I159" s="25">
        <v>45989</v>
      </c>
      <c r="J159" s="24" t="s">
        <v>532</v>
      </c>
      <c r="K159" s="24" t="s">
        <v>596</v>
      </c>
      <c r="L159" s="24" t="s">
        <v>677</v>
      </c>
      <c r="M159" s="24" t="s">
        <v>768</v>
      </c>
      <c r="N159" s="26"/>
      <c r="O159" s="24" t="s">
        <v>11</v>
      </c>
      <c r="P159" s="30">
        <v>-7.07</v>
      </c>
      <c r="Q159" s="30">
        <f t="shared" si="3"/>
        <v>-35.35</v>
      </c>
    </row>
    <row r="160" spans="1:17" ht="15.75" thickBot="1" x14ac:dyDescent="0.3">
      <c r="A160" s="24"/>
      <c r="B160" s="24"/>
      <c r="C160" s="24"/>
      <c r="D160" s="24"/>
      <c r="E160" s="24"/>
      <c r="F160" s="24"/>
      <c r="G160" s="24"/>
      <c r="H160" s="24" t="s">
        <v>508</v>
      </c>
      <c r="I160" s="25">
        <v>45989</v>
      </c>
      <c r="J160" s="24" t="s">
        <v>531</v>
      </c>
      <c r="K160" s="24" t="s">
        <v>595</v>
      </c>
      <c r="L160" s="24" t="s">
        <v>677</v>
      </c>
      <c r="M160" s="24" t="s">
        <v>768</v>
      </c>
      <c r="N160" s="26"/>
      <c r="O160" s="24" t="s">
        <v>11</v>
      </c>
      <c r="P160" s="27">
        <v>-7.07</v>
      </c>
      <c r="Q160" s="27">
        <f t="shared" si="3"/>
        <v>-42.42</v>
      </c>
    </row>
    <row r="161" spans="1:17" x14ac:dyDescent="0.25">
      <c r="A161" s="28"/>
      <c r="B161" s="28"/>
      <c r="C161" s="28"/>
      <c r="D161" s="28"/>
      <c r="E161" s="28" t="s">
        <v>462</v>
      </c>
      <c r="F161" s="28"/>
      <c r="G161" s="28"/>
      <c r="H161" s="28"/>
      <c r="I161" s="29"/>
      <c r="J161" s="28"/>
      <c r="K161" s="28"/>
      <c r="L161" s="28"/>
      <c r="M161" s="28"/>
      <c r="N161" s="28"/>
      <c r="O161" s="28"/>
      <c r="P161" s="2">
        <f>ROUND(SUM(P154:P160),5)</f>
        <v>-42.42</v>
      </c>
      <c r="Q161" s="2">
        <f>Q160</f>
        <v>-42.42</v>
      </c>
    </row>
    <row r="162" spans="1:17" x14ac:dyDescent="0.25">
      <c r="A162" s="1"/>
      <c r="B162" s="1"/>
      <c r="C162" s="1"/>
      <c r="D162" s="1"/>
      <c r="E162" s="1" t="s">
        <v>187</v>
      </c>
      <c r="F162" s="1"/>
      <c r="G162" s="1"/>
      <c r="H162" s="1"/>
      <c r="I162" s="22"/>
      <c r="J162" s="1"/>
      <c r="K162" s="1"/>
      <c r="L162" s="1"/>
      <c r="M162" s="1"/>
      <c r="N162" s="1"/>
      <c r="O162" s="1"/>
      <c r="P162" s="23"/>
      <c r="Q162" s="23"/>
    </row>
    <row r="163" spans="1:17" x14ac:dyDescent="0.25">
      <c r="A163" s="24"/>
      <c r="B163" s="24"/>
      <c r="C163" s="24"/>
      <c r="D163" s="24"/>
      <c r="E163" s="24"/>
      <c r="F163" s="24"/>
      <c r="G163" s="24"/>
      <c r="H163" s="24" t="s">
        <v>508</v>
      </c>
      <c r="I163" s="25">
        <v>45989</v>
      </c>
      <c r="J163" s="24" t="s">
        <v>529</v>
      </c>
      <c r="K163" s="24" t="s">
        <v>593</v>
      </c>
      <c r="L163" s="24" t="s">
        <v>677</v>
      </c>
      <c r="M163" s="24" t="s">
        <v>768</v>
      </c>
      <c r="N163" s="26"/>
      <c r="O163" s="24" t="s">
        <v>11</v>
      </c>
      <c r="P163" s="30">
        <v>-1061.69</v>
      </c>
      <c r="Q163" s="30">
        <f>ROUND(Q162+P163,5)</f>
        <v>-1061.69</v>
      </c>
    </row>
    <row r="164" spans="1:17" x14ac:dyDescent="0.25">
      <c r="A164" s="24"/>
      <c r="B164" s="24"/>
      <c r="C164" s="24"/>
      <c r="D164" s="24"/>
      <c r="E164" s="24"/>
      <c r="F164" s="24"/>
      <c r="G164" s="24"/>
      <c r="H164" s="24" t="s">
        <v>508</v>
      </c>
      <c r="I164" s="25">
        <v>45989</v>
      </c>
      <c r="J164" s="24" t="s">
        <v>534</v>
      </c>
      <c r="K164" s="24" t="s">
        <v>598</v>
      </c>
      <c r="L164" s="24" t="s">
        <v>677</v>
      </c>
      <c r="M164" s="24" t="s">
        <v>768</v>
      </c>
      <c r="N164" s="26"/>
      <c r="O164" s="24" t="s">
        <v>11</v>
      </c>
      <c r="P164" s="30">
        <v>-979.94</v>
      </c>
      <c r="Q164" s="30">
        <f>ROUND(Q163+P164,5)</f>
        <v>-2041.63</v>
      </c>
    </row>
    <row r="165" spans="1:17" x14ac:dyDescent="0.25">
      <c r="A165" s="24"/>
      <c r="B165" s="24"/>
      <c r="C165" s="24"/>
      <c r="D165" s="24"/>
      <c r="E165" s="24"/>
      <c r="F165" s="24"/>
      <c r="G165" s="24"/>
      <c r="H165" s="24" t="s">
        <v>508</v>
      </c>
      <c r="I165" s="25">
        <v>45989</v>
      </c>
      <c r="J165" s="24" t="s">
        <v>530</v>
      </c>
      <c r="K165" s="24" t="s">
        <v>594</v>
      </c>
      <c r="L165" s="24" t="s">
        <v>677</v>
      </c>
      <c r="M165" s="24" t="s">
        <v>768</v>
      </c>
      <c r="N165" s="26"/>
      <c r="O165" s="24" t="s">
        <v>11</v>
      </c>
      <c r="P165" s="30">
        <v>-1061.69</v>
      </c>
      <c r="Q165" s="30">
        <f>ROUND(Q164+P165,5)</f>
        <v>-3103.32</v>
      </c>
    </row>
    <row r="166" spans="1:17" x14ac:dyDescent="0.25">
      <c r="A166" s="24"/>
      <c r="B166" s="24"/>
      <c r="C166" s="24"/>
      <c r="D166" s="24"/>
      <c r="E166" s="24"/>
      <c r="F166" s="24"/>
      <c r="G166" s="24"/>
      <c r="H166" s="24" t="s">
        <v>508</v>
      </c>
      <c r="I166" s="25">
        <v>45989</v>
      </c>
      <c r="J166" s="24" t="s">
        <v>532</v>
      </c>
      <c r="K166" s="24" t="s">
        <v>596</v>
      </c>
      <c r="L166" s="24" t="s">
        <v>677</v>
      </c>
      <c r="M166" s="24" t="s">
        <v>768</v>
      </c>
      <c r="N166" s="26"/>
      <c r="O166" s="24" t="s">
        <v>11</v>
      </c>
      <c r="P166" s="30">
        <v>-712.66</v>
      </c>
      <c r="Q166" s="30">
        <f>ROUND(Q165+P166,5)</f>
        <v>-3815.98</v>
      </c>
    </row>
    <row r="167" spans="1:17" ht="15.75" thickBot="1" x14ac:dyDescent="0.3">
      <c r="A167" s="24"/>
      <c r="B167" s="24"/>
      <c r="C167" s="24"/>
      <c r="D167" s="24"/>
      <c r="E167" s="24"/>
      <c r="F167" s="24"/>
      <c r="G167" s="24"/>
      <c r="H167" s="24" t="s">
        <v>508</v>
      </c>
      <c r="I167" s="25">
        <v>45989</v>
      </c>
      <c r="J167" s="24" t="s">
        <v>531</v>
      </c>
      <c r="K167" s="24" t="s">
        <v>595</v>
      </c>
      <c r="L167" s="24" t="s">
        <v>677</v>
      </c>
      <c r="M167" s="24" t="s">
        <v>768</v>
      </c>
      <c r="N167" s="26"/>
      <c r="O167" s="24" t="s">
        <v>11</v>
      </c>
      <c r="P167" s="27">
        <v>-1061.69</v>
      </c>
      <c r="Q167" s="27">
        <f>ROUND(Q166+P167,5)</f>
        <v>-4877.67</v>
      </c>
    </row>
    <row r="168" spans="1:17" x14ac:dyDescent="0.25">
      <c r="A168" s="28"/>
      <c r="B168" s="28"/>
      <c r="C168" s="28"/>
      <c r="D168" s="28"/>
      <c r="E168" s="28" t="s">
        <v>463</v>
      </c>
      <c r="F168" s="28"/>
      <c r="G168" s="28"/>
      <c r="H168" s="28"/>
      <c r="I168" s="29"/>
      <c r="J168" s="28"/>
      <c r="K168" s="28"/>
      <c r="L168" s="28"/>
      <c r="M168" s="28"/>
      <c r="N168" s="28"/>
      <c r="O168" s="28"/>
      <c r="P168" s="2">
        <f>ROUND(SUM(P162:P167),5)</f>
        <v>-4877.67</v>
      </c>
      <c r="Q168" s="2">
        <f>Q167</f>
        <v>-4877.67</v>
      </c>
    </row>
    <row r="169" spans="1:17" x14ac:dyDescent="0.25">
      <c r="A169" s="1"/>
      <c r="B169" s="1"/>
      <c r="C169" s="1"/>
      <c r="D169" s="1"/>
      <c r="E169" s="1" t="s">
        <v>188</v>
      </c>
      <c r="F169" s="1"/>
      <c r="G169" s="1"/>
      <c r="H169" s="1"/>
      <c r="I169" s="22"/>
      <c r="J169" s="1"/>
      <c r="K169" s="1"/>
      <c r="L169" s="1"/>
      <c r="M169" s="1"/>
      <c r="N169" s="1"/>
      <c r="O169" s="1"/>
      <c r="P169" s="23"/>
      <c r="Q169" s="23"/>
    </row>
    <row r="170" spans="1:17" x14ac:dyDescent="0.25">
      <c r="A170" s="24"/>
      <c r="B170" s="24"/>
      <c r="C170" s="24"/>
      <c r="D170" s="24"/>
      <c r="E170" s="24"/>
      <c r="F170" s="24"/>
      <c r="G170" s="24"/>
      <c r="H170" s="24" t="s">
        <v>508</v>
      </c>
      <c r="I170" s="25">
        <v>45989</v>
      </c>
      <c r="J170" s="24" t="s">
        <v>529</v>
      </c>
      <c r="K170" s="24" t="s">
        <v>593</v>
      </c>
      <c r="L170" s="24" t="s">
        <v>677</v>
      </c>
      <c r="M170" s="24" t="s">
        <v>768</v>
      </c>
      <c r="N170" s="26"/>
      <c r="O170" s="24" t="s">
        <v>11</v>
      </c>
      <c r="P170" s="30">
        <v>-384.23</v>
      </c>
      <c r="Q170" s="30">
        <f>ROUND(Q169+P170,5)</f>
        <v>-384.23</v>
      </c>
    </row>
    <row r="171" spans="1:17" x14ac:dyDescent="0.25">
      <c r="A171" s="24"/>
      <c r="B171" s="24"/>
      <c r="C171" s="24"/>
      <c r="D171" s="24"/>
      <c r="E171" s="24"/>
      <c r="F171" s="24"/>
      <c r="G171" s="24"/>
      <c r="H171" s="24" t="s">
        <v>508</v>
      </c>
      <c r="I171" s="25">
        <v>45989</v>
      </c>
      <c r="J171" s="24" t="s">
        <v>534</v>
      </c>
      <c r="K171" s="24" t="s">
        <v>598</v>
      </c>
      <c r="L171" s="24" t="s">
        <v>677</v>
      </c>
      <c r="M171" s="24" t="s">
        <v>768</v>
      </c>
      <c r="N171" s="26"/>
      <c r="O171" s="24" t="s">
        <v>11</v>
      </c>
      <c r="P171" s="30">
        <v>-354.65</v>
      </c>
      <c r="Q171" s="30">
        <f>ROUND(Q170+P171,5)</f>
        <v>-738.88</v>
      </c>
    </row>
    <row r="172" spans="1:17" x14ac:dyDescent="0.25">
      <c r="A172" s="24"/>
      <c r="B172" s="24"/>
      <c r="C172" s="24"/>
      <c r="D172" s="24"/>
      <c r="E172" s="24"/>
      <c r="F172" s="24"/>
      <c r="G172" s="24"/>
      <c r="H172" s="24" t="s">
        <v>508</v>
      </c>
      <c r="I172" s="25">
        <v>45989</v>
      </c>
      <c r="J172" s="24" t="s">
        <v>530</v>
      </c>
      <c r="K172" s="24" t="s">
        <v>594</v>
      </c>
      <c r="L172" s="24" t="s">
        <v>677</v>
      </c>
      <c r="M172" s="24" t="s">
        <v>768</v>
      </c>
      <c r="N172" s="26"/>
      <c r="O172" s="24" t="s">
        <v>11</v>
      </c>
      <c r="P172" s="30">
        <v>-384.23</v>
      </c>
      <c r="Q172" s="30">
        <f>ROUND(Q171+P172,5)</f>
        <v>-1123.1099999999999</v>
      </c>
    </row>
    <row r="173" spans="1:17" ht="15.75" thickBot="1" x14ac:dyDescent="0.3">
      <c r="A173" s="24"/>
      <c r="B173" s="24"/>
      <c r="C173" s="24"/>
      <c r="D173" s="24"/>
      <c r="E173" s="24"/>
      <c r="F173" s="24"/>
      <c r="G173" s="24"/>
      <c r="H173" s="24" t="s">
        <v>508</v>
      </c>
      <c r="I173" s="25">
        <v>45989</v>
      </c>
      <c r="J173" s="24" t="s">
        <v>531</v>
      </c>
      <c r="K173" s="24" t="s">
        <v>595</v>
      </c>
      <c r="L173" s="24" t="s">
        <v>677</v>
      </c>
      <c r="M173" s="24" t="s">
        <v>768</v>
      </c>
      <c r="N173" s="26"/>
      <c r="O173" s="24" t="s">
        <v>11</v>
      </c>
      <c r="P173" s="27">
        <v>-384.23</v>
      </c>
      <c r="Q173" s="27">
        <f>ROUND(Q172+P173,5)</f>
        <v>-1507.34</v>
      </c>
    </row>
    <row r="174" spans="1:17" x14ac:dyDescent="0.25">
      <c r="A174" s="28"/>
      <c r="B174" s="28"/>
      <c r="C174" s="28"/>
      <c r="D174" s="28"/>
      <c r="E174" s="28" t="s">
        <v>464</v>
      </c>
      <c r="F174" s="28"/>
      <c r="G174" s="28"/>
      <c r="H174" s="28"/>
      <c r="I174" s="29"/>
      <c r="J174" s="28"/>
      <c r="K174" s="28"/>
      <c r="L174" s="28"/>
      <c r="M174" s="28"/>
      <c r="N174" s="28"/>
      <c r="O174" s="28"/>
      <c r="P174" s="2">
        <f>ROUND(SUM(P169:P173),5)</f>
        <v>-1507.34</v>
      </c>
      <c r="Q174" s="2">
        <f>Q173</f>
        <v>-1507.34</v>
      </c>
    </row>
    <row r="175" spans="1:17" x14ac:dyDescent="0.25">
      <c r="A175" s="1"/>
      <c r="B175" s="1"/>
      <c r="C175" s="1"/>
      <c r="D175" s="1"/>
      <c r="E175" s="1" t="s">
        <v>189</v>
      </c>
      <c r="F175" s="1"/>
      <c r="G175" s="1"/>
      <c r="H175" s="1"/>
      <c r="I175" s="22"/>
      <c r="J175" s="1"/>
      <c r="K175" s="1"/>
      <c r="L175" s="1"/>
      <c r="M175" s="1"/>
      <c r="N175" s="1"/>
      <c r="O175" s="1"/>
      <c r="P175" s="23"/>
      <c r="Q175" s="23"/>
    </row>
    <row r="176" spans="1:17" x14ac:dyDescent="0.25">
      <c r="A176" s="24"/>
      <c r="B176" s="24"/>
      <c r="C176" s="24"/>
      <c r="D176" s="24"/>
      <c r="E176" s="24"/>
      <c r="F176" s="24"/>
      <c r="G176" s="24"/>
      <c r="H176" s="24" t="s">
        <v>508</v>
      </c>
      <c r="I176" s="25">
        <v>45989</v>
      </c>
      <c r="J176" s="24" t="s">
        <v>529</v>
      </c>
      <c r="K176" s="24" t="s">
        <v>593</v>
      </c>
      <c r="L176" s="24" t="s">
        <v>677</v>
      </c>
      <c r="M176" s="24" t="s">
        <v>768</v>
      </c>
      <c r="N176" s="26"/>
      <c r="O176" s="24" t="s">
        <v>11</v>
      </c>
      <c r="P176" s="30">
        <v>-1816.5</v>
      </c>
      <c r="Q176" s="30">
        <f>ROUND(Q175+P176,5)</f>
        <v>-1816.5</v>
      </c>
    </row>
    <row r="177" spans="1:17" x14ac:dyDescent="0.25">
      <c r="A177" s="24"/>
      <c r="B177" s="24"/>
      <c r="C177" s="24"/>
      <c r="D177" s="24"/>
      <c r="E177" s="24"/>
      <c r="F177" s="24"/>
      <c r="G177" s="24"/>
      <c r="H177" s="24" t="s">
        <v>508</v>
      </c>
      <c r="I177" s="25">
        <v>45989</v>
      </c>
      <c r="J177" s="24" t="s">
        <v>534</v>
      </c>
      <c r="K177" s="24" t="s">
        <v>598</v>
      </c>
      <c r="L177" s="24" t="s">
        <v>677</v>
      </c>
      <c r="M177" s="24" t="s">
        <v>768</v>
      </c>
      <c r="N177" s="26"/>
      <c r="O177" s="24" t="s">
        <v>11</v>
      </c>
      <c r="P177" s="30">
        <v>-946</v>
      </c>
      <c r="Q177" s="30">
        <f>ROUND(Q176+P177,5)</f>
        <v>-2762.5</v>
      </c>
    </row>
    <row r="178" spans="1:17" x14ac:dyDescent="0.25">
      <c r="A178" s="24"/>
      <c r="B178" s="24"/>
      <c r="C178" s="24"/>
      <c r="D178" s="24"/>
      <c r="E178" s="24"/>
      <c r="F178" s="24"/>
      <c r="G178" s="24"/>
      <c r="H178" s="24" t="s">
        <v>508</v>
      </c>
      <c r="I178" s="25">
        <v>45989</v>
      </c>
      <c r="J178" s="24" t="s">
        <v>530</v>
      </c>
      <c r="K178" s="24" t="s">
        <v>594</v>
      </c>
      <c r="L178" s="24" t="s">
        <v>677</v>
      </c>
      <c r="M178" s="24" t="s">
        <v>768</v>
      </c>
      <c r="N178" s="26"/>
      <c r="O178" s="24" t="s">
        <v>11</v>
      </c>
      <c r="P178" s="30">
        <v>-1811</v>
      </c>
      <c r="Q178" s="30">
        <f>ROUND(Q177+P178,5)</f>
        <v>-4573.5</v>
      </c>
    </row>
    <row r="179" spans="1:17" x14ac:dyDescent="0.25">
      <c r="A179" s="24"/>
      <c r="B179" s="24"/>
      <c r="C179" s="24"/>
      <c r="D179" s="24"/>
      <c r="E179" s="24"/>
      <c r="F179" s="24"/>
      <c r="G179" s="24"/>
      <c r="H179" s="24" t="s">
        <v>508</v>
      </c>
      <c r="I179" s="25">
        <v>45989</v>
      </c>
      <c r="J179" s="24" t="s">
        <v>532</v>
      </c>
      <c r="K179" s="24" t="s">
        <v>596</v>
      </c>
      <c r="L179" s="24" t="s">
        <v>677</v>
      </c>
      <c r="M179" s="24" t="s">
        <v>768</v>
      </c>
      <c r="N179" s="26"/>
      <c r="O179" s="24" t="s">
        <v>11</v>
      </c>
      <c r="P179" s="30">
        <v>-946</v>
      </c>
      <c r="Q179" s="30">
        <f>ROUND(Q178+P179,5)</f>
        <v>-5519.5</v>
      </c>
    </row>
    <row r="180" spans="1:17" ht="15.75" thickBot="1" x14ac:dyDescent="0.3">
      <c r="A180" s="24"/>
      <c r="B180" s="24"/>
      <c r="C180" s="24"/>
      <c r="D180" s="24"/>
      <c r="E180" s="24"/>
      <c r="F180" s="24"/>
      <c r="G180" s="24"/>
      <c r="H180" s="24" t="s">
        <v>508</v>
      </c>
      <c r="I180" s="25">
        <v>45989</v>
      </c>
      <c r="J180" s="24" t="s">
        <v>531</v>
      </c>
      <c r="K180" s="24" t="s">
        <v>595</v>
      </c>
      <c r="L180" s="24" t="s">
        <v>677</v>
      </c>
      <c r="M180" s="24" t="s">
        <v>768</v>
      </c>
      <c r="N180" s="26"/>
      <c r="O180" s="24" t="s">
        <v>11</v>
      </c>
      <c r="P180" s="27">
        <v>-946</v>
      </c>
      <c r="Q180" s="27">
        <f>ROUND(Q179+P180,5)</f>
        <v>-6465.5</v>
      </c>
    </row>
    <row r="181" spans="1:17" x14ac:dyDescent="0.25">
      <c r="A181" s="28"/>
      <c r="B181" s="28"/>
      <c r="C181" s="28"/>
      <c r="D181" s="28"/>
      <c r="E181" s="28" t="s">
        <v>465</v>
      </c>
      <c r="F181" s="28"/>
      <c r="G181" s="28"/>
      <c r="H181" s="28"/>
      <c r="I181" s="29"/>
      <c r="J181" s="28"/>
      <c r="K181" s="28"/>
      <c r="L181" s="28"/>
      <c r="M181" s="28"/>
      <c r="N181" s="28"/>
      <c r="O181" s="28"/>
      <c r="P181" s="2">
        <f>ROUND(SUM(P175:P180),5)</f>
        <v>-6465.5</v>
      </c>
      <c r="Q181" s="2">
        <f>Q180</f>
        <v>-6465.5</v>
      </c>
    </row>
    <row r="182" spans="1:17" x14ac:dyDescent="0.25">
      <c r="A182" s="1"/>
      <c r="B182" s="1"/>
      <c r="C182" s="1"/>
      <c r="D182" s="1"/>
      <c r="E182" s="1" t="s">
        <v>191</v>
      </c>
      <c r="F182" s="1"/>
      <c r="G182" s="1"/>
      <c r="H182" s="1"/>
      <c r="I182" s="22"/>
      <c r="J182" s="1"/>
      <c r="K182" s="1"/>
      <c r="L182" s="1"/>
      <c r="M182" s="1"/>
      <c r="N182" s="1"/>
      <c r="O182" s="1"/>
      <c r="P182" s="23"/>
      <c r="Q182" s="23"/>
    </row>
    <row r="183" spans="1:17" ht="15.75" thickBot="1" x14ac:dyDescent="0.3">
      <c r="A183" s="21"/>
      <c r="B183" s="21"/>
      <c r="C183" s="21"/>
      <c r="D183" s="21"/>
      <c r="E183" s="21"/>
      <c r="F183" s="21"/>
      <c r="G183" s="24"/>
      <c r="H183" s="24" t="s">
        <v>507</v>
      </c>
      <c r="I183" s="25">
        <v>45969</v>
      </c>
      <c r="J183" s="24" t="s">
        <v>535</v>
      </c>
      <c r="K183" s="24" t="s">
        <v>599</v>
      </c>
      <c r="L183" s="24" t="s">
        <v>682</v>
      </c>
      <c r="M183" s="24" t="s">
        <v>768</v>
      </c>
      <c r="N183" s="26"/>
      <c r="O183" s="24" t="s">
        <v>39</v>
      </c>
      <c r="P183" s="30">
        <v>-77</v>
      </c>
      <c r="Q183" s="30">
        <f>ROUND(Q182+P183,5)</f>
        <v>-77</v>
      </c>
    </row>
    <row r="184" spans="1:17" ht="15.75" thickBot="1" x14ac:dyDescent="0.3">
      <c r="A184" s="28"/>
      <c r="B184" s="28"/>
      <c r="C184" s="28"/>
      <c r="D184" s="28"/>
      <c r="E184" s="28" t="s">
        <v>466</v>
      </c>
      <c r="F184" s="28"/>
      <c r="G184" s="28"/>
      <c r="H184" s="28"/>
      <c r="I184" s="29"/>
      <c r="J184" s="28"/>
      <c r="K184" s="28"/>
      <c r="L184" s="28"/>
      <c r="M184" s="28"/>
      <c r="N184" s="28"/>
      <c r="O184" s="28"/>
      <c r="P184" s="3">
        <f>ROUND(SUM(P182:P183),5)</f>
        <v>-77</v>
      </c>
      <c r="Q184" s="3">
        <f>Q183</f>
        <v>-77</v>
      </c>
    </row>
    <row r="185" spans="1:17" x14ac:dyDescent="0.25">
      <c r="A185" s="28"/>
      <c r="B185" s="28"/>
      <c r="C185" s="28"/>
      <c r="D185" s="28" t="s">
        <v>193</v>
      </c>
      <c r="E185" s="28"/>
      <c r="F185" s="28"/>
      <c r="G185" s="28"/>
      <c r="H185" s="28"/>
      <c r="I185" s="29"/>
      <c r="J185" s="28"/>
      <c r="K185" s="28"/>
      <c r="L185" s="28"/>
      <c r="M185" s="28"/>
      <c r="N185" s="28"/>
      <c r="O185" s="28"/>
      <c r="P185" s="2">
        <f>ROUND(P161+P168+P174+P181+P184,5)</f>
        <v>-12969.93</v>
      </c>
      <c r="Q185" s="2">
        <f>ROUND(Q161+Q168+Q174+Q181+Q184,5)</f>
        <v>-12969.93</v>
      </c>
    </row>
    <row r="186" spans="1:17" x14ac:dyDescent="0.25">
      <c r="A186" s="1"/>
      <c r="B186" s="1"/>
      <c r="C186" s="1"/>
      <c r="D186" s="1" t="s">
        <v>194</v>
      </c>
      <c r="E186" s="1"/>
      <c r="F186" s="1"/>
      <c r="G186" s="1"/>
      <c r="H186" s="1"/>
      <c r="I186" s="22"/>
      <c r="J186" s="1"/>
      <c r="K186" s="1"/>
      <c r="L186" s="1"/>
      <c r="M186" s="1"/>
      <c r="N186" s="1"/>
      <c r="O186" s="1"/>
      <c r="P186" s="23"/>
      <c r="Q186" s="23"/>
    </row>
    <row r="187" spans="1:17" x14ac:dyDescent="0.25">
      <c r="A187" s="1"/>
      <c r="B187" s="1"/>
      <c r="C187" s="1"/>
      <c r="D187" s="1"/>
      <c r="E187" s="1" t="s">
        <v>195</v>
      </c>
      <c r="F187" s="1"/>
      <c r="G187" s="1"/>
      <c r="H187" s="1"/>
      <c r="I187" s="22"/>
      <c r="J187" s="1"/>
      <c r="K187" s="1"/>
      <c r="L187" s="1"/>
      <c r="M187" s="1"/>
      <c r="N187" s="1"/>
      <c r="O187" s="1"/>
      <c r="P187" s="23"/>
      <c r="Q187" s="23"/>
    </row>
    <row r="188" spans="1:17" ht="15.75" thickBot="1" x14ac:dyDescent="0.3">
      <c r="A188" s="21"/>
      <c r="B188" s="21"/>
      <c r="C188" s="21"/>
      <c r="D188" s="21"/>
      <c r="E188" s="21"/>
      <c r="F188" s="21"/>
      <c r="G188" s="24"/>
      <c r="H188" s="24" t="s">
        <v>508</v>
      </c>
      <c r="I188" s="25">
        <v>45989</v>
      </c>
      <c r="J188" s="24" t="s">
        <v>527</v>
      </c>
      <c r="K188" s="24" t="s">
        <v>591</v>
      </c>
      <c r="L188" s="24" t="s">
        <v>677</v>
      </c>
      <c r="M188" s="24" t="s">
        <v>768</v>
      </c>
      <c r="N188" s="26"/>
      <c r="O188" s="24" t="s">
        <v>11</v>
      </c>
      <c r="P188" s="27">
        <v>-55.74</v>
      </c>
      <c r="Q188" s="27">
        <f>ROUND(Q187+P188,5)</f>
        <v>-55.74</v>
      </c>
    </row>
    <row r="189" spans="1:17" x14ac:dyDescent="0.25">
      <c r="A189" s="28"/>
      <c r="B189" s="28"/>
      <c r="C189" s="28"/>
      <c r="D189" s="28"/>
      <c r="E189" s="28" t="s">
        <v>467</v>
      </c>
      <c r="F189" s="28"/>
      <c r="G189" s="28"/>
      <c r="H189" s="28"/>
      <c r="I189" s="29"/>
      <c r="J189" s="28"/>
      <c r="K189" s="28"/>
      <c r="L189" s="28"/>
      <c r="M189" s="28"/>
      <c r="N189" s="28"/>
      <c r="O189" s="28"/>
      <c r="P189" s="2">
        <f>ROUND(SUM(P187:P188),5)</f>
        <v>-55.74</v>
      </c>
      <c r="Q189" s="2">
        <f>Q188</f>
        <v>-55.74</v>
      </c>
    </row>
    <row r="190" spans="1:17" x14ac:dyDescent="0.25">
      <c r="A190" s="1"/>
      <c r="B190" s="1"/>
      <c r="C190" s="1"/>
      <c r="D190" s="1"/>
      <c r="E190" s="1" t="s">
        <v>196</v>
      </c>
      <c r="F190" s="1"/>
      <c r="G190" s="1"/>
      <c r="H190" s="1"/>
      <c r="I190" s="22"/>
      <c r="J190" s="1"/>
      <c r="K190" s="1"/>
      <c r="L190" s="1"/>
      <c r="M190" s="1"/>
      <c r="N190" s="1"/>
      <c r="O190" s="1"/>
      <c r="P190" s="23"/>
      <c r="Q190" s="23"/>
    </row>
    <row r="191" spans="1:17" x14ac:dyDescent="0.25">
      <c r="A191" s="24"/>
      <c r="B191" s="24"/>
      <c r="C191" s="24"/>
      <c r="D191" s="24"/>
      <c r="E191" s="24"/>
      <c r="F191" s="24"/>
      <c r="G191" s="24"/>
      <c r="H191" s="24" t="s">
        <v>508</v>
      </c>
      <c r="I191" s="25">
        <v>45989</v>
      </c>
      <c r="J191" s="24" t="s">
        <v>529</v>
      </c>
      <c r="K191" s="24" t="s">
        <v>593</v>
      </c>
      <c r="L191" s="24" t="s">
        <v>677</v>
      </c>
      <c r="M191" s="24" t="s">
        <v>768</v>
      </c>
      <c r="N191" s="26"/>
      <c r="O191" s="24" t="s">
        <v>11</v>
      </c>
      <c r="P191" s="30">
        <v>-138.41</v>
      </c>
      <c r="Q191" s="30">
        <f t="shared" ref="Q191:Q197" si="4">ROUND(Q190+P191,5)</f>
        <v>-138.41</v>
      </c>
    </row>
    <row r="192" spans="1:17" x14ac:dyDescent="0.25">
      <c r="A192" s="24"/>
      <c r="B192" s="24"/>
      <c r="C192" s="24"/>
      <c r="D192" s="24"/>
      <c r="E192" s="24"/>
      <c r="F192" s="24"/>
      <c r="G192" s="24"/>
      <c r="H192" s="24" t="s">
        <v>508</v>
      </c>
      <c r="I192" s="25">
        <v>45989</v>
      </c>
      <c r="J192" s="24" t="s">
        <v>534</v>
      </c>
      <c r="K192" s="24" t="s">
        <v>598</v>
      </c>
      <c r="L192" s="24" t="s">
        <v>677</v>
      </c>
      <c r="M192" s="24" t="s">
        <v>768</v>
      </c>
      <c r="N192" s="26"/>
      <c r="O192" s="24" t="s">
        <v>11</v>
      </c>
      <c r="P192" s="30">
        <v>-135.43</v>
      </c>
      <c r="Q192" s="30">
        <f t="shared" si="4"/>
        <v>-273.83999999999997</v>
      </c>
    </row>
    <row r="193" spans="1:17" x14ac:dyDescent="0.25">
      <c r="A193" s="24"/>
      <c r="B193" s="24"/>
      <c r="C193" s="24"/>
      <c r="D193" s="24"/>
      <c r="E193" s="24"/>
      <c r="F193" s="24"/>
      <c r="G193" s="24"/>
      <c r="H193" s="24" t="s">
        <v>508</v>
      </c>
      <c r="I193" s="25">
        <v>45989</v>
      </c>
      <c r="J193" s="24" t="s">
        <v>530</v>
      </c>
      <c r="K193" s="24" t="s">
        <v>594</v>
      </c>
      <c r="L193" s="24" t="s">
        <v>677</v>
      </c>
      <c r="M193" s="24" t="s">
        <v>768</v>
      </c>
      <c r="N193" s="26"/>
      <c r="O193" s="24" t="s">
        <v>11</v>
      </c>
      <c r="P193" s="30">
        <v>-149.79</v>
      </c>
      <c r="Q193" s="30">
        <f t="shared" si="4"/>
        <v>-423.63</v>
      </c>
    </row>
    <row r="194" spans="1:17" x14ac:dyDescent="0.25">
      <c r="A194" s="24"/>
      <c r="B194" s="24"/>
      <c r="C194" s="24"/>
      <c r="D194" s="24"/>
      <c r="E194" s="24"/>
      <c r="F194" s="24"/>
      <c r="G194" s="24"/>
      <c r="H194" s="24" t="s">
        <v>508</v>
      </c>
      <c r="I194" s="25">
        <v>45989</v>
      </c>
      <c r="J194" s="24" t="s">
        <v>528</v>
      </c>
      <c r="K194" s="24" t="s">
        <v>592</v>
      </c>
      <c r="L194" s="24" t="s">
        <v>677</v>
      </c>
      <c r="M194" s="24" t="s">
        <v>768</v>
      </c>
      <c r="N194" s="26"/>
      <c r="O194" s="24" t="s">
        <v>11</v>
      </c>
      <c r="P194" s="30">
        <v>-183.24</v>
      </c>
      <c r="Q194" s="30">
        <f t="shared" si="4"/>
        <v>-606.87</v>
      </c>
    </row>
    <row r="195" spans="1:17" x14ac:dyDescent="0.25">
      <c r="A195" s="24"/>
      <c r="B195" s="24"/>
      <c r="C195" s="24"/>
      <c r="D195" s="24"/>
      <c r="E195" s="24"/>
      <c r="F195" s="24"/>
      <c r="G195" s="24"/>
      <c r="H195" s="24" t="s">
        <v>508</v>
      </c>
      <c r="I195" s="25">
        <v>45989</v>
      </c>
      <c r="J195" s="24" t="s">
        <v>532</v>
      </c>
      <c r="K195" s="24" t="s">
        <v>596</v>
      </c>
      <c r="L195" s="24" t="s">
        <v>677</v>
      </c>
      <c r="M195" s="24" t="s">
        <v>768</v>
      </c>
      <c r="N195" s="26"/>
      <c r="O195" s="24" t="s">
        <v>11</v>
      </c>
      <c r="P195" s="30">
        <v>-98.52</v>
      </c>
      <c r="Q195" s="30">
        <f t="shared" si="4"/>
        <v>-705.39</v>
      </c>
    </row>
    <row r="196" spans="1:17" x14ac:dyDescent="0.25">
      <c r="A196" s="24"/>
      <c r="B196" s="24"/>
      <c r="C196" s="24"/>
      <c r="D196" s="24"/>
      <c r="E196" s="24"/>
      <c r="F196" s="24"/>
      <c r="G196" s="24"/>
      <c r="H196" s="24" t="s">
        <v>508</v>
      </c>
      <c r="I196" s="25">
        <v>45989</v>
      </c>
      <c r="J196" s="24" t="s">
        <v>527</v>
      </c>
      <c r="K196" s="24" t="s">
        <v>591</v>
      </c>
      <c r="L196" s="24" t="s">
        <v>677</v>
      </c>
      <c r="M196" s="24" t="s">
        <v>768</v>
      </c>
      <c r="N196" s="26"/>
      <c r="O196" s="24" t="s">
        <v>11</v>
      </c>
      <c r="P196" s="30">
        <v>-13.03</v>
      </c>
      <c r="Q196" s="30">
        <f t="shared" si="4"/>
        <v>-718.42</v>
      </c>
    </row>
    <row r="197" spans="1:17" ht="15.75" thickBot="1" x14ac:dyDescent="0.3">
      <c r="A197" s="24"/>
      <c r="B197" s="24"/>
      <c r="C197" s="24"/>
      <c r="D197" s="24"/>
      <c r="E197" s="24"/>
      <c r="F197" s="24"/>
      <c r="G197" s="24"/>
      <c r="H197" s="24" t="s">
        <v>508</v>
      </c>
      <c r="I197" s="25">
        <v>45989</v>
      </c>
      <c r="J197" s="24" t="s">
        <v>531</v>
      </c>
      <c r="K197" s="24" t="s">
        <v>595</v>
      </c>
      <c r="L197" s="24" t="s">
        <v>677</v>
      </c>
      <c r="M197" s="24" t="s">
        <v>768</v>
      </c>
      <c r="N197" s="26"/>
      <c r="O197" s="24" t="s">
        <v>11</v>
      </c>
      <c r="P197" s="27">
        <v>-147.16999999999999</v>
      </c>
      <c r="Q197" s="27">
        <f t="shared" si="4"/>
        <v>-865.59</v>
      </c>
    </row>
    <row r="198" spans="1:17" x14ac:dyDescent="0.25">
      <c r="A198" s="28"/>
      <c r="B198" s="28"/>
      <c r="C198" s="28"/>
      <c r="D198" s="28"/>
      <c r="E198" s="28" t="s">
        <v>468</v>
      </c>
      <c r="F198" s="28"/>
      <c r="G198" s="28"/>
      <c r="H198" s="28"/>
      <c r="I198" s="29"/>
      <c r="J198" s="28"/>
      <c r="K198" s="28"/>
      <c r="L198" s="28"/>
      <c r="M198" s="28"/>
      <c r="N198" s="28"/>
      <c r="O198" s="28"/>
      <c r="P198" s="2">
        <f>ROUND(SUM(P190:P197),5)</f>
        <v>-865.59</v>
      </c>
      <c r="Q198" s="2">
        <f>Q197</f>
        <v>-865.59</v>
      </c>
    </row>
    <row r="199" spans="1:17" x14ac:dyDescent="0.25">
      <c r="A199" s="1"/>
      <c r="B199" s="1"/>
      <c r="C199" s="1"/>
      <c r="D199" s="1"/>
      <c r="E199" s="1" t="s">
        <v>197</v>
      </c>
      <c r="F199" s="1"/>
      <c r="G199" s="1"/>
      <c r="H199" s="1"/>
      <c r="I199" s="22"/>
      <c r="J199" s="1"/>
      <c r="K199" s="1"/>
      <c r="L199" s="1"/>
      <c r="M199" s="1"/>
      <c r="N199" s="1"/>
      <c r="O199" s="1"/>
      <c r="P199" s="23"/>
      <c r="Q199" s="23"/>
    </row>
    <row r="200" spans="1:17" x14ac:dyDescent="0.25">
      <c r="A200" s="24"/>
      <c r="B200" s="24"/>
      <c r="C200" s="24"/>
      <c r="D200" s="24"/>
      <c r="E200" s="24"/>
      <c r="F200" s="24"/>
      <c r="G200" s="24"/>
      <c r="H200" s="24" t="s">
        <v>508</v>
      </c>
      <c r="I200" s="25">
        <v>45989</v>
      </c>
      <c r="J200" s="24" t="s">
        <v>529</v>
      </c>
      <c r="K200" s="24" t="s">
        <v>593</v>
      </c>
      <c r="L200" s="24" t="s">
        <v>677</v>
      </c>
      <c r="M200" s="24" t="s">
        <v>768</v>
      </c>
      <c r="N200" s="26"/>
      <c r="O200" s="24" t="s">
        <v>11</v>
      </c>
      <c r="P200" s="30">
        <v>-20.22</v>
      </c>
      <c r="Q200" s="30">
        <f t="shared" ref="Q200:Q206" si="5">ROUND(Q199+P200,5)</f>
        <v>-20.22</v>
      </c>
    </row>
    <row r="201" spans="1:17" x14ac:dyDescent="0.25">
      <c r="A201" s="24"/>
      <c r="B201" s="24"/>
      <c r="C201" s="24"/>
      <c r="D201" s="24"/>
      <c r="E201" s="24"/>
      <c r="F201" s="24"/>
      <c r="G201" s="24"/>
      <c r="H201" s="24" t="s">
        <v>508</v>
      </c>
      <c r="I201" s="25">
        <v>45989</v>
      </c>
      <c r="J201" s="24" t="s">
        <v>534</v>
      </c>
      <c r="K201" s="24" t="s">
        <v>598</v>
      </c>
      <c r="L201" s="24" t="s">
        <v>677</v>
      </c>
      <c r="M201" s="24" t="s">
        <v>768</v>
      </c>
      <c r="N201" s="26"/>
      <c r="O201" s="24" t="s">
        <v>11</v>
      </c>
      <c r="P201" s="30">
        <v>-18.670000000000002</v>
      </c>
      <c r="Q201" s="30">
        <f t="shared" si="5"/>
        <v>-38.89</v>
      </c>
    </row>
    <row r="202" spans="1:17" x14ac:dyDescent="0.25">
      <c r="A202" s="24"/>
      <c r="B202" s="24"/>
      <c r="C202" s="24"/>
      <c r="D202" s="24"/>
      <c r="E202" s="24"/>
      <c r="F202" s="24"/>
      <c r="G202" s="24"/>
      <c r="H202" s="24" t="s">
        <v>508</v>
      </c>
      <c r="I202" s="25">
        <v>45989</v>
      </c>
      <c r="J202" s="24" t="s">
        <v>530</v>
      </c>
      <c r="K202" s="24" t="s">
        <v>594</v>
      </c>
      <c r="L202" s="24" t="s">
        <v>677</v>
      </c>
      <c r="M202" s="24" t="s">
        <v>768</v>
      </c>
      <c r="N202" s="26"/>
      <c r="O202" s="24" t="s">
        <v>11</v>
      </c>
      <c r="P202" s="30">
        <v>-20.22</v>
      </c>
      <c r="Q202" s="30">
        <f t="shared" si="5"/>
        <v>-59.11</v>
      </c>
    </row>
    <row r="203" spans="1:17" x14ac:dyDescent="0.25">
      <c r="A203" s="24"/>
      <c r="B203" s="24"/>
      <c r="C203" s="24"/>
      <c r="D203" s="24"/>
      <c r="E203" s="24"/>
      <c r="F203" s="24"/>
      <c r="G203" s="24"/>
      <c r="H203" s="24" t="s">
        <v>508</v>
      </c>
      <c r="I203" s="25">
        <v>45989</v>
      </c>
      <c r="J203" s="24" t="s">
        <v>528</v>
      </c>
      <c r="K203" s="24" t="s">
        <v>592</v>
      </c>
      <c r="L203" s="24" t="s">
        <v>677</v>
      </c>
      <c r="M203" s="24" t="s">
        <v>768</v>
      </c>
      <c r="N203" s="26"/>
      <c r="O203" s="24" t="s">
        <v>11</v>
      </c>
      <c r="P203" s="30">
        <v>-25.26</v>
      </c>
      <c r="Q203" s="30">
        <f t="shared" si="5"/>
        <v>-84.37</v>
      </c>
    </row>
    <row r="204" spans="1:17" x14ac:dyDescent="0.25">
      <c r="A204" s="24"/>
      <c r="B204" s="24"/>
      <c r="C204" s="24"/>
      <c r="D204" s="24"/>
      <c r="E204" s="24"/>
      <c r="F204" s="24"/>
      <c r="G204" s="24"/>
      <c r="H204" s="24" t="s">
        <v>508</v>
      </c>
      <c r="I204" s="25">
        <v>45989</v>
      </c>
      <c r="J204" s="24" t="s">
        <v>532</v>
      </c>
      <c r="K204" s="24" t="s">
        <v>596</v>
      </c>
      <c r="L204" s="24" t="s">
        <v>677</v>
      </c>
      <c r="M204" s="24" t="s">
        <v>768</v>
      </c>
      <c r="N204" s="26"/>
      <c r="O204" s="24" t="s">
        <v>11</v>
      </c>
      <c r="P204" s="30">
        <v>-13.57</v>
      </c>
      <c r="Q204" s="30">
        <f t="shared" si="5"/>
        <v>-97.94</v>
      </c>
    </row>
    <row r="205" spans="1:17" x14ac:dyDescent="0.25">
      <c r="A205" s="24"/>
      <c r="B205" s="24"/>
      <c r="C205" s="24"/>
      <c r="D205" s="24"/>
      <c r="E205" s="24"/>
      <c r="F205" s="24"/>
      <c r="G205" s="24"/>
      <c r="H205" s="24" t="s">
        <v>508</v>
      </c>
      <c r="I205" s="25">
        <v>45989</v>
      </c>
      <c r="J205" s="24" t="s">
        <v>527</v>
      </c>
      <c r="K205" s="24" t="s">
        <v>591</v>
      </c>
      <c r="L205" s="24" t="s">
        <v>677</v>
      </c>
      <c r="M205" s="24" t="s">
        <v>768</v>
      </c>
      <c r="N205" s="26"/>
      <c r="O205" s="24" t="s">
        <v>11</v>
      </c>
      <c r="P205" s="30">
        <v>-1.8</v>
      </c>
      <c r="Q205" s="30">
        <f t="shared" si="5"/>
        <v>-99.74</v>
      </c>
    </row>
    <row r="206" spans="1:17" ht="15.75" thickBot="1" x14ac:dyDescent="0.3">
      <c r="A206" s="24"/>
      <c r="B206" s="24"/>
      <c r="C206" s="24"/>
      <c r="D206" s="24"/>
      <c r="E206" s="24"/>
      <c r="F206" s="24"/>
      <c r="G206" s="24"/>
      <c r="H206" s="24" t="s">
        <v>508</v>
      </c>
      <c r="I206" s="25">
        <v>45989</v>
      </c>
      <c r="J206" s="24" t="s">
        <v>531</v>
      </c>
      <c r="K206" s="24" t="s">
        <v>595</v>
      </c>
      <c r="L206" s="24" t="s">
        <v>677</v>
      </c>
      <c r="M206" s="24" t="s">
        <v>768</v>
      </c>
      <c r="N206" s="26"/>
      <c r="O206" s="24" t="s">
        <v>11</v>
      </c>
      <c r="P206" s="30">
        <v>-20.22</v>
      </c>
      <c r="Q206" s="30">
        <f t="shared" si="5"/>
        <v>-119.96</v>
      </c>
    </row>
    <row r="207" spans="1:17" ht="15.75" thickBot="1" x14ac:dyDescent="0.3">
      <c r="A207" s="28"/>
      <c r="B207" s="28"/>
      <c r="C207" s="28"/>
      <c r="D207" s="28"/>
      <c r="E207" s="28" t="s">
        <v>469</v>
      </c>
      <c r="F207" s="28"/>
      <c r="G207" s="28"/>
      <c r="H207" s="28"/>
      <c r="I207" s="29"/>
      <c r="J207" s="28"/>
      <c r="K207" s="28"/>
      <c r="L207" s="28"/>
      <c r="M207" s="28"/>
      <c r="N207" s="28"/>
      <c r="O207" s="28"/>
      <c r="P207" s="5">
        <f>ROUND(SUM(P199:P206),5)</f>
        <v>-119.96</v>
      </c>
      <c r="Q207" s="5">
        <f>Q206</f>
        <v>-119.96</v>
      </c>
    </row>
    <row r="208" spans="1:17" ht="15.75" thickBot="1" x14ac:dyDescent="0.3">
      <c r="A208" s="28"/>
      <c r="B208" s="28"/>
      <c r="C208" s="28"/>
      <c r="D208" s="28" t="s">
        <v>199</v>
      </c>
      <c r="E208" s="28"/>
      <c r="F208" s="28"/>
      <c r="G208" s="28"/>
      <c r="H208" s="28"/>
      <c r="I208" s="29"/>
      <c r="J208" s="28"/>
      <c r="K208" s="28"/>
      <c r="L208" s="28"/>
      <c r="M208" s="28"/>
      <c r="N208" s="28"/>
      <c r="O208" s="28"/>
      <c r="P208" s="3">
        <f>ROUND(P189+P198+P207,5)</f>
        <v>-1041.29</v>
      </c>
      <c r="Q208" s="3">
        <f>ROUND(Q189+Q198+Q207,5)</f>
        <v>-1041.29</v>
      </c>
    </row>
    <row r="209" spans="1:17" x14ac:dyDescent="0.25">
      <c r="A209" s="28"/>
      <c r="B209" s="28"/>
      <c r="C209" s="28" t="s">
        <v>201</v>
      </c>
      <c r="D209" s="28"/>
      <c r="E209" s="28"/>
      <c r="F209" s="28"/>
      <c r="G209" s="28"/>
      <c r="H209" s="28"/>
      <c r="I209" s="29"/>
      <c r="J209" s="28"/>
      <c r="K209" s="28"/>
      <c r="L209" s="28"/>
      <c r="M209" s="28"/>
      <c r="N209" s="28"/>
      <c r="O209" s="28"/>
      <c r="P209" s="2">
        <f>ROUND(P152+P185+P208,5)</f>
        <v>-102424.68</v>
      </c>
      <c r="Q209" s="2">
        <f>ROUND(Q152+Q185+Q208,5)</f>
        <v>-102424.68</v>
      </c>
    </row>
    <row r="210" spans="1:17" x14ac:dyDescent="0.25">
      <c r="A210" s="1"/>
      <c r="B210" s="1"/>
      <c r="C210" s="1" t="s">
        <v>202</v>
      </c>
      <c r="D210" s="1"/>
      <c r="E210" s="1"/>
      <c r="F210" s="1"/>
      <c r="G210" s="1"/>
      <c r="H210" s="1"/>
      <c r="I210" s="22"/>
      <c r="J210" s="1"/>
      <c r="K210" s="1"/>
      <c r="L210" s="1"/>
      <c r="M210" s="1"/>
      <c r="N210" s="1"/>
      <c r="O210" s="1"/>
      <c r="P210" s="23"/>
      <c r="Q210" s="23"/>
    </row>
    <row r="211" spans="1:17" x14ac:dyDescent="0.25">
      <c r="A211" s="1"/>
      <c r="B211" s="1"/>
      <c r="C211" s="1"/>
      <c r="D211" s="1" t="s">
        <v>204</v>
      </c>
      <c r="E211" s="1"/>
      <c r="F211" s="1"/>
      <c r="G211" s="1"/>
      <c r="H211" s="1"/>
      <c r="I211" s="22"/>
      <c r="J211" s="1"/>
      <c r="K211" s="1"/>
      <c r="L211" s="1"/>
      <c r="M211" s="1"/>
      <c r="N211" s="1"/>
      <c r="O211" s="1"/>
      <c r="P211" s="23"/>
      <c r="Q211" s="23"/>
    </row>
    <row r="212" spans="1:17" ht="15.75" thickBot="1" x14ac:dyDescent="0.3">
      <c r="A212" s="21"/>
      <c r="B212" s="21"/>
      <c r="C212" s="21"/>
      <c r="D212" s="21"/>
      <c r="E212" s="21"/>
      <c r="F212" s="21"/>
      <c r="G212" s="24"/>
      <c r="H212" s="24" t="s">
        <v>507</v>
      </c>
      <c r="I212" s="25">
        <v>45986</v>
      </c>
      <c r="J212" s="24" t="s">
        <v>536</v>
      </c>
      <c r="K212" s="24" t="s">
        <v>600</v>
      </c>
      <c r="L212" s="24" t="s">
        <v>683</v>
      </c>
      <c r="M212" s="24" t="s">
        <v>768</v>
      </c>
      <c r="N212" s="26"/>
      <c r="O212" s="24" t="s">
        <v>39</v>
      </c>
      <c r="P212" s="27">
        <v>-1960</v>
      </c>
      <c r="Q212" s="27">
        <f>ROUND(Q211+P212,5)</f>
        <v>-1960</v>
      </c>
    </row>
    <row r="213" spans="1:17" x14ac:dyDescent="0.25">
      <c r="A213" s="28"/>
      <c r="B213" s="28"/>
      <c r="C213" s="28"/>
      <c r="D213" s="28" t="s">
        <v>470</v>
      </c>
      <c r="E213" s="28"/>
      <c r="F213" s="28"/>
      <c r="G213" s="28"/>
      <c r="H213" s="28"/>
      <c r="I213" s="29"/>
      <c r="J213" s="28"/>
      <c r="K213" s="28"/>
      <c r="L213" s="28"/>
      <c r="M213" s="28"/>
      <c r="N213" s="28"/>
      <c r="O213" s="28"/>
      <c r="P213" s="2">
        <f>ROUND(SUM(P211:P212),5)</f>
        <v>-1960</v>
      </c>
      <c r="Q213" s="2">
        <f>Q212</f>
        <v>-1960</v>
      </c>
    </row>
    <row r="214" spans="1:17" x14ac:dyDescent="0.25">
      <c r="A214" s="1"/>
      <c r="B214" s="1"/>
      <c r="C214" s="1"/>
      <c r="D214" s="1" t="s">
        <v>206</v>
      </c>
      <c r="E214" s="1"/>
      <c r="F214" s="1"/>
      <c r="G214" s="1"/>
      <c r="H214" s="1"/>
      <c r="I214" s="22"/>
      <c r="J214" s="1"/>
      <c r="K214" s="1"/>
      <c r="L214" s="1"/>
      <c r="M214" s="1"/>
      <c r="N214" s="1"/>
      <c r="O214" s="1"/>
      <c r="P214" s="23"/>
      <c r="Q214" s="23"/>
    </row>
    <row r="215" spans="1:17" ht="15.75" thickBot="1" x14ac:dyDescent="0.3">
      <c r="A215" s="21"/>
      <c r="B215" s="21"/>
      <c r="C215" s="21"/>
      <c r="D215" s="21"/>
      <c r="E215" s="21"/>
      <c r="F215" s="21"/>
      <c r="G215" s="24"/>
      <c r="H215" s="24" t="s">
        <v>507</v>
      </c>
      <c r="I215" s="25">
        <v>45968</v>
      </c>
      <c r="J215" s="24" t="s">
        <v>537</v>
      </c>
      <c r="K215" s="24" t="s">
        <v>601</v>
      </c>
      <c r="L215" s="24" t="s">
        <v>684</v>
      </c>
      <c r="M215" s="24" t="s">
        <v>768</v>
      </c>
      <c r="N215" s="26"/>
      <c r="O215" s="24" t="s">
        <v>39</v>
      </c>
      <c r="P215" s="30">
        <v>-375</v>
      </c>
      <c r="Q215" s="30">
        <f>ROUND(Q214+P215,5)</f>
        <v>-375</v>
      </c>
    </row>
    <row r="216" spans="1:17" ht="15.75" thickBot="1" x14ac:dyDescent="0.3">
      <c r="A216" s="28"/>
      <c r="B216" s="28"/>
      <c r="C216" s="28"/>
      <c r="D216" s="28" t="s">
        <v>471</v>
      </c>
      <c r="E216" s="28"/>
      <c r="F216" s="28"/>
      <c r="G216" s="28"/>
      <c r="H216" s="28"/>
      <c r="I216" s="29"/>
      <c r="J216" s="28"/>
      <c r="K216" s="28"/>
      <c r="L216" s="28"/>
      <c r="M216" s="28"/>
      <c r="N216" s="28"/>
      <c r="O216" s="28"/>
      <c r="P216" s="3">
        <f>ROUND(SUM(P214:P215),5)</f>
        <v>-375</v>
      </c>
      <c r="Q216" s="3">
        <f>Q215</f>
        <v>-375</v>
      </c>
    </row>
    <row r="217" spans="1:17" x14ac:dyDescent="0.25">
      <c r="A217" s="28"/>
      <c r="B217" s="28"/>
      <c r="C217" s="28" t="s">
        <v>208</v>
      </c>
      <c r="D217" s="28"/>
      <c r="E217" s="28"/>
      <c r="F217" s="28"/>
      <c r="G217" s="28"/>
      <c r="H217" s="28"/>
      <c r="I217" s="29"/>
      <c r="J217" s="28"/>
      <c r="K217" s="28"/>
      <c r="L217" s="28"/>
      <c r="M217" s="28"/>
      <c r="N217" s="28"/>
      <c r="O217" s="28"/>
      <c r="P217" s="2">
        <f>ROUND(P213+P216,5)</f>
        <v>-2335</v>
      </c>
      <c r="Q217" s="2">
        <f>ROUND(Q213+Q216,5)</f>
        <v>-2335</v>
      </c>
    </row>
    <row r="218" spans="1:17" x14ac:dyDescent="0.25">
      <c r="A218" s="1"/>
      <c r="B218" s="1"/>
      <c r="C218" s="1" t="s">
        <v>209</v>
      </c>
      <c r="D218" s="1"/>
      <c r="E218" s="1"/>
      <c r="F218" s="1"/>
      <c r="G218" s="1"/>
      <c r="H218" s="1"/>
      <c r="I218" s="22"/>
      <c r="J218" s="1"/>
      <c r="K218" s="1"/>
      <c r="L218" s="1"/>
      <c r="M218" s="1"/>
      <c r="N218" s="1"/>
      <c r="O218" s="1"/>
      <c r="P218" s="23"/>
      <c r="Q218" s="23"/>
    </row>
    <row r="219" spans="1:17" x14ac:dyDescent="0.25">
      <c r="A219" s="1"/>
      <c r="B219" s="1"/>
      <c r="C219" s="1"/>
      <c r="D219" s="1" t="s">
        <v>211</v>
      </c>
      <c r="E219" s="1"/>
      <c r="F219" s="1"/>
      <c r="G219" s="1"/>
      <c r="H219" s="1"/>
      <c r="I219" s="22"/>
      <c r="J219" s="1"/>
      <c r="K219" s="1"/>
      <c r="L219" s="1"/>
      <c r="M219" s="1"/>
      <c r="N219" s="1"/>
      <c r="O219" s="1"/>
      <c r="P219" s="23"/>
      <c r="Q219" s="23"/>
    </row>
    <row r="220" spans="1:17" x14ac:dyDescent="0.25">
      <c r="A220" s="1"/>
      <c r="B220" s="1"/>
      <c r="C220" s="1"/>
      <c r="D220" s="1"/>
      <c r="E220" s="1" t="s">
        <v>212</v>
      </c>
      <c r="F220" s="1"/>
      <c r="G220" s="1"/>
      <c r="H220" s="1"/>
      <c r="I220" s="22"/>
      <c r="J220" s="1"/>
      <c r="K220" s="1"/>
      <c r="L220" s="1"/>
      <c r="M220" s="1"/>
      <c r="N220" s="1"/>
      <c r="O220" s="1"/>
      <c r="P220" s="23"/>
      <c r="Q220" s="23"/>
    </row>
    <row r="221" spans="1:17" x14ac:dyDescent="0.25">
      <c r="A221" s="1"/>
      <c r="B221" s="1"/>
      <c r="C221" s="1"/>
      <c r="D221" s="1"/>
      <c r="E221" s="1"/>
      <c r="F221" s="1" t="s">
        <v>213</v>
      </c>
      <c r="G221" s="1"/>
      <c r="H221" s="1"/>
      <c r="I221" s="22"/>
      <c r="J221" s="1"/>
      <c r="K221" s="1"/>
      <c r="L221" s="1"/>
      <c r="M221" s="1"/>
      <c r="N221" s="1"/>
      <c r="O221" s="1"/>
      <c r="P221" s="23"/>
      <c r="Q221" s="23"/>
    </row>
    <row r="222" spans="1:17" ht="15.75" thickBot="1" x14ac:dyDescent="0.3">
      <c r="A222" s="21"/>
      <c r="B222" s="21"/>
      <c r="C222" s="21"/>
      <c r="D222" s="21"/>
      <c r="E222" s="21"/>
      <c r="F222" s="21"/>
      <c r="G222" s="24"/>
      <c r="H222" s="24" t="s">
        <v>506</v>
      </c>
      <c r="I222" s="25">
        <v>45966</v>
      </c>
      <c r="J222" s="24" t="s">
        <v>511</v>
      </c>
      <c r="K222" s="24" t="s">
        <v>578</v>
      </c>
      <c r="L222" s="24" t="s">
        <v>685</v>
      </c>
      <c r="M222" s="24" t="s">
        <v>768</v>
      </c>
      <c r="N222" s="26"/>
      <c r="O222" s="24" t="s">
        <v>42</v>
      </c>
      <c r="P222" s="27">
        <v>-5.59</v>
      </c>
      <c r="Q222" s="27">
        <f>ROUND(Q221+P222,5)</f>
        <v>-5.59</v>
      </c>
    </row>
    <row r="223" spans="1:17" x14ac:dyDescent="0.25">
      <c r="A223" s="28"/>
      <c r="B223" s="28"/>
      <c r="C223" s="28"/>
      <c r="D223" s="28"/>
      <c r="E223" s="28"/>
      <c r="F223" s="28" t="s">
        <v>472</v>
      </c>
      <c r="G223" s="28"/>
      <c r="H223" s="28"/>
      <c r="I223" s="29"/>
      <c r="J223" s="28"/>
      <c r="K223" s="28"/>
      <c r="L223" s="28"/>
      <c r="M223" s="28"/>
      <c r="N223" s="28"/>
      <c r="O223" s="28"/>
      <c r="P223" s="2">
        <f>ROUND(SUM(P221:P222),5)</f>
        <v>-5.59</v>
      </c>
      <c r="Q223" s="2">
        <f>Q222</f>
        <v>-5.59</v>
      </c>
    </row>
    <row r="224" spans="1:17" x14ac:dyDescent="0.25">
      <c r="A224" s="1"/>
      <c r="B224" s="1"/>
      <c r="C224" s="1"/>
      <c r="D224" s="1"/>
      <c r="E224" s="1"/>
      <c r="F224" s="1" t="s">
        <v>214</v>
      </c>
      <c r="G224" s="1"/>
      <c r="H224" s="1"/>
      <c r="I224" s="22"/>
      <c r="J224" s="1"/>
      <c r="K224" s="1"/>
      <c r="L224" s="1"/>
      <c r="M224" s="1"/>
      <c r="N224" s="1"/>
      <c r="O224" s="1"/>
      <c r="P224" s="23"/>
      <c r="Q224" s="23"/>
    </row>
    <row r="225" spans="1:17" x14ac:dyDescent="0.25">
      <c r="A225" s="24"/>
      <c r="B225" s="24"/>
      <c r="C225" s="24"/>
      <c r="D225" s="24"/>
      <c r="E225" s="24"/>
      <c r="F225" s="24"/>
      <c r="G225" s="24"/>
      <c r="H225" s="24" t="s">
        <v>506</v>
      </c>
      <c r="I225" s="25">
        <v>45966</v>
      </c>
      <c r="J225" s="24" t="s">
        <v>511</v>
      </c>
      <c r="K225" s="24" t="s">
        <v>578</v>
      </c>
      <c r="L225" s="24" t="s">
        <v>686</v>
      </c>
      <c r="M225" s="24" t="s">
        <v>768</v>
      </c>
      <c r="N225" s="26"/>
      <c r="O225" s="24" t="s">
        <v>42</v>
      </c>
      <c r="P225" s="30">
        <v>-49.99</v>
      </c>
      <c r="Q225" s="30">
        <f>ROUND(Q224+P225,5)</f>
        <v>-49.99</v>
      </c>
    </row>
    <row r="226" spans="1:17" ht="15.75" thickBot="1" x14ac:dyDescent="0.3">
      <c r="A226" s="24"/>
      <c r="B226" s="24"/>
      <c r="C226" s="24"/>
      <c r="D226" s="24"/>
      <c r="E226" s="24"/>
      <c r="F226" s="24"/>
      <c r="G226" s="24"/>
      <c r="H226" s="24" t="s">
        <v>507</v>
      </c>
      <c r="I226" s="25">
        <v>45986</v>
      </c>
      <c r="J226" s="24" t="s">
        <v>538</v>
      </c>
      <c r="K226" s="24" t="s">
        <v>602</v>
      </c>
      <c r="L226" s="24" t="s">
        <v>687</v>
      </c>
      <c r="M226" s="24" t="s">
        <v>768</v>
      </c>
      <c r="N226" s="26"/>
      <c r="O226" s="24" t="s">
        <v>39</v>
      </c>
      <c r="P226" s="30">
        <v>-190</v>
      </c>
      <c r="Q226" s="30">
        <f>ROUND(Q225+P226,5)</f>
        <v>-239.99</v>
      </c>
    </row>
    <row r="227" spans="1:17" ht="15.75" thickBot="1" x14ac:dyDescent="0.3">
      <c r="A227" s="28"/>
      <c r="B227" s="28"/>
      <c r="C227" s="28"/>
      <c r="D227" s="28"/>
      <c r="E227" s="28"/>
      <c r="F227" s="28" t="s">
        <v>473</v>
      </c>
      <c r="G227" s="28"/>
      <c r="H227" s="28"/>
      <c r="I227" s="29"/>
      <c r="J227" s="28"/>
      <c r="K227" s="28"/>
      <c r="L227" s="28"/>
      <c r="M227" s="28"/>
      <c r="N227" s="28"/>
      <c r="O227" s="28"/>
      <c r="P227" s="3">
        <f>ROUND(SUM(P224:P226),5)</f>
        <v>-239.99</v>
      </c>
      <c r="Q227" s="3">
        <f>Q226</f>
        <v>-239.99</v>
      </c>
    </row>
    <row r="228" spans="1:17" x14ac:dyDescent="0.25">
      <c r="A228" s="28"/>
      <c r="B228" s="28"/>
      <c r="C228" s="28"/>
      <c r="D228" s="28"/>
      <c r="E228" s="28" t="s">
        <v>215</v>
      </c>
      <c r="F228" s="28"/>
      <c r="G228" s="28"/>
      <c r="H228" s="28"/>
      <c r="I228" s="29"/>
      <c r="J228" s="28"/>
      <c r="K228" s="28"/>
      <c r="L228" s="28"/>
      <c r="M228" s="28"/>
      <c r="N228" s="28"/>
      <c r="O228" s="28"/>
      <c r="P228" s="2">
        <f>ROUND(P223+P227,5)</f>
        <v>-245.58</v>
      </c>
      <c r="Q228" s="2">
        <f>ROUND(Q223+Q227,5)</f>
        <v>-245.58</v>
      </c>
    </row>
    <row r="229" spans="1:17" x14ac:dyDescent="0.25">
      <c r="A229" s="1"/>
      <c r="B229" s="1"/>
      <c r="C229" s="1"/>
      <c r="D229" s="1"/>
      <c r="E229" s="1" t="s">
        <v>216</v>
      </c>
      <c r="F229" s="1"/>
      <c r="G229" s="1"/>
      <c r="H229" s="1"/>
      <c r="I229" s="22"/>
      <c r="J229" s="1"/>
      <c r="K229" s="1"/>
      <c r="L229" s="1"/>
      <c r="M229" s="1"/>
      <c r="N229" s="1"/>
      <c r="O229" s="1"/>
      <c r="P229" s="23"/>
      <c r="Q229" s="23"/>
    </row>
    <row r="230" spans="1:17" x14ac:dyDescent="0.25">
      <c r="A230" s="24"/>
      <c r="B230" s="24"/>
      <c r="C230" s="24"/>
      <c r="D230" s="24"/>
      <c r="E230" s="24"/>
      <c r="F230" s="24"/>
      <c r="G230" s="24"/>
      <c r="H230" s="24" t="s">
        <v>507</v>
      </c>
      <c r="I230" s="25">
        <v>45981</v>
      </c>
      <c r="J230" s="24" t="s">
        <v>539</v>
      </c>
      <c r="K230" s="24" t="s">
        <v>603</v>
      </c>
      <c r="L230" s="24" t="s">
        <v>688</v>
      </c>
      <c r="M230" s="24" t="s">
        <v>768</v>
      </c>
      <c r="N230" s="26"/>
      <c r="O230" s="24" t="s">
        <v>39</v>
      </c>
      <c r="P230" s="30">
        <v>-225</v>
      </c>
      <c r="Q230" s="30">
        <f>ROUND(Q229+P230,5)</f>
        <v>-225</v>
      </c>
    </row>
    <row r="231" spans="1:17" x14ac:dyDescent="0.25">
      <c r="A231" s="24"/>
      <c r="B231" s="24"/>
      <c r="C231" s="24"/>
      <c r="D231" s="24"/>
      <c r="E231" s="24"/>
      <c r="F231" s="24"/>
      <c r="G231" s="24"/>
      <c r="H231" s="24" t="s">
        <v>507</v>
      </c>
      <c r="I231" s="25">
        <v>45981</v>
      </c>
      <c r="J231" s="24" t="s">
        <v>539</v>
      </c>
      <c r="K231" s="24" t="s">
        <v>603</v>
      </c>
      <c r="L231" s="24" t="s">
        <v>689</v>
      </c>
      <c r="M231" s="24" t="s">
        <v>768</v>
      </c>
      <c r="N231" s="26"/>
      <c r="O231" s="24" t="s">
        <v>39</v>
      </c>
      <c r="P231" s="30">
        <v>-100</v>
      </c>
      <c r="Q231" s="30">
        <f>ROUND(Q230+P231,5)</f>
        <v>-325</v>
      </c>
    </row>
    <row r="232" spans="1:17" x14ac:dyDescent="0.25">
      <c r="A232" s="24"/>
      <c r="B232" s="24"/>
      <c r="C232" s="24"/>
      <c r="D232" s="24"/>
      <c r="E232" s="24"/>
      <c r="F232" s="24"/>
      <c r="G232" s="24"/>
      <c r="H232" s="24" t="s">
        <v>507</v>
      </c>
      <c r="I232" s="25">
        <v>45981</v>
      </c>
      <c r="J232" s="24" t="s">
        <v>539</v>
      </c>
      <c r="K232" s="24" t="s">
        <v>603</v>
      </c>
      <c r="L232" s="24" t="s">
        <v>690</v>
      </c>
      <c r="M232" s="24" t="s">
        <v>768</v>
      </c>
      <c r="N232" s="26"/>
      <c r="O232" s="24" t="s">
        <v>39</v>
      </c>
      <c r="P232" s="30">
        <v>-698</v>
      </c>
      <c r="Q232" s="30">
        <f>ROUND(Q231+P232,5)</f>
        <v>-1023</v>
      </c>
    </row>
    <row r="233" spans="1:17" ht="15.75" thickBot="1" x14ac:dyDescent="0.3">
      <c r="A233" s="24"/>
      <c r="B233" s="24"/>
      <c r="C233" s="24"/>
      <c r="D233" s="24"/>
      <c r="E233" s="24"/>
      <c r="F233" s="24"/>
      <c r="G233" s="24"/>
      <c r="H233" s="24" t="s">
        <v>507</v>
      </c>
      <c r="I233" s="25">
        <v>45981</v>
      </c>
      <c r="J233" s="24" t="s">
        <v>539</v>
      </c>
      <c r="K233" s="24" t="s">
        <v>603</v>
      </c>
      <c r="L233" s="24" t="s">
        <v>691</v>
      </c>
      <c r="M233" s="24" t="s">
        <v>768</v>
      </c>
      <c r="N233" s="26"/>
      <c r="O233" s="24" t="s">
        <v>39</v>
      </c>
      <c r="P233" s="30">
        <v>-2.1800000000000002</v>
      </c>
      <c r="Q233" s="30">
        <f>ROUND(Q232+P233,5)</f>
        <v>-1025.18</v>
      </c>
    </row>
    <row r="234" spans="1:17" ht="15.75" thickBot="1" x14ac:dyDescent="0.3">
      <c r="A234" s="28"/>
      <c r="B234" s="28"/>
      <c r="C234" s="28"/>
      <c r="D234" s="28"/>
      <c r="E234" s="28" t="s">
        <v>219</v>
      </c>
      <c r="F234" s="28"/>
      <c r="G234" s="28"/>
      <c r="H234" s="28"/>
      <c r="I234" s="29"/>
      <c r="J234" s="28"/>
      <c r="K234" s="28"/>
      <c r="L234" s="28"/>
      <c r="M234" s="28"/>
      <c r="N234" s="28"/>
      <c r="O234" s="28"/>
      <c r="P234" s="3">
        <v>-1025.18</v>
      </c>
      <c r="Q234" s="3">
        <v>-1025.18</v>
      </c>
    </row>
    <row r="235" spans="1:17" x14ac:dyDescent="0.25">
      <c r="A235" s="28"/>
      <c r="B235" s="28"/>
      <c r="C235" s="28"/>
      <c r="D235" s="28" t="s">
        <v>225</v>
      </c>
      <c r="E235" s="28"/>
      <c r="F235" s="28"/>
      <c r="G235" s="28"/>
      <c r="H235" s="28"/>
      <c r="I235" s="29"/>
      <c r="J235" s="28"/>
      <c r="K235" s="28"/>
      <c r="L235" s="28"/>
      <c r="M235" s="28"/>
      <c r="N235" s="28"/>
      <c r="O235" s="28"/>
      <c r="P235" s="2">
        <f>ROUND(P228+P234,5)</f>
        <v>-1270.76</v>
      </c>
      <c r="Q235" s="2">
        <f>ROUND(Q228+Q234,5)</f>
        <v>-1270.76</v>
      </c>
    </row>
    <row r="236" spans="1:17" x14ac:dyDescent="0.25">
      <c r="A236" s="1"/>
      <c r="B236" s="1"/>
      <c r="C236" s="1"/>
      <c r="D236" s="1" t="s">
        <v>227</v>
      </c>
      <c r="E236" s="1"/>
      <c r="F236" s="1"/>
      <c r="G236" s="1"/>
      <c r="H236" s="1"/>
      <c r="I236" s="22"/>
      <c r="J236" s="1"/>
      <c r="K236" s="1"/>
      <c r="L236" s="1"/>
      <c r="M236" s="1"/>
      <c r="N236" s="1"/>
      <c r="O236" s="1"/>
      <c r="P236" s="23"/>
      <c r="Q236" s="23"/>
    </row>
    <row r="237" spans="1:17" x14ac:dyDescent="0.25">
      <c r="A237" s="1"/>
      <c r="B237" s="1"/>
      <c r="C237" s="1"/>
      <c r="D237" s="1"/>
      <c r="E237" s="1" t="s">
        <v>228</v>
      </c>
      <c r="F237" s="1"/>
      <c r="G237" s="1"/>
      <c r="H237" s="1"/>
      <c r="I237" s="22"/>
      <c r="J237" s="1"/>
      <c r="K237" s="1"/>
      <c r="L237" s="1"/>
      <c r="M237" s="1"/>
      <c r="N237" s="1"/>
      <c r="O237" s="1"/>
      <c r="P237" s="23"/>
      <c r="Q237" s="23"/>
    </row>
    <row r="238" spans="1:17" x14ac:dyDescent="0.25">
      <c r="A238" s="24"/>
      <c r="B238" s="24"/>
      <c r="C238" s="24"/>
      <c r="D238" s="24"/>
      <c r="E238" s="24"/>
      <c r="F238" s="24"/>
      <c r="G238" s="24"/>
      <c r="H238" s="24" t="s">
        <v>507</v>
      </c>
      <c r="I238" s="25">
        <v>45966</v>
      </c>
      <c r="J238" s="24" t="s">
        <v>540</v>
      </c>
      <c r="K238" s="24" t="s">
        <v>604</v>
      </c>
      <c r="L238" s="24" t="s">
        <v>692</v>
      </c>
      <c r="M238" s="24" t="s">
        <v>768</v>
      </c>
      <c r="N238" s="26"/>
      <c r="O238" s="24" t="s">
        <v>39</v>
      </c>
      <c r="P238" s="30">
        <v>-49.17</v>
      </c>
      <c r="Q238" s="30">
        <f t="shared" ref="Q238:Q244" si="6">ROUND(Q237+P238,5)</f>
        <v>-49.17</v>
      </c>
    </row>
    <row r="239" spans="1:17" x14ac:dyDescent="0.25">
      <c r="A239" s="24"/>
      <c r="B239" s="24"/>
      <c r="C239" s="24"/>
      <c r="D239" s="24"/>
      <c r="E239" s="24"/>
      <c r="F239" s="24"/>
      <c r="G239" s="24"/>
      <c r="H239" s="24" t="s">
        <v>507</v>
      </c>
      <c r="I239" s="25">
        <v>45966</v>
      </c>
      <c r="J239" s="24" t="s">
        <v>540</v>
      </c>
      <c r="K239" s="24" t="s">
        <v>604</v>
      </c>
      <c r="L239" s="24" t="s">
        <v>693</v>
      </c>
      <c r="M239" s="24" t="s">
        <v>768</v>
      </c>
      <c r="N239" s="26"/>
      <c r="O239" s="24" t="s">
        <v>39</v>
      </c>
      <c r="P239" s="30">
        <v>-52.17</v>
      </c>
      <c r="Q239" s="30">
        <f t="shared" si="6"/>
        <v>-101.34</v>
      </c>
    </row>
    <row r="240" spans="1:17" x14ac:dyDescent="0.25">
      <c r="A240" s="24"/>
      <c r="B240" s="24"/>
      <c r="C240" s="24"/>
      <c r="D240" s="24"/>
      <c r="E240" s="24"/>
      <c r="F240" s="24"/>
      <c r="G240" s="24"/>
      <c r="H240" s="24" t="s">
        <v>507</v>
      </c>
      <c r="I240" s="25">
        <v>45966</v>
      </c>
      <c r="J240" s="24" t="s">
        <v>540</v>
      </c>
      <c r="K240" s="24" t="s">
        <v>604</v>
      </c>
      <c r="L240" s="24" t="s">
        <v>694</v>
      </c>
      <c r="M240" s="24" t="s">
        <v>768</v>
      </c>
      <c r="N240" s="26"/>
      <c r="O240" s="24" t="s">
        <v>39</v>
      </c>
      <c r="P240" s="30">
        <v>-49.17</v>
      </c>
      <c r="Q240" s="30">
        <f t="shared" si="6"/>
        <v>-150.51</v>
      </c>
    </row>
    <row r="241" spans="1:17" x14ac:dyDescent="0.25">
      <c r="A241" s="24"/>
      <c r="B241" s="24"/>
      <c r="C241" s="24"/>
      <c r="D241" s="24"/>
      <c r="E241" s="24"/>
      <c r="F241" s="24"/>
      <c r="G241" s="24"/>
      <c r="H241" s="24" t="s">
        <v>507</v>
      </c>
      <c r="I241" s="25">
        <v>45966</v>
      </c>
      <c r="J241" s="24" t="s">
        <v>540</v>
      </c>
      <c r="K241" s="24" t="s">
        <v>604</v>
      </c>
      <c r="L241" s="24" t="s">
        <v>695</v>
      </c>
      <c r="M241" s="24" t="s">
        <v>768</v>
      </c>
      <c r="N241" s="26"/>
      <c r="O241" s="24" t="s">
        <v>39</v>
      </c>
      <c r="P241" s="30">
        <v>-44.11</v>
      </c>
      <c r="Q241" s="30">
        <f t="shared" si="6"/>
        <v>-194.62</v>
      </c>
    </row>
    <row r="242" spans="1:17" x14ac:dyDescent="0.25">
      <c r="A242" s="24"/>
      <c r="B242" s="24"/>
      <c r="C242" s="24"/>
      <c r="D242" s="24"/>
      <c r="E242" s="24"/>
      <c r="F242" s="24"/>
      <c r="G242" s="24"/>
      <c r="H242" s="24" t="s">
        <v>507</v>
      </c>
      <c r="I242" s="25">
        <v>45966</v>
      </c>
      <c r="J242" s="24" t="s">
        <v>540</v>
      </c>
      <c r="K242" s="24" t="s">
        <v>604</v>
      </c>
      <c r="L242" s="24" t="s">
        <v>696</v>
      </c>
      <c r="M242" s="24" t="s">
        <v>768</v>
      </c>
      <c r="N242" s="26"/>
      <c r="O242" s="24" t="s">
        <v>39</v>
      </c>
      <c r="P242" s="30">
        <v>-40.04</v>
      </c>
      <c r="Q242" s="30">
        <f t="shared" si="6"/>
        <v>-234.66</v>
      </c>
    </row>
    <row r="243" spans="1:17" x14ac:dyDescent="0.25">
      <c r="A243" s="24"/>
      <c r="B243" s="24"/>
      <c r="C243" s="24"/>
      <c r="D243" s="24"/>
      <c r="E243" s="24"/>
      <c r="F243" s="24"/>
      <c r="G243" s="24"/>
      <c r="H243" s="24" t="s">
        <v>507</v>
      </c>
      <c r="I243" s="25">
        <v>45966</v>
      </c>
      <c r="J243" s="24" t="s">
        <v>540</v>
      </c>
      <c r="K243" s="24" t="s">
        <v>604</v>
      </c>
      <c r="L243" s="24" t="s">
        <v>697</v>
      </c>
      <c r="M243" s="24" t="s">
        <v>768</v>
      </c>
      <c r="N243" s="26"/>
      <c r="O243" s="24" t="s">
        <v>39</v>
      </c>
      <c r="P243" s="30">
        <v>-49.17</v>
      </c>
      <c r="Q243" s="30">
        <f t="shared" si="6"/>
        <v>-283.83</v>
      </c>
    </row>
    <row r="244" spans="1:17" ht="15.75" thickBot="1" x14ac:dyDescent="0.3">
      <c r="A244" s="24"/>
      <c r="B244" s="24"/>
      <c r="C244" s="24"/>
      <c r="D244" s="24"/>
      <c r="E244" s="24"/>
      <c r="F244" s="24"/>
      <c r="G244" s="24"/>
      <c r="H244" s="24" t="s">
        <v>508</v>
      </c>
      <c r="I244" s="25">
        <v>45989</v>
      </c>
      <c r="J244" s="24" t="s">
        <v>528</v>
      </c>
      <c r="K244" s="24" t="s">
        <v>592</v>
      </c>
      <c r="L244" s="24" t="s">
        <v>677</v>
      </c>
      <c r="M244" s="24" t="s">
        <v>768</v>
      </c>
      <c r="N244" s="26"/>
      <c r="O244" s="24" t="s">
        <v>11</v>
      </c>
      <c r="P244" s="27">
        <v>138.24</v>
      </c>
      <c r="Q244" s="27">
        <f t="shared" si="6"/>
        <v>-145.59</v>
      </c>
    </row>
    <row r="245" spans="1:17" x14ac:dyDescent="0.25">
      <c r="A245" s="28"/>
      <c r="B245" s="28"/>
      <c r="C245" s="28"/>
      <c r="D245" s="28"/>
      <c r="E245" s="28" t="s">
        <v>474</v>
      </c>
      <c r="F245" s="28"/>
      <c r="G245" s="28"/>
      <c r="H245" s="28"/>
      <c r="I245" s="29"/>
      <c r="J245" s="28"/>
      <c r="K245" s="28"/>
      <c r="L245" s="28"/>
      <c r="M245" s="28"/>
      <c r="N245" s="28"/>
      <c r="O245" s="28"/>
      <c r="P245" s="2">
        <f>ROUND(SUM(P237:P244),5)</f>
        <v>-145.59</v>
      </c>
      <c r="Q245" s="2">
        <f>Q244</f>
        <v>-145.59</v>
      </c>
    </row>
    <row r="246" spans="1:17" x14ac:dyDescent="0.25">
      <c r="A246" s="1"/>
      <c r="B246" s="1"/>
      <c r="C246" s="1"/>
      <c r="D246" s="1"/>
      <c r="E246" s="1" t="s">
        <v>229</v>
      </c>
      <c r="F246" s="1"/>
      <c r="G246" s="1"/>
      <c r="H246" s="1"/>
      <c r="I246" s="22"/>
      <c r="J246" s="1"/>
      <c r="K246" s="1"/>
      <c r="L246" s="1"/>
      <c r="M246" s="1"/>
      <c r="N246" s="1"/>
      <c r="O246" s="1"/>
      <c r="P246" s="23"/>
      <c r="Q246" s="23"/>
    </row>
    <row r="247" spans="1:17" x14ac:dyDescent="0.25">
      <c r="A247" s="24"/>
      <c r="B247" s="24"/>
      <c r="C247" s="24"/>
      <c r="D247" s="24"/>
      <c r="E247" s="24"/>
      <c r="F247" s="24"/>
      <c r="G247" s="24"/>
      <c r="H247" s="24" t="s">
        <v>507</v>
      </c>
      <c r="I247" s="25">
        <v>45966</v>
      </c>
      <c r="J247" s="24" t="s">
        <v>540</v>
      </c>
      <c r="K247" s="24" t="s">
        <v>604</v>
      </c>
      <c r="L247" s="24" t="s">
        <v>698</v>
      </c>
      <c r="M247" s="24" t="s">
        <v>768</v>
      </c>
      <c r="N247" s="26"/>
      <c r="O247" s="24" t="s">
        <v>39</v>
      </c>
      <c r="P247" s="30">
        <v>-40.04</v>
      </c>
      <c r="Q247" s="30">
        <f>ROUND(Q246+P247,5)</f>
        <v>-40.04</v>
      </c>
    </row>
    <row r="248" spans="1:17" x14ac:dyDescent="0.25">
      <c r="A248" s="24"/>
      <c r="B248" s="24"/>
      <c r="C248" s="24"/>
      <c r="D248" s="24"/>
      <c r="E248" s="24"/>
      <c r="F248" s="24"/>
      <c r="G248" s="24"/>
      <c r="H248" s="24" t="s">
        <v>507</v>
      </c>
      <c r="I248" s="25">
        <v>45966</v>
      </c>
      <c r="J248" s="24" t="s">
        <v>540</v>
      </c>
      <c r="K248" s="24" t="s">
        <v>604</v>
      </c>
      <c r="L248" s="24" t="s">
        <v>699</v>
      </c>
      <c r="M248" s="24" t="s">
        <v>768</v>
      </c>
      <c r="N248" s="26"/>
      <c r="O248" s="24" t="s">
        <v>39</v>
      </c>
      <c r="P248" s="30">
        <v>-40.04</v>
      </c>
      <c r="Q248" s="30">
        <f>ROUND(Q247+P248,5)</f>
        <v>-80.08</v>
      </c>
    </row>
    <row r="249" spans="1:17" x14ac:dyDescent="0.25">
      <c r="A249" s="24"/>
      <c r="B249" s="24"/>
      <c r="C249" s="24"/>
      <c r="D249" s="24"/>
      <c r="E249" s="24"/>
      <c r="F249" s="24"/>
      <c r="G249" s="24"/>
      <c r="H249" s="24" t="s">
        <v>507</v>
      </c>
      <c r="I249" s="25">
        <v>45966</v>
      </c>
      <c r="J249" s="24" t="s">
        <v>540</v>
      </c>
      <c r="K249" s="24" t="s">
        <v>604</v>
      </c>
      <c r="L249" s="24" t="s">
        <v>700</v>
      </c>
      <c r="M249" s="24" t="s">
        <v>768</v>
      </c>
      <c r="N249" s="26"/>
      <c r="O249" s="24" t="s">
        <v>39</v>
      </c>
      <c r="P249" s="30">
        <v>-40.04</v>
      </c>
      <c r="Q249" s="30">
        <f>ROUND(Q248+P249,5)</f>
        <v>-120.12</v>
      </c>
    </row>
    <row r="250" spans="1:17" x14ac:dyDescent="0.25">
      <c r="A250" s="24"/>
      <c r="B250" s="24"/>
      <c r="C250" s="24"/>
      <c r="D250" s="24"/>
      <c r="E250" s="24"/>
      <c r="F250" s="24"/>
      <c r="G250" s="24"/>
      <c r="H250" s="24" t="s">
        <v>507</v>
      </c>
      <c r="I250" s="25">
        <v>45966</v>
      </c>
      <c r="J250" s="24" t="s">
        <v>540</v>
      </c>
      <c r="K250" s="24" t="s">
        <v>604</v>
      </c>
      <c r="L250" s="24" t="s">
        <v>701</v>
      </c>
      <c r="M250" s="24" t="s">
        <v>768</v>
      </c>
      <c r="N250" s="26"/>
      <c r="O250" s="24" t="s">
        <v>39</v>
      </c>
      <c r="P250" s="30">
        <v>-40.04</v>
      </c>
      <c r="Q250" s="30">
        <f>ROUND(Q249+P250,5)</f>
        <v>-160.16</v>
      </c>
    </row>
    <row r="251" spans="1:17" ht="15.75" thickBot="1" x14ac:dyDescent="0.3">
      <c r="A251" s="24"/>
      <c r="B251" s="24"/>
      <c r="C251" s="24"/>
      <c r="D251" s="24"/>
      <c r="E251" s="24"/>
      <c r="F251" s="24"/>
      <c r="G251" s="24"/>
      <c r="H251" s="24" t="s">
        <v>507</v>
      </c>
      <c r="I251" s="25">
        <v>45966</v>
      </c>
      <c r="J251" s="24" t="s">
        <v>540</v>
      </c>
      <c r="K251" s="24" t="s">
        <v>604</v>
      </c>
      <c r="L251" s="24" t="s">
        <v>702</v>
      </c>
      <c r="M251" s="24" t="s">
        <v>768</v>
      </c>
      <c r="N251" s="26"/>
      <c r="O251" s="24" t="s">
        <v>39</v>
      </c>
      <c r="P251" s="27">
        <v>-40.04</v>
      </c>
      <c r="Q251" s="27">
        <f>ROUND(Q250+P251,5)</f>
        <v>-200.2</v>
      </c>
    </row>
    <row r="252" spans="1:17" x14ac:dyDescent="0.25">
      <c r="A252" s="28"/>
      <c r="B252" s="28"/>
      <c r="C252" s="28"/>
      <c r="D252" s="28"/>
      <c r="E252" s="28" t="s">
        <v>475</v>
      </c>
      <c r="F252" s="28"/>
      <c r="G252" s="28"/>
      <c r="H252" s="28"/>
      <c r="I252" s="29"/>
      <c r="J252" s="28"/>
      <c r="K252" s="28"/>
      <c r="L252" s="28"/>
      <c r="M252" s="28"/>
      <c r="N252" s="28"/>
      <c r="O252" s="28"/>
      <c r="P252" s="2">
        <f>ROUND(SUM(P246:P251),5)</f>
        <v>-200.2</v>
      </c>
      <c r="Q252" s="2">
        <f>Q251</f>
        <v>-200.2</v>
      </c>
    </row>
    <row r="253" spans="1:17" x14ac:dyDescent="0.25">
      <c r="A253" s="1"/>
      <c r="B253" s="1"/>
      <c r="C253" s="1"/>
      <c r="D253" s="1"/>
      <c r="E253" s="1" t="s">
        <v>230</v>
      </c>
      <c r="F253" s="1"/>
      <c r="G253" s="1"/>
      <c r="H253" s="1"/>
      <c r="I253" s="22"/>
      <c r="J253" s="1"/>
      <c r="K253" s="1"/>
      <c r="L253" s="1"/>
      <c r="M253" s="1"/>
      <c r="N253" s="1"/>
      <c r="O253" s="1"/>
      <c r="P253" s="23"/>
      <c r="Q253" s="23"/>
    </row>
    <row r="254" spans="1:17" x14ac:dyDescent="0.25">
      <c r="A254" s="24"/>
      <c r="B254" s="24"/>
      <c r="C254" s="24"/>
      <c r="D254" s="24"/>
      <c r="E254" s="24"/>
      <c r="F254" s="24"/>
      <c r="G254" s="24"/>
      <c r="H254" s="24" t="s">
        <v>507</v>
      </c>
      <c r="I254" s="25">
        <v>45965</v>
      </c>
      <c r="J254" s="24" t="s">
        <v>511</v>
      </c>
      <c r="K254" s="24" t="s">
        <v>605</v>
      </c>
      <c r="L254" s="24" t="s">
        <v>703</v>
      </c>
      <c r="M254" s="24" t="s">
        <v>768</v>
      </c>
      <c r="N254" s="26"/>
      <c r="O254" s="24" t="s">
        <v>39</v>
      </c>
      <c r="P254" s="30">
        <v>-415.2</v>
      </c>
      <c r="Q254" s="30">
        <f>ROUND(Q253+P254,5)</f>
        <v>-415.2</v>
      </c>
    </row>
    <row r="255" spans="1:17" ht="15.75" thickBot="1" x14ac:dyDescent="0.3">
      <c r="A255" s="24"/>
      <c r="B255" s="24"/>
      <c r="C255" s="24"/>
      <c r="D255" s="24"/>
      <c r="E255" s="24"/>
      <c r="F255" s="24"/>
      <c r="G255" s="24"/>
      <c r="H255" s="24" t="s">
        <v>507</v>
      </c>
      <c r="I255" s="25">
        <v>45975</v>
      </c>
      <c r="J255" s="24" t="s">
        <v>541</v>
      </c>
      <c r="K255" s="24" t="s">
        <v>606</v>
      </c>
      <c r="L255" s="24" t="s">
        <v>704</v>
      </c>
      <c r="M255" s="24" t="s">
        <v>768</v>
      </c>
      <c r="N255" s="26"/>
      <c r="O255" s="24" t="s">
        <v>39</v>
      </c>
      <c r="P255" s="27">
        <v>-277.5</v>
      </c>
      <c r="Q255" s="27">
        <f>ROUND(Q254+P255,5)</f>
        <v>-692.7</v>
      </c>
    </row>
    <row r="256" spans="1:17" x14ac:dyDescent="0.25">
      <c r="A256" s="28"/>
      <c r="B256" s="28"/>
      <c r="C256" s="28"/>
      <c r="D256" s="28"/>
      <c r="E256" s="28" t="s">
        <v>476</v>
      </c>
      <c r="F256" s="28"/>
      <c r="G256" s="28"/>
      <c r="H256" s="28"/>
      <c r="I256" s="29"/>
      <c r="J256" s="28"/>
      <c r="K256" s="28"/>
      <c r="L256" s="28"/>
      <c r="M256" s="28"/>
      <c r="N256" s="28"/>
      <c r="O256" s="28"/>
      <c r="P256" s="2">
        <f>ROUND(SUM(P253:P255),5)</f>
        <v>-692.7</v>
      </c>
      <c r="Q256" s="2">
        <f>Q255</f>
        <v>-692.7</v>
      </c>
    </row>
    <row r="257" spans="1:17" x14ac:dyDescent="0.25">
      <c r="A257" s="1"/>
      <c r="B257" s="1"/>
      <c r="C257" s="1"/>
      <c r="D257" s="1"/>
      <c r="E257" s="1" t="s">
        <v>231</v>
      </c>
      <c r="F257" s="1"/>
      <c r="G257" s="1"/>
      <c r="H257" s="1"/>
      <c r="I257" s="22"/>
      <c r="J257" s="1"/>
      <c r="K257" s="1"/>
      <c r="L257" s="1"/>
      <c r="M257" s="1"/>
      <c r="N257" s="1"/>
      <c r="O257" s="1"/>
      <c r="P257" s="23"/>
      <c r="Q257" s="23"/>
    </row>
    <row r="258" spans="1:17" ht="15.75" thickBot="1" x14ac:dyDescent="0.3">
      <c r="A258" s="21"/>
      <c r="B258" s="21"/>
      <c r="C258" s="21"/>
      <c r="D258" s="21"/>
      <c r="E258" s="21"/>
      <c r="F258" s="21"/>
      <c r="G258" s="24"/>
      <c r="H258" s="24" t="s">
        <v>507</v>
      </c>
      <c r="I258" s="25">
        <v>45965</v>
      </c>
      <c r="J258" s="24" t="s">
        <v>511</v>
      </c>
      <c r="K258" s="24" t="s">
        <v>605</v>
      </c>
      <c r="L258" s="24" t="s">
        <v>705</v>
      </c>
      <c r="M258" s="24" t="s">
        <v>768</v>
      </c>
      <c r="N258" s="26"/>
      <c r="O258" s="24" t="s">
        <v>39</v>
      </c>
      <c r="P258" s="27">
        <v>-105.04</v>
      </c>
      <c r="Q258" s="27">
        <f>ROUND(Q257+P258,5)</f>
        <v>-105.04</v>
      </c>
    </row>
    <row r="259" spans="1:17" x14ac:dyDescent="0.25">
      <c r="A259" s="28"/>
      <c r="B259" s="28"/>
      <c r="C259" s="28"/>
      <c r="D259" s="28"/>
      <c r="E259" s="28" t="s">
        <v>477</v>
      </c>
      <c r="F259" s="28"/>
      <c r="G259" s="28"/>
      <c r="H259" s="28"/>
      <c r="I259" s="29"/>
      <c r="J259" s="28"/>
      <c r="K259" s="28"/>
      <c r="L259" s="28"/>
      <c r="M259" s="28"/>
      <c r="N259" s="28"/>
      <c r="O259" s="28"/>
      <c r="P259" s="2">
        <f>ROUND(SUM(P257:P258),5)</f>
        <v>-105.04</v>
      </c>
      <c r="Q259" s="2">
        <f>Q258</f>
        <v>-105.04</v>
      </c>
    </row>
    <row r="260" spans="1:17" x14ac:dyDescent="0.25">
      <c r="A260" s="1"/>
      <c r="B260" s="1"/>
      <c r="C260" s="1"/>
      <c r="D260" s="1"/>
      <c r="E260" s="1" t="s">
        <v>232</v>
      </c>
      <c r="F260" s="1"/>
      <c r="G260" s="1"/>
      <c r="H260" s="1"/>
      <c r="I260" s="22"/>
      <c r="J260" s="1"/>
      <c r="K260" s="1"/>
      <c r="L260" s="1"/>
      <c r="M260" s="1"/>
      <c r="N260" s="1"/>
      <c r="O260" s="1"/>
      <c r="P260" s="23"/>
      <c r="Q260" s="23"/>
    </row>
    <row r="261" spans="1:17" ht="15.75" thickBot="1" x14ac:dyDescent="0.3">
      <c r="A261" s="21"/>
      <c r="B261" s="21"/>
      <c r="C261" s="21"/>
      <c r="D261" s="21"/>
      <c r="E261" s="21"/>
      <c r="F261" s="21"/>
      <c r="G261" s="24"/>
      <c r="H261" s="24" t="s">
        <v>507</v>
      </c>
      <c r="I261" s="25">
        <v>45965</v>
      </c>
      <c r="J261" s="24" t="s">
        <v>511</v>
      </c>
      <c r="K261" s="24" t="s">
        <v>605</v>
      </c>
      <c r="L261" s="24" t="s">
        <v>706</v>
      </c>
      <c r="M261" s="24" t="s">
        <v>768</v>
      </c>
      <c r="N261" s="26"/>
      <c r="O261" s="24" t="s">
        <v>39</v>
      </c>
      <c r="P261" s="30">
        <v>-105.04</v>
      </c>
      <c r="Q261" s="30">
        <f>ROUND(Q260+P261,5)</f>
        <v>-105.04</v>
      </c>
    </row>
    <row r="262" spans="1:17" ht="15.75" thickBot="1" x14ac:dyDescent="0.3">
      <c r="A262" s="28"/>
      <c r="B262" s="28"/>
      <c r="C262" s="28"/>
      <c r="D262" s="28"/>
      <c r="E262" s="28" t="s">
        <v>478</v>
      </c>
      <c r="F262" s="28"/>
      <c r="G262" s="28"/>
      <c r="H262" s="28"/>
      <c r="I262" s="29"/>
      <c r="J262" s="28"/>
      <c r="K262" s="28"/>
      <c r="L262" s="28"/>
      <c r="M262" s="28"/>
      <c r="N262" s="28"/>
      <c r="O262" s="28"/>
      <c r="P262" s="3">
        <f>ROUND(SUM(P260:P261),5)</f>
        <v>-105.04</v>
      </c>
      <c r="Q262" s="3">
        <f>Q261</f>
        <v>-105.04</v>
      </c>
    </row>
    <row r="263" spans="1:17" x14ac:dyDescent="0.25">
      <c r="A263" s="28"/>
      <c r="B263" s="28"/>
      <c r="C263" s="28"/>
      <c r="D263" s="28" t="s">
        <v>234</v>
      </c>
      <c r="E263" s="28"/>
      <c r="F263" s="28"/>
      <c r="G263" s="28"/>
      <c r="H263" s="28"/>
      <c r="I263" s="29"/>
      <c r="J263" s="28"/>
      <c r="K263" s="28"/>
      <c r="L263" s="28"/>
      <c r="M263" s="28"/>
      <c r="N263" s="28"/>
      <c r="O263" s="28"/>
      <c r="P263" s="2">
        <f>ROUND(P245+P252+P256+P259+P262,5)</f>
        <v>-1248.57</v>
      </c>
      <c r="Q263" s="2">
        <f>ROUND(Q245+Q252+Q256+Q259+Q262,5)</f>
        <v>-1248.57</v>
      </c>
    </row>
    <row r="264" spans="1:17" x14ac:dyDescent="0.25">
      <c r="A264" s="1"/>
      <c r="B264" s="1"/>
      <c r="C264" s="1"/>
      <c r="D264" s="1" t="s">
        <v>235</v>
      </c>
      <c r="E264" s="1"/>
      <c r="F264" s="1"/>
      <c r="G264" s="1"/>
      <c r="H264" s="1"/>
      <c r="I264" s="22"/>
      <c r="J264" s="1"/>
      <c r="K264" s="1"/>
      <c r="L264" s="1"/>
      <c r="M264" s="1"/>
      <c r="N264" s="1"/>
      <c r="O264" s="1"/>
      <c r="P264" s="23"/>
      <c r="Q264" s="23"/>
    </row>
    <row r="265" spans="1:17" x14ac:dyDescent="0.25">
      <c r="A265" s="1"/>
      <c r="B265" s="1"/>
      <c r="C265" s="1"/>
      <c r="D265" s="1"/>
      <c r="E265" s="1" t="s">
        <v>236</v>
      </c>
      <c r="F265" s="1"/>
      <c r="G265" s="1"/>
      <c r="H265" s="1"/>
      <c r="I265" s="22"/>
      <c r="J265" s="1"/>
      <c r="K265" s="1"/>
      <c r="L265" s="1"/>
      <c r="M265" s="1"/>
      <c r="N265" s="1"/>
      <c r="O265" s="1"/>
      <c r="P265" s="23"/>
      <c r="Q265" s="23"/>
    </row>
    <row r="266" spans="1:17" x14ac:dyDescent="0.25">
      <c r="A266" s="1"/>
      <c r="B266" s="1"/>
      <c r="C266" s="1"/>
      <c r="D266" s="1"/>
      <c r="E266" s="1"/>
      <c r="F266" s="1" t="s">
        <v>238</v>
      </c>
      <c r="G266" s="1"/>
      <c r="H266" s="1"/>
      <c r="I266" s="22"/>
      <c r="J266" s="1"/>
      <c r="K266" s="1"/>
      <c r="L266" s="1"/>
      <c r="M266" s="1"/>
      <c r="N266" s="1"/>
      <c r="O266" s="1"/>
      <c r="P266" s="23"/>
      <c r="Q266" s="23"/>
    </row>
    <row r="267" spans="1:17" x14ac:dyDescent="0.25">
      <c r="A267" s="24"/>
      <c r="B267" s="24"/>
      <c r="C267" s="24"/>
      <c r="D267" s="24"/>
      <c r="E267" s="24"/>
      <c r="F267" s="24"/>
      <c r="G267" s="24"/>
      <c r="H267" s="24" t="s">
        <v>507</v>
      </c>
      <c r="I267" s="25">
        <v>45972</v>
      </c>
      <c r="J267" s="24" t="s">
        <v>542</v>
      </c>
      <c r="K267" s="24" t="s">
        <v>607</v>
      </c>
      <c r="L267" s="24" t="s">
        <v>707</v>
      </c>
      <c r="M267" s="24" t="s">
        <v>768</v>
      </c>
      <c r="N267" s="26"/>
      <c r="O267" s="24" t="s">
        <v>39</v>
      </c>
      <c r="P267" s="30">
        <v>-92.41</v>
      </c>
      <c r="Q267" s="30">
        <f>ROUND(Q266+P267,5)</f>
        <v>-92.41</v>
      </c>
    </row>
    <row r="268" spans="1:17" ht="15.75" thickBot="1" x14ac:dyDescent="0.3">
      <c r="A268" s="24"/>
      <c r="B268" s="24"/>
      <c r="C268" s="24"/>
      <c r="D268" s="24"/>
      <c r="E268" s="24"/>
      <c r="F268" s="24"/>
      <c r="G268" s="24"/>
      <c r="H268" s="24" t="s">
        <v>507</v>
      </c>
      <c r="I268" s="25">
        <v>45979</v>
      </c>
      <c r="J268" s="24" t="s">
        <v>543</v>
      </c>
      <c r="K268" s="24" t="s">
        <v>607</v>
      </c>
      <c r="L268" s="24" t="s">
        <v>708</v>
      </c>
      <c r="M268" s="24" t="s">
        <v>768</v>
      </c>
      <c r="N268" s="26"/>
      <c r="O268" s="24" t="s">
        <v>39</v>
      </c>
      <c r="P268" s="27">
        <v>-248.29</v>
      </c>
      <c r="Q268" s="27">
        <f>ROUND(Q267+P268,5)</f>
        <v>-340.7</v>
      </c>
    </row>
    <row r="269" spans="1:17" x14ac:dyDescent="0.25">
      <c r="A269" s="28"/>
      <c r="B269" s="28"/>
      <c r="C269" s="28"/>
      <c r="D269" s="28"/>
      <c r="E269" s="28"/>
      <c r="F269" s="28" t="s">
        <v>479</v>
      </c>
      <c r="G269" s="28"/>
      <c r="H269" s="28"/>
      <c r="I269" s="29"/>
      <c r="J269" s="28"/>
      <c r="K269" s="28"/>
      <c r="L269" s="28"/>
      <c r="M269" s="28"/>
      <c r="N269" s="28"/>
      <c r="O269" s="28"/>
      <c r="P269" s="2">
        <f>ROUND(SUM(P266:P268),5)</f>
        <v>-340.7</v>
      </c>
      <c r="Q269" s="2">
        <f>Q268</f>
        <v>-340.7</v>
      </c>
    </row>
    <row r="270" spans="1:17" x14ac:dyDescent="0.25">
      <c r="A270" s="1"/>
      <c r="B270" s="1"/>
      <c r="C270" s="1"/>
      <c r="D270" s="1"/>
      <c r="E270" s="1"/>
      <c r="F270" s="1" t="s">
        <v>239</v>
      </c>
      <c r="G270" s="1"/>
      <c r="H270" s="1"/>
      <c r="I270" s="22"/>
      <c r="J270" s="1"/>
      <c r="K270" s="1"/>
      <c r="L270" s="1"/>
      <c r="M270" s="1"/>
      <c r="N270" s="1"/>
      <c r="O270" s="1"/>
      <c r="P270" s="23"/>
      <c r="Q270" s="23"/>
    </row>
    <row r="271" spans="1:17" ht="15.75" thickBot="1" x14ac:dyDescent="0.3">
      <c r="A271" s="21"/>
      <c r="B271" s="21"/>
      <c r="C271" s="21"/>
      <c r="D271" s="21"/>
      <c r="E271" s="21"/>
      <c r="F271" s="21"/>
      <c r="G271" s="24"/>
      <c r="H271" s="24" t="s">
        <v>507</v>
      </c>
      <c r="I271" s="25">
        <v>45972</v>
      </c>
      <c r="J271" s="24" t="s">
        <v>544</v>
      </c>
      <c r="K271" s="24" t="s">
        <v>607</v>
      </c>
      <c r="L271" s="24" t="s">
        <v>709</v>
      </c>
      <c r="M271" s="24" t="s">
        <v>768</v>
      </c>
      <c r="N271" s="26"/>
      <c r="O271" s="24" t="s">
        <v>39</v>
      </c>
      <c r="P271" s="30">
        <v>-84.67</v>
      </c>
      <c r="Q271" s="30">
        <f>ROUND(Q270+P271,5)</f>
        <v>-84.67</v>
      </c>
    </row>
    <row r="272" spans="1:17" ht="15.75" thickBot="1" x14ac:dyDescent="0.3">
      <c r="A272" s="28"/>
      <c r="B272" s="28"/>
      <c r="C272" s="28"/>
      <c r="D272" s="28"/>
      <c r="E272" s="28"/>
      <c r="F272" s="28" t="s">
        <v>480</v>
      </c>
      <c r="G272" s="28"/>
      <c r="H272" s="28"/>
      <c r="I272" s="29"/>
      <c r="J272" s="28"/>
      <c r="K272" s="28"/>
      <c r="L272" s="28"/>
      <c r="M272" s="28"/>
      <c r="N272" s="28"/>
      <c r="O272" s="28"/>
      <c r="P272" s="3">
        <f>ROUND(SUM(P270:P271),5)</f>
        <v>-84.67</v>
      </c>
      <c r="Q272" s="3">
        <f>Q271</f>
        <v>-84.67</v>
      </c>
    </row>
    <row r="273" spans="1:17" x14ac:dyDescent="0.25">
      <c r="A273" s="28"/>
      <c r="B273" s="28"/>
      <c r="C273" s="28"/>
      <c r="D273" s="28"/>
      <c r="E273" s="28" t="s">
        <v>241</v>
      </c>
      <c r="F273" s="28"/>
      <c r="G273" s="28"/>
      <c r="H273" s="28"/>
      <c r="I273" s="29"/>
      <c r="J273" s="28"/>
      <c r="K273" s="28"/>
      <c r="L273" s="28"/>
      <c r="M273" s="28"/>
      <c r="N273" s="28"/>
      <c r="O273" s="28"/>
      <c r="P273" s="2">
        <f>ROUND(P269+P272,5)</f>
        <v>-425.37</v>
      </c>
      <c r="Q273" s="2">
        <f>ROUND(Q269+Q272,5)</f>
        <v>-425.37</v>
      </c>
    </row>
    <row r="274" spans="1:17" x14ac:dyDescent="0.25">
      <c r="A274" s="1"/>
      <c r="B274" s="1"/>
      <c r="C274" s="1"/>
      <c r="D274" s="1"/>
      <c r="E274" s="1" t="s">
        <v>243</v>
      </c>
      <c r="F274" s="1"/>
      <c r="G274" s="1"/>
      <c r="H274" s="1"/>
      <c r="I274" s="22"/>
      <c r="J274" s="1"/>
      <c r="K274" s="1"/>
      <c r="L274" s="1"/>
      <c r="M274" s="1"/>
      <c r="N274" s="1"/>
      <c r="O274" s="1"/>
      <c r="P274" s="23"/>
      <c r="Q274" s="23"/>
    </row>
    <row r="275" spans="1:17" x14ac:dyDescent="0.25">
      <c r="A275" s="24"/>
      <c r="B275" s="24"/>
      <c r="C275" s="24"/>
      <c r="D275" s="24"/>
      <c r="E275" s="24"/>
      <c r="F275" s="24"/>
      <c r="G275" s="24"/>
      <c r="H275" s="24" t="s">
        <v>506</v>
      </c>
      <c r="I275" s="25">
        <v>45989</v>
      </c>
      <c r="J275" s="24" t="s">
        <v>545</v>
      </c>
      <c r="K275" s="24" t="s">
        <v>608</v>
      </c>
      <c r="L275" s="24" t="s">
        <v>710</v>
      </c>
      <c r="M275" s="24" t="s">
        <v>768</v>
      </c>
      <c r="N275" s="26"/>
      <c r="O275" s="24" t="s">
        <v>42</v>
      </c>
      <c r="P275" s="30">
        <v>-48.15</v>
      </c>
      <c r="Q275" s="30">
        <f>ROUND(Q274+P275,5)</f>
        <v>-48.15</v>
      </c>
    </row>
    <row r="276" spans="1:17" ht="15.75" thickBot="1" x14ac:dyDescent="0.3">
      <c r="A276" s="24"/>
      <c r="B276" s="24"/>
      <c r="C276" s="24"/>
      <c r="D276" s="24"/>
      <c r="E276" s="24"/>
      <c r="F276" s="24"/>
      <c r="G276" s="24"/>
      <c r="H276" s="24" t="s">
        <v>506</v>
      </c>
      <c r="I276" s="25">
        <v>45991</v>
      </c>
      <c r="J276" s="24" t="s">
        <v>546</v>
      </c>
      <c r="K276" s="24" t="s">
        <v>609</v>
      </c>
      <c r="L276" s="24" t="s">
        <v>711</v>
      </c>
      <c r="M276" s="24" t="s">
        <v>768</v>
      </c>
      <c r="N276" s="26"/>
      <c r="O276" s="24" t="s">
        <v>42</v>
      </c>
      <c r="P276" s="30">
        <v>-109.42</v>
      </c>
      <c r="Q276" s="30">
        <f>ROUND(Q275+P276,5)</f>
        <v>-157.57</v>
      </c>
    </row>
    <row r="277" spans="1:17" ht="15.75" thickBot="1" x14ac:dyDescent="0.3">
      <c r="A277" s="28"/>
      <c r="B277" s="28"/>
      <c r="C277" s="28"/>
      <c r="D277" s="28"/>
      <c r="E277" s="28" t="s">
        <v>481</v>
      </c>
      <c r="F277" s="28"/>
      <c r="G277" s="28"/>
      <c r="H277" s="28"/>
      <c r="I277" s="29"/>
      <c r="J277" s="28"/>
      <c r="K277" s="28"/>
      <c r="L277" s="28"/>
      <c r="M277" s="28"/>
      <c r="N277" s="28"/>
      <c r="O277" s="28"/>
      <c r="P277" s="5">
        <f>ROUND(SUM(P274:P276),5)</f>
        <v>-157.57</v>
      </c>
      <c r="Q277" s="5">
        <f>Q276</f>
        <v>-157.57</v>
      </c>
    </row>
    <row r="278" spans="1:17" ht="15.75" thickBot="1" x14ac:dyDescent="0.3">
      <c r="A278" s="28"/>
      <c r="B278" s="28"/>
      <c r="C278" s="28"/>
      <c r="D278" s="28" t="s">
        <v>245</v>
      </c>
      <c r="E278" s="28"/>
      <c r="F278" s="28"/>
      <c r="G278" s="28"/>
      <c r="H278" s="28"/>
      <c r="I278" s="29"/>
      <c r="J278" s="28"/>
      <c r="K278" s="28"/>
      <c r="L278" s="28"/>
      <c r="M278" s="28"/>
      <c r="N278" s="28"/>
      <c r="O278" s="28"/>
      <c r="P278" s="5">
        <f>ROUND(P273+P277,5)</f>
        <v>-582.94000000000005</v>
      </c>
      <c r="Q278" s="5">
        <f>ROUND(Q273+Q277,5)</f>
        <v>-582.94000000000005</v>
      </c>
    </row>
    <row r="279" spans="1:17" ht="15.75" thickBot="1" x14ac:dyDescent="0.3">
      <c r="A279" s="28"/>
      <c r="B279" s="28"/>
      <c r="C279" s="28" t="s">
        <v>248</v>
      </c>
      <c r="D279" s="28"/>
      <c r="E279" s="28"/>
      <c r="F279" s="28"/>
      <c r="G279" s="28"/>
      <c r="H279" s="28"/>
      <c r="I279" s="29"/>
      <c r="J279" s="28"/>
      <c r="K279" s="28"/>
      <c r="L279" s="28"/>
      <c r="M279" s="28"/>
      <c r="N279" s="28"/>
      <c r="O279" s="28"/>
      <c r="P279" s="3">
        <f>ROUND(P235+P263+P278,5)</f>
        <v>-3102.27</v>
      </c>
      <c r="Q279" s="3">
        <f>ROUND(Q235+Q263+Q278,5)</f>
        <v>-3102.27</v>
      </c>
    </row>
    <row r="280" spans="1:17" x14ac:dyDescent="0.25">
      <c r="A280" s="28"/>
      <c r="B280" s="28" t="s">
        <v>250</v>
      </c>
      <c r="C280" s="28"/>
      <c r="D280" s="28"/>
      <c r="E280" s="28"/>
      <c r="F280" s="28"/>
      <c r="G280" s="28"/>
      <c r="H280" s="28"/>
      <c r="I280" s="29"/>
      <c r="J280" s="28"/>
      <c r="K280" s="28"/>
      <c r="L280" s="28"/>
      <c r="M280" s="28"/>
      <c r="N280" s="28"/>
      <c r="O280" s="28"/>
      <c r="P280" s="2">
        <f>ROUND(P62+P70+P75+P82+P88+P103+P209+P217+P279,5)</f>
        <v>-116345.28</v>
      </c>
      <c r="Q280" s="2">
        <f>ROUND(Q62+Q70+Q75+Q82+Q88+Q103+Q209+Q217+Q279,5)</f>
        <v>-116345.28</v>
      </c>
    </row>
    <row r="281" spans="1:17" x14ac:dyDescent="0.25">
      <c r="A281" s="1"/>
      <c r="B281" s="1" t="s">
        <v>251</v>
      </c>
      <c r="C281" s="1"/>
      <c r="D281" s="1"/>
      <c r="E281" s="1"/>
      <c r="F281" s="1"/>
      <c r="G281" s="1"/>
      <c r="H281" s="1"/>
      <c r="I281" s="22"/>
      <c r="J281" s="1"/>
      <c r="K281" s="1"/>
      <c r="L281" s="1"/>
      <c r="M281" s="1"/>
      <c r="N281" s="1"/>
      <c r="O281" s="1"/>
      <c r="P281" s="23"/>
      <c r="Q281" s="23"/>
    </row>
    <row r="282" spans="1:17" x14ac:dyDescent="0.25">
      <c r="A282" s="1"/>
      <c r="B282" s="1"/>
      <c r="C282" s="1" t="s">
        <v>253</v>
      </c>
      <c r="D282" s="1"/>
      <c r="E282" s="1"/>
      <c r="F282" s="1"/>
      <c r="G282" s="1"/>
      <c r="H282" s="1"/>
      <c r="I282" s="22"/>
      <c r="J282" s="1"/>
      <c r="K282" s="1"/>
      <c r="L282" s="1"/>
      <c r="M282" s="1"/>
      <c r="N282" s="1"/>
      <c r="O282" s="1"/>
      <c r="P282" s="23"/>
      <c r="Q282" s="23"/>
    </row>
    <row r="283" spans="1:17" x14ac:dyDescent="0.25">
      <c r="A283" s="24"/>
      <c r="B283" s="24"/>
      <c r="C283" s="24"/>
      <c r="D283" s="24"/>
      <c r="E283" s="24"/>
      <c r="F283" s="24"/>
      <c r="G283" s="24"/>
      <c r="H283" s="24" t="s">
        <v>506</v>
      </c>
      <c r="I283" s="25">
        <v>45974</v>
      </c>
      <c r="J283" s="24" t="s">
        <v>547</v>
      </c>
      <c r="K283" s="24" t="s">
        <v>583</v>
      </c>
      <c r="L283" s="24" t="s">
        <v>712</v>
      </c>
      <c r="M283" s="24" t="s">
        <v>768</v>
      </c>
      <c r="N283" s="26"/>
      <c r="O283" s="24" t="s">
        <v>42</v>
      </c>
      <c r="P283" s="30">
        <v>-5.85</v>
      </c>
      <c r="Q283" s="30">
        <f>ROUND(Q282+P283,5)</f>
        <v>-5.85</v>
      </c>
    </row>
    <row r="284" spans="1:17" ht="15.75" thickBot="1" x14ac:dyDescent="0.3">
      <c r="A284" s="24"/>
      <c r="B284" s="24"/>
      <c r="C284" s="24"/>
      <c r="D284" s="24"/>
      <c r="E284" s="24"/>
      <c r="F284" s="24"/>
      <c r="G284" s="24"/>
      <c r="H284" s="24" t="s">
        <v>507</v>
      </c>
      <c r="I284" s="25">
        <v>45986</v>
      </c>
      <c r="J284" s="24" t="s">
        <v>517</v>
      </c>
      <c r="K284" s="24" t="s">
        <v>584</v>
      </c>
      <c r="L284" s="24" t="s">
        <v>713</v>
      </c>
      <c r="M284" s="24" t="s">
        <v>768</v>
      </c>
      <c r="N284" s="26"/>
      <c r="O284" s="24" t="s">
        <v>39</v>
      </c>
      <c r="P284" s="30">
        <v>-275</v>
      </c>
      <c r="Q284" s="30">
        <f>ROUND(Q283+P284,5)</f>
        <v>-280.85000000000002</v>
      </c>
    </row>
    <row r="285" spans="1:17" ht="15.75" thickBot="1" x14ac:dyDescent="0.3">
      <c r="A285" s="28"/>
      <c r="B285" s="28"/>
      <c r="C285" s="28" t="s">
        <v>482</v>
      </c>
      <c r="D285" s="28"/>
      <c r="E285" s="28"/>
      <c r="F285" s="28"/>
      <c r="G285" s="28"/>
      <c r="H285" s="28"/>
      <c r="I285" s="29"/>
      <c r="J285" s="28"/>
      <c r="K285" s="28"/>
      <c r="L285" s="28"/>
      <c r="M285" s="28"/>
      <c r="N285" s="28"/>
      <c r="O285" s="28"/>
      <c r="P285" s="3">
        <f>ROUND(SUM(P282:P284),5)</f>
        <v>-280.85000000000002</v>
      </c>
      <c r="Q285" s="3">
        <f>Q284</f>
        <v>-280.85000000000002</v>
      </c>
    </row>
    <row r="286" spans="1:17" x14ac:dyDescent="0.25">
      <c r="A286" s="28"/>
      <c r="B286" s="28" t="s">
        <v>255</v>
      </c>
      <c r="C286" s="28"/>
      <c r="D286" s="28"/>
      <c r="E286" s="28"/>
      <c r="F286" s="28"/>
      <c r="G286" s="28"/>
      <c r="H286" s="28"/>
      <c r="I286" s="29"/>
      <c r="J286" s="28"/>
      <c r="K286" s="28"/>
      <c r="L286" s="28"/>
      <c r="M286" s="28"/>
      <c r="N286" s="28"/>
      <c r="O286" s="28"/>
      <c r="P286" s="2">
        <f>P285</f>
        <v>-280.85000000000002</v>
      </c>
      <c r="Q286" s="2">
        <f>Q285</f>
        <v>-280.85000000000002</v>
      </c>
    </row>
    <row r="287" spans="1:17" x14ac:dyDescent="0.25">
      <c r="A287" s="1"/>
      <c r="B287" s="1" t="s">
        <v>256</v>
      </c>
      <c r="C287" s="1"/>
      <c r="D287" s="1"/>
      <c r="E287" s="1"/>
      <c r="F287" s="1"/>
      <c r="G287" s="1"/>
      <c r="H287" s="1"/>
      <c r="I287" s="22"/>
      <c r="J287" s="1"/>
      <c r="K287" s="1"/>
      <c r="L287" s="1"/>
      <c r="M287" s="1"/>
      <c r="N287" s="1"/>
      <c r="O287" s="1"/>
      <c r="P287" s="23"/>
      <c r="Q287" s="23"/>
    </row>
    <row r="288" spans="1:17" x14ac:dyDescent="0.25">
      <c r="A288" s="1"/>
      <c r="B288" s="1"/>
      <c r="C288" s="1" t="s">
        <v>258</v>
      </c>
      <c r="D288" s="1"/>
      <c r="E288" s="1"/>
      <c r="F288" s="1"/>
      <c r="G288" s="1"/>
      <c r="H288" s="1"/>
      <c r="I288" s="22"/>
      <c r="J288" s="1"/>
      <c r="K288" s="1"/>
      <c r="L288" s="1"/>
      <c r="M288" s="1"/>
      <c r="N288" s="1"/>
      <c r="O288" s="1"/>
      <c r="P288" s="23"/>
      <c r="Q288" s="23"/>
    </row>
    <row r="289" spans="1:17" x14ac:dyDescent="0.25">
      <c r="A289" s="24"/>
      <c r="B289" s="24"/>
      <c r="C289" s="24"/>
      <c r="D289" s="24"/>
      <c r="E289" s="24"/>
      <c r="F289" s="24"/>
      <c r="G289" s="24"/>
      <c r="H289" s="24" t="s">
        <v>507</v>
      </c>
      <c r="I289" s="25">
        <v>45985</v>
      </c>
      <c r="J289" s="24" t="s">
        <v>548</v>
      </c>
      <c r="K289" s="24" t="s">
        <v>610</v>
      </c>
      <c r="L289" s="24" t="s">
        <v>714</v>
      </c>
      <c r="M289" s="24" t="s">
        <v>768</v>
      </c>
      <c r="N289" s="26"/>
      <c r="O289" s="24" t="s">
        <v>39</v>
      </c>
      <c r="P289" s="30">
        <v>-68.98</v>
      </c>
      <c r="Q289" s="30">
        <f>ROUND(Q288+P289,5)</f>
        <v>-68.98</v>
      </c>
    </row>
    <row r="290" spans="1:17" x14ac:dyDescent="0.25">
      <c r="A290" s="24"/>
      <c r="B290" s="24"/>
      <c r="C290" s="24"/>
      <c r="D290" s="24"/>
      <c r="E290" s="24"/>
      <c r="F290" s="24"/>
      <c r="G290" s="24"/>
      <c r="H290" s="24" t="s">
        <v>507</v>
      </c>
      <c r="I290" s="25">
        <v>45985</v>
      </c>
      <c r="J290" s="24" t="s">
        <v>548</v>
      </c>
      <c r="K290" s="24" t="s">
        <v>610</v>
      </c>
      <c r="L290" s="24" t="s">
        <v>715</v>
      </c>
      <c r="M290" s="24" t="s">
        <v>768</v>
      </c>
      <c r="N290" s="26"/>
      <c r="O290" s="24" t="s">
        <v>39</v>
      </c>
      <c r="P290" s="30">
        <v>-191.96</v>
      </c>
      <c r="Q290" s="30">
        <f>ROUND(Q289+P290,5)</f>
        <v>-260.94</v>
      </c>
    </row>
    <row r="291" spans="1:17" ht="15.75" thickBot="1" x14ac:dyDescent="0.3">
      <c r="A291" s="24"/>
      <c r="B291" s="24"/>
      <c r="C291" s="24"/>
      <c r="D291" s="24"/>
      <c r="E291" s="24"/>
      <c r="F291" s="24"/>
      <c r="G291" s="24"/>
      <c r="H291" s="24" t="s">
        <v>507</v>
      </c>
      <c r="I291" s="25">
        <v>45985</v>
      </c>
      <c r="J291" s="24" t="s">
        <v>548</v>
      </c>
      <c r="K291" s="24" t="s">
        <v>610</v>
      </c>
      <c r="L291" s="24" t="s">
        <v>716</v>
      </c>
      <c r="M291" s="24" t="s">
        <v>768</v>
      </c>
      <c r="N291" s="26"/>
      <c r="O291" s="24" t="s">
        <v>39</v>
      </c>
      <c r="P291" s="27">
        <v>-63.18</v>
      </c>
      <c r="Q291" s="27">
        <f>ROUND(Q290+P291,5)</f>
        <v>-324.12</v>
      </c>
    </row>
    <row r="292" spans="1:17" x14ac:dyDescent="0.25">
      <c r="A292" s="28"/>
      <c r="B292" s="28"/>
      <c r="C292" s="28" t="s">
        <v>483</v>
      </c>
      <c r="D292" s="28"/>
      <c r="E292" s="28"/>
      <c r="F292" s="28"/>
      <c r="G292" s="28"/>
      <c r="H292" s="28"/>
      <c r="I292" s="29"/>
      <c r="J292" s="28"/>
      <c r="K292" s="28"/>
      <c r="L292" s="28"/>
      <c r="M292" s="28"/>
      <c r="N292" s="28"/>
      <c r="O292" s="28"/>
      <c r="P292" s="2">
        <f>ROUND(SUM(P288:P291),5)</f>
        <v>-324.12</v>
      </c>
      <c r="Q292" s="2">
        <f>Q291</f>
        <v>-324.12</v>
      </c>
    </row>
    <row r="293" spans="1:17" x14ac:dyDescent="0.25">
      <c r="A293" s="1"/>
      <c r="B293" s="1"/>
      <c r="C293" s="1" t="s">
        <v>259</v>
      </c>
      <c r="D293" s="1"/>
      <c r="E293" s="1"/>
      <c r="F293" s="1"/>
      <c r="G293" s="1"/>
      <c r="H293" s="1"/>
      <c r="I293" s="22"/>
      <c r="J293" s="1"/>
      <c r="K293" s="1"/>
      <c r="L293" s="1"/>
      <c r="M293" s="1"/>
      <c r="N293" s="1"/>
      <c r="O293" s="1"/>
      <c r="P293" s="23"/>
      <c r="Q293" s="23"/>
    </row>
    <row r="294" spans="1:17" ht="15.75" thickBot="1" x14ac:dyDescent="0.3">
      <c r="A294" s="21"/>
      <c r="B294" s="21"/>
      <c r="C294" s="21"/>
      <c r="D294" s="21"/>
      <c r="E294" s="21"/>
      <c r="F294" s="21"/>
      <c r="G294" s="24"/>
      <c r="H294" s="24" t="s">
        <v>507</v>
      </c>
      <c r="I294" s="25">
        <v>45991</v>
      </c>
      <c r="J294" s="24" t="s">
        <v>549</v>
      </c>
      <c r="K294" s="24" t="s">
        <v>611</v>
      </c>
      <c r="L294" s="24" t="s">
        <v>717</v>
      </c>
      <c r="M294" s="24" t="s">
        <v>768</v>
      </c>
      <c r="N294" s="26"/>
      <c r="O294" s="24" t="s">
        <v>39</v>
      </c>
      <c r="P294" s="30">
        <v>-186.23</v>
      </c>
      <c r="Q294" s="30">
        <f>ROUND(Q293+P294,5)</f>
        <v>-186.23</v>
      </c>
    </row>
    <row r="295" spans="1:17" ht="15.75" thickBot="1" x14ac:dyDescent="0.3">
      <c r="A295" s="28"/>
      <c r="B295" s="28"/>
      <c r="C295" s="28" t="s">
        <v>484</v>
      </c>
      <c r="D295" s="28"/>
      <c r="E295" s="28"/>
      <c r="F295" s="28"/>
      <c r="G295" s="28"/>
      <c r="H295" s="28"/>
      <c r="I295" s="29"/>
      <c r="J295" s="28"/>
      <c r="K295" s="28"/>
      <c r="L295" s="28"/>
      <c r="M295" s="28"/>
      <c r="N295" s="28"/>
      <c r="O295" s="28"/>
      <c r="P295" s="3">
        <f>ROUND(SUM(P293:P294),5)</f>
        <v>-186.23</v>
      </c>
      <c r="Q295" s="3">
        <f>Q294</f>
        <v>-186.23</v>
      </c>
    </row>
    <row r="296" spans="1:17" x14ac:dyDescent="0.25">
      <c r="A296" s="28"/>
      <c r="B296" s="28" t="s">
        <v>263</v>
      </c>
      <c r="C296" s="28"/>
      <c r="D296" s="28"/>
      <c r="E296" s="28"/>
      <c r="F296" s="28"/>
      <c r="G296" s="28"/>
      <c r="H296" s="28"/>
      <c r="I296" s="29"/>
      <c r="J296" s="28"/>
      <c r="K296" s="28"/>
      <c r="L296" s="28"/>
      <c r="M296" s="28"/>
      <c r="N296" s="28"/>
      <c r="O296" s="28"/>
      <c r="P296" s="2">
        <f>ROUND(P292+P295,5)</f>
        <v>-510.35</v>
      </c>
      <c r="Q296" s="2">
        <f>ROUND(Q292+Q295,5)</f>
        <v>-510.35</v>
      </c>
    </row>
    <row r="297" spans="1:17" x14ac:dyDescent="0.25">
      <c r="A297" s="1"/>
      <c r="B297" s="1" t="s">
        <v>264</v>
      </c>
      <c r="C297" s="1"/>
      <c r="D297" s="1"/>
      <c r="E297" s="1"/>
      <c r="F297" s="1"/>
      <c r="G297" s="1"/>
      <c r="H297" s="1"/>
      <c r="I297" s="22"/>
      <c r="J297" s="1"/>
      <c r="K297" s="1"/>
      <c r="L297" s="1"/>
      <c r="M297" s="1"/>
      <c r="N297" s="1"/>
      <c r="O297" s="1"/>
      <c r="P297" s="23"/>
      <c r="Q297" s="23"/>
    </row>
    <row r="298" spans="1:17" x14ac:dyDescent="0.25">
      <c r="A298" s="1"/>
      <c r="B298" s="1"/>
      <c r="C298" s="1" t="s">
        <v>267</v>
      </c>
      <c r="D298" s="1"/>
      <c r="E298" s="1"/>
      <c r="F298" s="1"/>
      <c r="G298" s="1"/>
      <c r="H298" s="1"/>
      <c r="I298" s="22"/>
      <c r="J298" s="1"/>
      <c r="K298" s="1"/>
      <c r="L298" s="1"/>
      <c r="M298" s="1"/>
      <c r="N298" s="1"/>
      <c r="O298" s="1"/>
      <c r="P298" s="23"/>
      <c r="Q298" s="23"/>
    </row>
    <row r="299" spans="1:17" x14ac:dyDescent="0.25">
      <c r="A299" s="24"/>
      <c r="B299" s="24"/>
      <c r="C299" s="24"/>
      <c r="D299" s="24"/>
      <c r="E299" s="24"/>
      <c r="F299" s="24"/>
      <c r="G299" s="24"/>
      <c r="H299" s="24" t="s">
        <v>507</v>
      </c>
      <c r="I299" s="25">
        <v>45980</v>
      </c>
      <c r="J299" s="24" t="s">
        <v>550</v>
      </c>
      <c r="K299" s="24" t="s">
        <v>612</v>
      </c>
      <c r="L299" s="24" t="s">
        <v>718</v>
      </c>
      <c r="M299" s="24" t="s">
        <v>768</v>
      </c>
      <c r="N299" s="26"/>
      <c r="O299" s="24" t="s">
        <v>39</v>
      </c>
      <c r="P299" s="30">
        <v>-1238.08</v>
      </c>
      <c r="Q299" s="30">
        <f>ROUND(Q298+P299,5)</f>
        <v>-1238.08</v>
      </c>
    </row>
    <row r="300" spans="1:17" ht="15.75" thickBot="1" x14ac:dyDescent="0.3">
      <c r="A300" s="24"/>
      <c r="B300" s="24"/>
      <c r="C300" s="24"/>
      <c r="D300" s="24"/>
      <c r="E300" s="24"/>
      <c r="F300" s="24"/>
      <c r="G300" s="24"/>
      <c r="H300" s="24" t="s">
        <v>507</v>
      </c>
      <c r="I300" s="25">
        <v>45980</v>
      </c>
      <c r="J300" s="24" t="s">
        <v>550</v>
      </c>
      <c r="K300" s="24" t="s">
        <v>612</v>
      </c>
      <c r="L300" s="24" t="s">
        <v>719</v>
      </c>
      <c r="M300" s="24" t="s">
        <v>768</v>
      </c>
      <c r="N300" s="26"/>
      <c r="O300" s="24" t="s">
        <v>39</v>
      </c>
      <c r="P300" s="27">
        <v>-126.38</v>
      </c>
      <c r="Q300" s="27">
        <f>ROUND(Q299+P300,5)</f>
        <v>-1364.46</v>
      </c>
    </row>
    <row r="301" spans="1:17" x14ac:dyDescent="0.25">
      <c r="A301" s="28"/>
      <c r="B301" s="28"/>
      <c r="C301" s="28" t="s">
        <v>485</v>
      </c>
      <c r="D301" s="28"/>
      <c r="E301" s="28"/>
      <c r="F301" s="28"/>
      <c r="G301" s="28"/>
      <c r="H301" s="28"/>
      <c r="I301" s="29"/>
      <c r="J301" s="28"/>
      <c r="K301" s="28"/>
      <c r="L301" s="28"/>
      <c r="M301" s="28"/>
      <c r="N301" s="28"/>
      <c r="O301" s="28"/>
      <c r="P301" s="2">
        <f>ROUND(SUM(P298:P300),5)</f>
        <v>-1364.46</v>
      </c>
      <c r="Q301" s="2">
        <f>Q300</f>
        <v>-1364.46</v>
      </c>
    </row>
    <row r="302" spans="1:17" x14ac:dyDescent="0.25">
      <c r="A302" s="1"/>
      <c r="B302" s="1"/>
      <c r="C302" s="1" t="s">
        <v>268</v>
      </c>
      <c r="D302" s="1"/>
      <c r="E302" s="1"/>
      <c r="F302" s="1"/>
      <c r="G302" s="1"/>
      <c r="H302" s="1"/>
      <c r="I302" s="22"/>
      <c r="J302" s="1"/>
      <c r="K302" s="1"/>
      <c r="L302" s="1"/>
      <c r="M302" s="1"/>
      <c r="N302" s="1"/>
      <c r="O302" s="1"/>
      <c r="P302" s="23"/>
      <c r="Q302" s="23"/>
    </row>
    <row r="303" spans="1:17" x14ac:dyDescent="0.25">
      <c r="A303" s="1"/>
      <c r="B303" s="1"/>
      <c r="C303" s="1"/>
      <c r="D303" s="1" t="s">
        <v>274</v>
      </c>
      <c r="E303" s="1"/>
      <c r="F303" s="1"/>
      <c r="G303" s="1"/>
      <c r="H303" s="1"/>
      <c r="I303" s="22"/>
      <c r="J303" s="1"/>
      <c r="K303" s="1"/>
      <c r="L303" s="1"/>
      <c r="M303" s="1"/>
      <c r="N303" s="1"/>
      <c r="O303" s="1"/>
      <c r="P303" s="23"/>
      <c r="Q303" s="23"/>
    </row>
    <row r="304" spans="1:17" ht="15.75" thickBot="1" x14ac:dyDescent="0.3">
      <c r="A304" s="21"/>
      <c r="B304" s="21"/>
      <c r="C304" s="21"/>
      <c r="D304" s="21"/>
      <c r="E304" s="21"/>
      <c r="F304" s="21"/>
      <c r="G304" s="24"/>
      <c r="H304" s="24" t="s">
        <v>506</v>
      </c>
      <c r="I304" s="25">
        <v>45967</v>
      </c>
      <c r="J304" s="24" t="s">
        <v>551</v>
      </c>
      <c r="K304" s="24" t="s">
        <v>613</v>
      </c>
      <c r="L304" s="24" t="s">
        <v>720</v>
      </c>
      <c r="M304" s="24" t="s">
        <v>768</v>
      </c>
      <c r="N304" s="26"/>
      <c r="O304" s="24" t="s">
        <v>42</v>
      </c>
      <c r="P304" s="27">
        <v>-109.95</v>
      </c>
      <c r="Q304" s="27">
        <f>ROUND(Q303+P304,5)</f>
        <v>-109.95</v>
      </c>
    </row>
    <row r="305" spans="1:17" x14ac:dyDescent="0.25">
      <c r="A305" s="28"/>
      <c r="B305" s="28"/>
      <c r="C305" s="28"/>
      <c r="D305" s="28" t="s">
        <v>486</v>
      </c>
      <c r="E305" s="28"/>
      <c r="F305" s="28"/>
      <c r="G305" s="28"/>
      <c r="H305" s="28"/>
      <c r="I305" s="29"/>
      <c r="J305" s="28"/>
      <c r="K305" s="28"/>
      <c r="L305" s="28"/>
      <c r="M305" s="28"/>
      <c r="N305" s="28"/>
      <c r="O305" s="28"/>
      <c r="P305" s="2">
        <f>ROUND(SUM(P303:P304),5)</f>
        <v>-109.95</v>
      </c>
      <c r="Q305" s="2">
        <f>Q304</f>
        <v>-109.95</v>
      </c>
    </row>
    <row r="306" spans="1:17" x14ac:dyDescent="0.25">
      <c r="A306" s="1"/>
      <c r="B306" s="1"/>
      <c r="C306" s="1"/>
      <c r="D306" s="1" t="s">
        <v>275</v>
      </c>
      <c r="E306" s="1"/>
      <c r="F306" s="1"/>
      <c r="G306" s="1"/>
      <c r="H306" s="1"/>
      <c r="I306" s="22"/>
      <c r="J306" s="1"/>
      <c r="K306" s="1"/>
      <c r="L306" s="1"/>
      <c r="M306" s="1"/>
      <c r="N306" s="1"/>
      <c r="O306" s="1"/>
      <c r="P306" s="23"/>
      <c r="Q306" s="23"/>
    </row>
    <row r="307" spans="1:17" ht="15.75" thickBot="1" x14ac:dyDescent="0.3">
      <c r="A307" s="21"/>
      <c r="B307" s="21"/>
      <c r="C307" s="21"/>
      <c r="D307" s="21"/>
      <c r="E307" s="21"/>
      <c r="F307" s="21"/>
      <c r="G307" s="24"/>
      <c r="H307" s="24" t="s">
        <v>505</v>
      </c>
      <c r="I307" s="25">
        <v>45987</v>
      </c>
      <c r="J307" s="24" t="s">
        <v>552</v>
      </c>
      <c r="K307" s="24" t="s">
        <v>614</v>
      </c>
      <c r="L307" s="24" t="s">
        <v>721</v>
      </c>
      <c r="M307" s="24" t="s">
        <v>768</v>
      </c>
      <c r="N307" s="26"/>
      <c r="O307" s="24" t="s">
        <v>11</v>
      </c>
      <c r="P307" s="27">
        <v>294.39</v>
      </c>
      <c r="Q307" s="27">
        <f>ROUND(Q306+P307,5)</f>
        <v>294.39</v>
      </c>
    </row>
    <row r="308" spans="1:17" x14ac:dyDescent="0.25">
      <c r="A308" s="28"/>
      <c r="B308" s="28"/>
      <c r="C308" s="28"/>
      <c r="D308" s="28" t="s">
        <v>487</v>
      </c>
      <c r="E308" s="28"/>
      <c r="F308" s="28"/>
      <c r="G308" s="28"/>
      <c r="H308" s="28"/>
      <c r="I308" s="29"/>
      <c r="J308" s="28"/>
      <c r="K308" s="28"/>
      <c r="L308" s="28"/>
      <c r="M308" s="28"/>
      <c r="N308" s="28"/>
      <c r="O308" s="28"/>
      <c r="P308" s="2">
        <f>ROUND(SUM(P306:P307),5)</f>
        <v>294.39</v>
      </c>
      <c r="Q308" s="2">
        <f>Q307</f>
        <v>294.39</v>
      </c>
    </row>
    <row r="309" spans="1:17" x14ac:dyDescent="0.25">
      <c r="A309" s="1"/>
      <c r="B309" s="1"/>
      <c r="C309" s="1"/>
      <c r="D309" s="1" t="s">
        <v>276</v>
      </c>
      <c r="E309" s="1"/>
      <c r="F309" s="1"/>
      <c r="G309" s="1"/>
      <c r="H309" s="1"/>
      <c r="I309" s="22"/>
      <c r="J309" s="1"/>
      <c r="K309" s="1"/>
      <c r="L309" s="1"/>
      <c r="M309" s="1"/>
      <c r="N309" s="1"/>
      <c r="O309" s="1"/>
      <c r="P309" s="23"/>
      <c r="Q309" s="23"/>
    </row>
    <row r="310" spans="1:17" x14ac:dyDescent="0.25">
      <c r="A310" s="24"/>
      <c r="B310" s="24"/>
      <c r="C310" s="24"/>
      <c r="D310" s="24"/>
      <c r="E310" s="24"/>
      <c r="F310" s="24"/>
      <c r="G310" s="24"/>
      <c r="H310" s="24" t="s">
        <v>504</v>
      </c>
      <c r="I310" s="25">
        <v>45967</v>
      </c>
      <c r="J310" s="24" t="s">
        <v>521</v>
      </c>
      <c r="K310" s="24"/>
      <c r="L310" s="24" t="s">
        <v>669</v>
      </c>
      <c r="M310" s="24" t="s">
        <v>768</v>
      </c>
      <c r="N310" s="26"/>
      <c r="O310" s="24" t="s">
        <v>149</v>
      </c>
      <c r="P310" s="30">
        <v>5136.8999999999996</v>
      </c>
      <c r="Q310" s="30">
        <f>ROUND(Q309+P310,5)</f>
        <v>5136.8999999999996</v>
      </c>
    </row>
    <row r="311" spans="1:17" ht="15.75" thickBot="1" x14ac:dyDescent="0.3">
      <c r="A311" s="24"/>
      <c r="B311" s="24"/>
      <c r="C311" s="24"/>
      <c r="D311" s="24"/>
      <c r="E311" s="24"/>
      <c r="F311" s="24"/>
      <c r="G311" s="24"/>
      <c r="H311" s="24" t="s">
        <v>506</v>
      </c>
      <c r="I311" s="25">
        <v>45967</v>
      </c>
      <c r="J311" s="24" t="s">
        <v>553</v>
      </c>
      <c r="K311" s="24" t="s">
        <v>615</v>
      </c>
      <c r="L311" s="24" t="s">
        <v>722</v>
      </c>
      <c r="M311" s="24" t="s">
        <v>768</v>
      </c>
      <c r="N311" s="26"/>
      <c r="O311" s="24" t="s">
        <v>42</v>
      </c>
      <c r="P311" s="30">
        <v>-5342.39</v>
      </c>
      <c r="Q311" s="30">
        <f>ROUND(Q310+P311,5)</f>
        <v>-205.49</v>
      </c>
    </row>
    <row r="312" spans="1:17" ht="15.75" thickBot="1" x14ac:dyDescent="0.3">
      <c r="A312" s="28"/>
      <c r="B312" s="28"/>
      <c r="C312" s="28"/>
      <c r="D312" s="28" t="s">
        <v>488</v>
      </c>
      <c r="E312" s="28"/>
      <c r="F312" s="28"/>
      <c r="G312" s="28"/>
      <c r="H312" s="28"/>
      <c r="I312" s="29"/>
      <c r="J312" s="28"/>
      <c r="K312" s="28"/>
      <c r="L312" s="28"/>
      <c r="M312" s="28"/>
      <c r="N312" s="28"/>
      <c r="O312" s="28"/>
      <c r="P312" s="3">
        <f>ROUND(SUM(P309:P311),5)</f>
        <v>-205.49</v>
      </c>
      <c r="Q312" s="3">
        <f>Q311</f>
        <v>-205.49</v>
      </c>
    </row>
    <row r="313" spans="1:17" x14ac:dyDescent="0.25">
      <c r="A313" s="28"/>
      <c r="B313" s="28"/>
      <c r="C313" s="28" t="s">
        <v>279</v>
      </c>
      <c r="D313" s="28"/>
      <c r="E313" s="28"/>
      <c r="F313" s="28"/>
      <c r="G313" s="28"/>
      <c r="H313" s="28"/>
      <c r="I313" s="29"/>
      <c r="J313" s="28"/>
      <c r="K313" s="28"/>
      <c r="L313" s="28"/>
      <c r="M313" s="28"/>
      <c r="N313" s="28"/>
      <c r="O313" s="28"/>
      <c r="P313" s="2">
        <f>ROUND(P305+P308+P312,5)</f>
        <v>-21.05</v>
      </c>
      <c r="Q313" s="2">
        <f>ROUND(Q305+Q308+Q312,5)</f>
        <v>-21.05</v>
      </c>
    </row>
    <row r="314" spans="1:17" x14ac:dyDescent="0.25">
      <c r="A314" s="1"/>
      <c r="B314" s="1"/>
      <c r="C314" s="1" t="s">
        <v>280</v>
      </c>
      <c r="D314" s="1"/>
      <c r="E314" s="1"/>
      <c r="F314" s="1"/>
      <c r="G314" s="1"/>
      <c r="H314" s="1"/>
      <c r="I314" s="22"/>
      <c r="J314" s="1"/>
      <c r="K314" s="1"/>
      <c r="L314" s="1"/>
      <c r="M314" s="1"/>
      <c r="N314" s="1"/>
      <c r="O314" s="1"/>
      <c r="P314" s="23"/>
      <c r="Q314" s="23"/>
    </row>
    <row r="315" spans="1:17" x14ac:dyDescent="0.25">
      <c r="A315" s="1"/>
      <c r="B315" s="1"/>
      <c r="C315" s="1"/>
      <c r="D315" s="1" t="s">
        <v>289</v>
      </c>
      <c r="E315" s="1"/>
      <c r="F315" s="1"/>
      <c r="G315" s="1"/>
      <c r="H315" s="1"/>
      <c r="I315" s="22"/>
      <c r="J315" s="1"/>
      <c r="K315" s="1"/>
      <c r="L315" s="1"/>
      <c r="M315" s="1"/>
      <c r="N315" s="1"/>
      <c r="O315" s="1"/>
      <c r="P315" s="23"/>
      <c r="Q315" s="23"/>
    </row>
    <row r="316" spans="1:17" x14ac:dyDescent="0.25">
      <c r="A316" s="24"/>
      <c r="B316" s="24"/>
      <c r="C316" s="24"/>
      <c r="D316" s="24"/>
      <c r="E316" s="24"/>
      <c r="F316" s="24"/>
      <c r="G316" s="24"/>
      <c r="H316" s="24" t="s">
        <v>507</v>
      </c>
      <c r="I316" s="25">
        <v>45974</v>
      </c>
      <c r="J316" s="24" t="s">
        <v>515</v>
      </c>
      <c r="K316" s="24" t="s">
        <v>582</v>
      </c>
      <c r="L316" s="24" t="s">
        <v>723</v>
      </c>
      <c r="M316" s="24" t="s">
        <v>768</v>
      </c>
      <c r="N316" s="26"/>
      <c r="O316" s="24" t="s">
        <v>39</v>
      </c>
      <c r="P316" s="30">
        <v>-27</v>
      </c>
      <c r="Q316" s="30">
        <f>ROUND(Q315+P316,5)</f>
        <v>-27</v>
      </c>
    </row>
    <row r="317" spans="1:17" ht="15.75" thickBot="1" x14ac:dyDescent="0.3">
      <c r="A317" s="24"/>
      <c r="B317" s="24"/>
      <c r="C317" s="24"/>
      <c r="D317" s="24"/>
      <c r="E317" s="24"/>
      <c r="F317" s="24"/>
      <c r="G317" s="24"/>
      <c r="H317" s="24" t="s">
        <v>507</v>
      </c>
      <c r="I317" s="25">
        <v>45981</v>
      </c>
      <c r="J317" s="24" t="s">
        <v>554</v>
      </c>
      <c r="K317" s="24" t="s">
        <v>616</v>
      </c>
      <c r="L317" s="24" t="s">
        <v>724</v>
      </c>
      <c r="M317" s="24" t="s">
        <v>768</v>
      </c>
      <c r="N317" s="26"/>
      <c r="O317" s="24" t="s">
        <v>39</v>
      </c>
      <c r="P317" s="27">
        <v>-272.76</v>
      </c>
      <c r="Q317" s="27">
        <f>ROUND(Q316+P317,5)</f>
        <v>-299.76</v>
      </c>
    </row>
    <row r="318" spans="1:17" x14ac:dyDescent="0.25">
      <c r="A318" s="28"/>
      <c r="B318" s="28"/>
      <c r="C318" s="28"/>
      <c r="D318" s="28" t="s">
        <v>489</v>
      </c>
      <c r="E318" s="28"/>
      <c r="F318" s="28"/>
      <c r="G318" s="28"/>
      <c r="H318" s="28"/>
      <c r="I318" s="29"/>
      <c r="J318" s="28"/>
      <c r="K318" s="28"/>
      <c r="L318" s="28"/>
      <c r="M318" s="28"/>
      <c r="N318" s="28"/>
      <c r="O318" s="28"/>
      <c r="P318" s="2">
        <f>ROUND(SUM(P315:P317),5)</f>
        <v>-299.76</v>
      </c>
      <c r="Q318" s="2">
        <f>Q317</f>
        <v>-299.76</v>
      </c>
    </row>
    <row r="319" spans="1:17" x14ac:dyDescent="0.25">
      <c r="A319" s="1"/>
      <c r="B319" s="1"/>
      <c r="C319" s="1"/>
      <c r="D319" s="1" t="s">
        <v>297</v>
      </c>
      <c r="E319" s="1"/>
      <c r="F319" s="1"/>
      <c r="G319" s="1"/>
      <c r="H319" s="1"/>
      <c r="I319" s="22"/>
      <c r="J319" s="1"/>
      <c r="K319" s="1"/>
      <c r="L319" s="1"/>
      <c r="M319" s="1"/>
      <c r="N319" s="1"/>
      <c r="O319" s="1"/>
      <c r="P319" s="23"/>
      <c r="Q319" s="23"/>
    </row>
    <row r="320" spans="1:17" x14ac:dyDescent="0.25">
      <c r="A320" s="24"/>
      <c r="B320" s="24"/>
      <c r="C320" s="24"/>
      <c r="D320" s="24"/>
      <c r="E320" s="24"/>
      <c r="F320" s="24"/>
      <c r="G320" s="24"/>
      <c r="H320" s="24" t="s">
        <v>506</v>
      </c>
      <c r="I320" s="25">
        <v>45966</v>
      </c>
      <c r="J320" s="24" t="s">
        <v>511</v>
      </c>
      <c r="K320" s="24" t="s">
        <v>578</v>
      </c>
      <c r="L320" s="24" t="s">
        <v>725</v>
      </c>
      <c r="M320" s="24" t="s">
        <v>768</v>
      </c>
      <c r="N320" s="26"/>
      <c r="O320" s="24" t="s">
        <v>42</v>
      </c>
      <c r="P320" s="30">
        <v>-105.26</v>
      </c>
      <c r="Q320" s="30">
        <f>ROUND(Q319+P320,5)</f>
        <v>-105.26</v>
      </c>
    </row>
    <row r="321" spans="1:17" ht="15.75" thickBot="1" x14ac:dyDescent="0.3">
      <c r="A321" s="24"/>
      <c r="B321" s="24"/>
      <c r="C321" s="24"/>
      <c r="D321" s="24"/>
      <c r="E321" s="24"/>
      <c r="F321" s="24"/>
      <c r="G321" s="24"/>
      <c r="H321" s="24" t="s">
        <v>506</v>
      </c>
      <c r="I321" s="25">
        <v>45966</v>
      </c>
      <c r="J321" s="24" t="s">
        <v>511</v>
      </c>
      <c r="K321" s="24" t="s">
        <v>578</v>
      </c>
      <c r="L321" s="24" t="s">
        <v>726</v>
      </c>
      <c r="M321" s="24" t="s">
        <v>768</v>
      </c>
      <c r="N321" s="26"/>
      <c r="O321" s="24" t="s">
        <v>42</v>
      </c>
      <c r="P321" s="30">
        <v>-85.4</v>
      </c>
      <c r="Q321" s="30">
        <f>ROUND(Q320+P321,5)</f>
        <v>-190.66</v>
      </c>
    </row>
    <row r="322" spans="1:17" ht="15.75" thickBot="1" x14ac:dyDescent="0.3">
      <c r="A322" s="28"/>
      <c r="B322" s="28"/>
      <c r="C322" s="28"/>
      <c r="D322" s="28" t="s">
        <v>490</v>
      </c>
      <c r="E322" s="28"/>
      <c r="F322" s="28"/>
      <c r="G322" s="28"/>
      <c r="H322" s="28"/>
      <c r="I322" s="29"/>
      <c r="J322" s="28"/>
      <c r="K322" s="28"/>
      <c r="L322" s="28"/>
      <c r="M322" s="28"/>
      <c r="N322" s="28"/>
      <c r="O322" s="28"/>
      <c r="P322" s="5">
        <f>ROUND(SUM(P319:P321),5)</f>
        <v>-190.66</v>
      </c>
      <c r="Q322" s="5">
        <f>Q321</f>
        <v>-190.66</v>
      </c>
    </row>
    <row r="323" spans="1:17" ht="15.75" thickBot="1" x14ac:dyDescent="0.3">
      <c r="A323" s="28"/>
      <c r="B323" s="28"/>
      <c r="C323" s="28" t="s">
        <v>307</v>
      </c>
      <c r="D323" s="28"/>
      <c r="E323" s="28"/>
      <c r="F323" s="28"/>
      <c r="G323" s="28"/>
      <c r="H323" s="28"/>
      <c r="I323" s="29"/>
      <c r="J323" s="28"/>
      <c r="K323" s="28"/>
      <c r="L323" s="28"/>
      <c r="M323" s="28"/>
      <c r="N323" s="28"/>
      <c r="O323" s="28"/>
      <c r="P323" s="3">
        <f>ROUND(P318+P322,5)</f>
        <v>-490.42</v>
      </c>
      <c r="Q323" s="3">
        <f>ROUND(Q318+Q322,5)</f>
        <v>-490.42</v>
      </c>
    </row>
    <row r="324" spans="1:17" x14ac:dyDescent="0.25">
      <c r="A324" s="28"/>
      <c r="B324" s="28" t="s">
        <v>309</v>
      </c>
      <c r="C324" s="28"/>
      <c r="D324" s="28"/>
      <c r="E324" s="28"/>
      <c r="F324" s="28"/>
      <c r="G324" s="28"/>
      <c r="H324" s="28"/>
      <c r="I324" s="29"/>
      <c r="J324" s="28"/>
      <c r="K324" s="28"/>
      <c r="L324" s="28"/>
      <c r="M324" s="28"/>
      <c r="N324" s="28"/>
      <c r="O324" s="28"/>
      <c r="P324" s="2">
        <f>ROUND(P301+P313+P323,5)</f>
        <v>-1875.93</v>
      </c>
      <c r="Q324" s="2">
        <f>ROUND(Q301+Q313+Q323,5)</f>
        <v>-1875.93</v>
      </c>
    </row>
    <row r="325" spans="1:17" x14ac:dyDescent="0.25">
      <c r="A325" s="1"/>
      <c r="B325" s="1" t="s">
        <v>315</v>
      </c>
      <c r="C325" s="1"/>
      <c r="D325" s="1"/>
      <c r="E325" s="1"/>
      <c r="F325" s="1"/>
      <c r="G325" s="1"/>
      <c r="H325" s="1"/>
      <c r="I325" s="22"/>
      <c r="J325" s="1"/>
      <c r="K325" s="1"/>
      <c r="L325" s="1"/>
      <c r="M325" s="1"/>
      <c r="N325" s="1"/>
      <c r="O325" s="1"/>
      <c r="P325" s="23"/>
      <c r="Q325" s="23"/>
    </row>
    <row r="326" spans="1:17" x14ac:dyDescent="0.25">
      <c r="A326" s="1"/>
      <c r="B326" s="1"/>
      <c r="C326" s="1" t="s">
        <v>316</v>
      </c>
      <c r="D326" s="1"/>
      <c r="E326" s="1"/>
      <c r="F326" s="1"/>
      <c r="G326" s="1"/>
      <c r="H326" s="1"/>
      <c r="I326" s="22"/>
      <c r="J326" s="1"/>
      <c r="K326" s="1"/>
      <c r="L326" s="1"/>
      <c r="M326" s="1"/>
      <c r="N326" s="1"/>
      <c r="O326" s="1"/>
      <c r="P326" s="23"/>
      <c r="Q326" s="23"/>
    </row>
    <row r="327" spans="1:17" x14ac:dyDescent="0.25">
      <c r="A327" s="24"/>
      <c r="B327" s="24"/>
      <c r="C327" s="24"/>
      <c r="D327" s="24"/>
      <c r="E327" s="24"/>
      <c r="F327" s="24"/>
      <c r="G327" s="24"/>
      <c r="H327" s="24" t="s">
        <v>506</v>
      </c>
      <c r="I327" s="25">
        <v>45975</v>
      </c>
      <c r="J327" s="24" t="s">
        <v>555</v>
      </c>
      <c r="K327" s="24" t="s">
        <v>617</v>
      </c>
      <c r="L327" s="24" t="s">
        <v>727</v>
      </c>
      <c r="M327" s="24" t="s">
        <v>768</v>
      </c>
      <c r="N327" s="26"/>
      <c r="O327" s="24" t="s">
        <v>42</v>
      </c>
      <c r="P327" s="30">
        <v>-45.95</v>
      </c>
      <c r="Q327" s="30">
        <f>ROUND(Q326+P327,5)</f>
        <v>-45.95</v>
      </c>
    </row>
    <row r="328" spans="1:17" x14ac:dyDescent="0.25">
      <c r="A328" s="24"/>
      <c r="B328" s="24"/>
      <c r="C328" s="24"/>
      <c r="D328" s="24"/>
      <c r="E328" s="24"/>
      <c r="F328" s="24"/>
      <c r="G328" s="24"/>
      <c r="H328" s="24" t="s">
        <v>506</v>
      </c>
      <c r="I328" s="25">
        <v>45979</v>
      </c>
      <c r="J328" s="24" t="s">
        <v>556</v>
      </c>
      <c r="K328" s="24" t="s">
        <v>618</v>
      </c>
      <c r="L328" s="24" t="s">
        <v>728</v>
      </c>
      <c r="M328" s="24" t="s">
        <v>768</v>
      </c>
      <c r="N328" s="26"/>
      <c r="O328" s="24" t="s">
        <v>42</v>
      </c>
      <c r="P328" s="30">
        <v>-37.21</v>
      </c>
      <c r="Q328" s="30">
        <f>ROUND(Q327+P328,5)</f>
        <v>-83.16</v>
      </c>
    </row>
    <row r="329" spans="1:17" ht="15.75" thickBot="1" x14ac:dyDescent="0.3">
      <c r="A329" s="24"/>
      <c r="B329" s="24"/>
      <c r="C329" s="24"/>
      <c r="D329" s="24"/>
      <c r="E329" s="24"/>
      <c r="F329" s="24"/>
      <c r="G329" s="24"/>
      <c r="H329" s="24" t="s">
        <v>506</v>
      </c>
      <c r="I329" s="25">
        <v>45982</v>
      </c>
      <c r="J329" s="24" t="s">
        <v>557</v>
      </c>
      <c r="K329" s="24" t="s">
        <v>617</v>
      </c>
      <c r="L329" s="24" t="s">
        <v>729</v>
      </c>
      <c r="M329" s="24" t="s">
        <v>768</v>
      </c>
      <c r="N329" s="26"/>
      <c r="O329" s="24" t="s">
        <v>42</v>
      </c>
      <c r="P329" s="27">
        <v>-45.95</v>
      </c>
      <c r="Q329" s="27">
        <f>ROUND(Q328+P329,5)</f>
        <v>-129.11000000000001</v>
      </c>
    </row>
    <row r="330" spans="1:17" x14ac:dyDescent="0.25">
      <c r="A330" s="28"/>
      <c r="B330" s="28"/>
      <c r="C330" s="28" t="s">
        <v>491</v>
      </c>
      <c r="D330" s="28"/>
      <c r="E330" s="28"/>
      <c r="F330" s="28"/>
      <c r="G330" s="28"/>
      <c r="H330" s="28"/>
      <c r="I330" s="29"/>
      <c r="J330" s="28"/>
      <c r="K330" s="28"/>
      <c r="L330" s="28"/>
      <c r="M330" s="28"/>
      <c r="N330" s="28"/>
      <c r="O330" s="28"/>
      <c r="P330" s="2">
        <f>ROUND(SUM(P326:P329),5)</f>
        <v>-129.11000000000001</v>
      </c>
      <c r="Q330" s="2">
        <f>Q329</f>
        <v>-129.11000000000001</v>
      </c>
    </row>
    <row r="331" spans="1:17" x14ac:dyDescent="0.25">
      <c r="A331" s="1"/>
      <c r="B331" s="1"/>
      <c r="C331" s="1" t="s">
        <v>317</v>
      </c>
      <c r="D331" s="1"/>
      <c r="E331" s="1"/>
      <c r="F331" s="1"/>
      <c r="G331" s="1"/>
      <c r="H331" s="1"/>
      <c r="I331" s="22"/>
      <c r="J331" s="1"/>
      <c r="K331" s="1"/>
      <c r="L331" s="1"/>
      <c r="M331" s="1"/>
      <c r="N331" s="1"/>
      <c r="O331" s="1"/>
      <c r="P331" s="23"/>
      <c r="Q331" s="23"/>
    </row>
    <row r="332" spans="1:17" x14ac:dyDescent="0.25">
      <c r="A332" s="1"/>
      <c r="B332" s="1"/>
      <c r="C332" s="1"/>
      <c r="D332" s="1" t="s">
        <v>319</v>
      </c>
      <c r="E332" s="1"/>
      <c r="F332" s="1"/>
      <c r="G332" s="1"/>
      <c r="H332" s="1"/>
      <c r="I332" s="22"/>
      <c r="J332" s="1"/>
      <c r="K332" s="1"/>
      <c r="L332" s="1"/>
      <c r="M332" s="1"/>
      <c r="N332" s="1"/>
      <c r="O332" s="1"/>
      <c r="P332" s="23"/>
      <c r="Q332" s="23"/>
    </row>
    <row r="333" spans="1:17" x14ac:dyDescent="0.25">
      <c r="A333" s="24"/>
      <c r="B333" s="24"/>
      <c r="C333" s="24"/>
      <c r="D333" s="24"/>
      <c r="E333" s="24"/>
      <c r="F333" s="24"/>
      <c r="G333" s="24"/>
      <c r="H333" s="24" t="s">
        <v>506</v>
      </c>
      <c r="I333" s="25">
        <v>45966</v>
      </c>
      <c r="J333" s="24"/>
      <c r="K333" s="24" t="s">
        <v>619</v>
      </c>
      <c r="L333" s="24" t="s">
        <v>730</v>
      </c>
      <c r="M333" s="24" t="s">
        <v>768</v>
      </c>
      <c r="N333" s="26"/>
      <c r="O333" s="24" t="s">
        <v>42</v>
      </c>
      <c r="P333" s="30">
        <v>-60.32</v>
      </c>
      <c r="Q333" s="30">
        <f>ROUND(Q332+P333,5)</f>
        <v>-60.32</v>
      </c>
    </row>
    <row r="334" spans="1:17" ht="15.75" thickBot="1" x14ac:dyDescent="0.3">
      <c r="A334" s="24"/>
      <c r="B334" s="24"/>
      <c r="C334" s="24"/>
      <c r="D334" s="24"/>
      <c r="E334" s="24"/>
      <c r="F334" s="24"/>
      <c r="G334" s="24"/>
      <c r="H334" s="24" t="s">
        <v>506</v>
      </c>
      <c r="I334" s="25">
        <v>45968</v>
      </c>
      <c r="J334" s="24" t="s">
        <v>558</v>
      </c>
      <c r="K334" s="24" t="s">
        <v>620</v>
      </c>
      <c r="L334" s="24" t="s">
        <v>731</v>
      </c>
      <c r="M334" s="24" t="s">
        <v>768</v>
      </c>
      <c r="N334" s="26"/>
      <c r="O334" s="24" t="s">
        <v>42</v>
      </c>
      <c r="P334" s="27">
        <v>-308.39999999999998</v>
      </c>
      <c r="Q334" s="27">
        <f>ROUND(Q333+P334,5)</f>
        <v>-368.72</v>
      </c>
    </row>
    <row r="335" spans="1:17" x14ac:dyDescent="0.25">
      <c r="A335" s="28"/>
      <c r="B335" s="28"/>
      <c r="C335" s="28"/>
      <c r="D335" s="28" t="s">
        <v>492</v>
      </c>
      <c r="E335" s="28"/>
      <c r="F335" s="28"/>
      <c r="G335" s="28"/>
      <c r="H335" s="28"/>
      <c r="I335" s="29"/>
      <c r="J335" s="28"/>
      <c r="K335" s="28"/>
      <c r="L335" s="28"/>
      <c r="M335" s="28"/>
      <c r="N335" s="28"/>
      <c r="O335" s="28"/>
      <c r="P335" s="2">
        <f>ROUND(SUM(P332:P334),5)</f>
        <v>-368.72</v>
      </c>
      <c r="Q335" s="2">
        <f>Q334</f>
        <v>-368.72</v>
      </c>
    </row>
    <row r="336" spans="1:17" x14ac:dyDescent="0.25">
      <c r="A336" s="1"/>
      <c r="B336" s="1"/>
      <c r="C336" s="1"/>
      <c r="D336" s="1" t="s">
        <v>320</v>
      </c>
      <c r="E336" s="1"/>
      <c r="F336" s="1"/>
      <c r="G336" s="1"/>
      <c r="H336" s="1"/>
      <c r="I336" s="22"/>
      <c r="J336" s="1"/>
      <c r="K336" s="1"/>
      <c r="L336" s="1"/>
      <c r="M336" s="1"/>
      <c r="N336" s="1"/>
      <c r="O336" s="1"/>
      <c r="P336" s="23"/>
      <c r="Q336" s="23"/>
    </row>
    <row r="337" spans="1:17" x14ac:dyDescent="0.25">
      <c r="A337" s="24"/>
      <c r="B337" s="24"/>
      <c r="C337" s="24"/>
      <c r="D337" s="24"/>
      <c r="E337" s="24"/>
      <c r="F337" s="24"/>
      <c r="G337" s="24"/>
      <c r="H337" s="24" t="s">
        <v>507</v>
      </c>
      <c r="I337" s="25">
        <v>45982</v>
      </c>
      <c r="J337" s="24" t="s">
        <v>559</v>
      </c>
      <c r="K337" s="24" t="s">
        <v>621</v>
      </c>
      <c r="L337" s="24" t="s">
        <v>559</v>
      </c>
      <c r="M337" s="24" t="s">
        <v>768</v>
      </c>
      <c r="N337" s="26"/>
      <c r="O337" s="24" t="s">
        <v>39</v>
      </c>
      <c r="P337" s="30">
        <v>-342.81</v>
      </c>
      <c r="Q337" s="30">
        <f t="shared" ref="Q337:Q348" si="7">ROUND(Q336+P337,5)</f>
        <v>-342.81</v>
      </c>
    </row>
    <row r="338" spans="1:17" x14ac:dyDescent="0.25">
      <c r="A338" s="24"/>
      <c r="B338" s="24"/>
      <c r="C338" s="24"/>
      <c r="D338" s="24"/>
      <c r="E338" s="24"/>
      <c r="F338" s="24"/>
      <c r="G338" s="24"/>
      <c r="H338" s="24" t="s">
        <v>507</v>
      </c>
      <c r="I338" s="25">
        <v>45982</v>
      </c>
      <c r="J338" s="24" t="s">
        <v>559</v>
      </c>
      <c r="K338" s="24" t="s">
        <v>622</v>
      </c>
      <c r="L338" s="24" t="s">
        <v>559</v>
      </c>
      <c r="M338" s="24" t="s">
        <v>768</v>
      </c>
      <c r="N338" s="26"/>
      <c r="O338" s="24" t="s">
        <v>39</v>
      </c>
      <c r="P338" s="30">
        <v>-986.25</v>
      </c>
      <c r="Q338" s="30">
        <f t="shared" si="7"/>
        <v>-1329.06</v>
      </c>
    </row>
    <row r="339" spans="1:17" x14ac:dyDescent="0.25">
      <c r="A339" s="24"/>
      <c r="B339" s="24"/>
      <c r="C339" s="24"/>
      <c r="D339" s="24"/>
      <c r="E339" s="24"/>
      <c r="F339" s="24"/>
      <c r="G339" s="24"/>
      <c r="H339" s="24" t="s">
        <v>507</v>
      </c>
      <c r="I339" s="25">
        <v>45982</v>
      </c>
      <c r="J339" s="24" t="s">
        <v>559</v>
      </c>
      <c r="K339" s="24" t="s">
        <v>623</v>
      </c>
      <c r="L339" s="24" t="s">
        <v>559</v>
      </c>
      <c r="M339" s="24" t="s">
        <v>768</v>
      </c>
      <c r="N339" s="26"/>
      <c r="O339" s="24" t="s">
        <v>39</v>
      </c>
      <c r="P339" s="30">
        <v>-334.06</v>
      </c>
      <c r="Q339" s="30">
        <f t="shared" si="7"/>
        <v>-1663.12</v>
      </c>
    </row>
    <row r="340" spans="1:17" x14ac:dyDescent="0.25">
      <c r="A340" s="24"/>
      <c r="B340" s="24"/>
      <c r="C340" s="24"/>
      <c r="D340" s="24"/>
      <c r="E340" s="24"/>
      <c r="F340" s="24"/>
      <c r="G340" s="24"/>
      <c r="H340" s="24" t="s">
        <v>507</v>
      </c>
      <c r="I340" s="25">
        <v>45982</v>
      </c>
      <c r="J340" s="24" t="s">
        <v>559</v>
      </c>
      <c r="K340" s="24" t="s">
        <v>624</v>
      </c>
      <c r="L340" s="24" t="s">
        <v>559</v>
      </c>
      <c r="M340" s="24" t="s">
        <v>768</v>
      </c>
      <c r="N340" s="26"/>
      <c r="O340" s="24" t="s">
        <v>39</v>
      </c>
      <c r="P340" s="30">
        <v>-407.5</v>
      </c>
      <c r="Q340" s="30">
        <f t="shared" si="7"/>
        <v>-2070.62</v>
      </c>
    </row>
    <row r="341" spans="1:17" x14ac:dyDescent="0.25">
      <c r="A341" s="24"/>
      <c r="B341" s="24"/>
      <c r="C341" s="24"/>
      <c r="D341" s="24"/>
      <c r="E341" s="24"/>
      <c r="F341" s="24"/>
      <c r="G341" s="24"/>
      <c r="H341" s="24" t="s">
        <v>507</v>
      </c>
      <c r="I341" s="25">
        <v>45982</v>
      </c>
      <c r="J341" s="24" t="s">
        <v>559</v>
      </c>
      <c r="K341" s="24" t="s">
        <v>625</v>
      </c>
      <c r="L341" s="24" t="s">
        <v>559</v>
      </c>
      <c r="M341" s="24" t="s">
        <v>768</v>
      </c>
      <c r="N341" s="26"/>
      <c r="O341" s="24" t="s">
        <v>39</v>
      </c>
      <c r="P341" s="30">
        <v>-1062.5</v>
      </c>
      <c r="Q341" s="30">
        <f t="shared" si="7"/>
        <v>-3133.12</v>
      </c>
    </row>
    <row r="342" spans="1:17" x14ac:dyDescent="0.25">
      <c r="A342" s="24"/>
      <c r="B342" s="24"/>
      <c r="C342" s="24"/>
      <c r="D342" s="24"/>
      <c r="E342" s="24"/>
      <c r="F342" s="24"/>
      <c r="G342" s="24"/>
      <c r="H342" s="24" t="s">
        <v>507</v>
      </c>
      <c r="I342" s="25">
        <v>45982</v>
      </c>
      <c r="J342" s="24" t="s">
        <v>559</v>
      </c>
      <c r="K342" s="24" t="s">
        <v>626</v>
      </c>
      <c r="L342" s="24" t="s">
        <v>559</v>
      </c>
      <c r="M342" s="24" t="s">
        <v>768</v>
      </c>
      <c r="N342" s="26"/>
      <c r="O342" s="24" t="s">
        <v>39</v>
      </c>
      <c r="P342" s="30">
        <v>-442.34</v>
      </c>
      <c r="Q342" s="30">
        <f t="shared" si="7"/>
        <v>-3575.46</v>
      </c>
    </row>
    <row r="343" spans="1:17" x14ac:dyDescent="0.25">
      <c r="A343" s="24"/>
      <c r="B343" s="24"/>
      <c r="C343" s="24"/>
      <c r="D343" s="24"/>
      <c r="E343" s="24"/>
      <c r="F343" s="24"/>
      <c r="G343" s="24"/>
      <c r="H343" s="24" t="s">
        <v>507</v>
      </c>
      <c r="I343" s="25">
        <v>45982</v>
      </c>
      <c r="J343" s="24" t="s">
        <v>559</v>
      </c>
      <c r="K343" s="24" t="s">
        <v>627</v>
      </c>
      <c r="L343" s="24" t="s">
        <v>559</v>
      </c>
      <c r="M343" s="24" t="s">
        <v>768</v>
      </c>
      <c r="N343" s="26"/>
      <c r="O343" s="24" t="s">
        <v>39</v>
      </c>
      <c r="P343" s="30">
        <v>-261.25</v>
      </c>
      <c r="Q343" s="30">
        <f t="shared" si="7"/>
        <v>-3836.71</v>
      </c>
    </row>
    <row r="344" spans="1:17" x14ac:dyDescent="0.25">
      <c r="A344" s="24"/>
      <c r="B344" s="24"/>
      <c r="C344" s="24"/>
      <c r="D344" s="24"/>
      <c r="E344" s="24"/>
      <c r="F344" s="24"/>
      <c r="G344" s="24"/>
      <c r="H344" s="24" t="s">
        <v>507</v>
      </c>
      <c r="I344" s="25">
        <v>45982</v>
      </c>
      <c r="J344" s="24" t="s">
        <v>559</v>
      </c>
      <c r="K344" s="24" t="s">
        <v>628</v>
      </c>
      <c r="L344" s="24" t="s">
        <v>559</v>
      </c>
      <c r="M344" s="24" t="s">
        <v>768</v>
      </c>
      <c r="N344" s="26"/>
      <c r="O344" s="24" t="s">
        <v>39</v>
      </c>
      <c r="P344" s="30">
        <v>-356.25</v>
      </c>
      <c r="Q344" s="30">
        <f t="shared" si="7"/>
        <v>-4192.96</v>
      </c>
    </row>
    <row r="345" spans="1:17" x14ac:dyDescent="0.25">
      <c r="A345" s="24"/>
      <c r="B345" s="24"/>
      <c r="C345" s="24"/>
      <c r="D345" s="24"/>
      <c r="E345" s="24"/>
      <c r="F345" s="24"/>
      <c r="G345" s="24"/>
      <c r="H345" s="24" t="s">
        <v>507</v>
      </c>
      <c r="I345" s="25">
        <v>45982</v>
      </c>
      <c r="J345" s="24" t="s">
        <v>559</v>
      </c>
      <c r="K345" s="24" t="s">
        <v>629</v>
      </c>
      <c r="L345" s="24" t="s">
        <v>559</v>
      </c>
      <c r="M345" s="24" t="s">
        <v>768</v>
      </c>
      <c r="N345" s="26"/>
      <c r="O345" s="24" t="s">
        <v>39</v>
      </c>
      <c r="P345" s="30">
        <v>-2590.35</v>
      </c>
      <c r="Q345" s="30">
        <f t="shared" si="7"/>
        <v>-6783.31</v>
      </c>
    </row>
    <row r="346" spans="1:17" x14ac:dyDescent="0.25">
      <c r="A346" s="24"/>
      <c r="B346" s="24"/>
      <c r="C346" s="24"/>
      <c r="D346" s="24"/>
      <c r="E346" s="24"/>
      <c r="F346" s="24"/>
      <c r="G346" s="24"/>
      <c r="H346" s="24" t="s">
        <v>507</v>
      </c>
      <c r="I346" s="25">
        <v>45982</v>
      </c>
      <c r="J346" s="24" t="s">
        <v>559</v>
      </c>
      <c r="K346" s="24" t="s">
        <v>630</v>
      </c>
      <c r="L346" s="24" t="s">
        <v>559</v>
      </c>
      <c r="M346" s="24" t="s">
        <v>768</v>
      </c>
      <c r="N346" s="26"/>
      <c r="O346" s="24" t="s">
        <v>39</v>
      </c>
      <c r="P346" s="30">
        <v>-1666.4</v>
      </c>
      <c r="Q346" s="30">
        <f t="shared" si="7"/>
        <v>-8449.7099999999991</v>
      </c>
    </row>
    <row r="347" spans="1:17" x14ac:dyDescent="0.25">
      <c r="A347" s="24"/>
      <c r="B347" s="24"/>
      <c r="C347" s="24"/>
      <c r="D347" s="24"/>
      <c r="E347" s="24"/>
      <c r="F347" s="24"/>
      <c r="G347" s="24"/>
      <c r="H347" s="24" t="s">
        <v>507</v>
      </c>
      <c r="I347" s="25">
        <v>45982</v>
      </c>
      <c r="J347" s="24" t="s">
        <v>559</v>
      </c>
      <c r="K347" s="24" t="s">
        <v>631</v>
      </c>
      <c r="L347" s="24" t="s">
        <v>559</v>
      </c>
      <c r="M347" s="24" t="s">
        <v>768</v>
      </c>
      <c r="N347" s="26"/>
      <c r="O347" s="24" t="s">
        <v>39</v>
      </c>
      <c r="P347" s="30">
        <v>-2998.15</v>
      </c>
      <c r="Q347" s="30">
        <f t="shared" si="7"/>
        <v>-11447.86</v>
      </c>
    </row>
    <row r="348" spans="1:17" ht="15.75" thickBot="1" x14ac:dyDescent="0.3">
      <c r="A348" s="24"/>
      <c r="B348" s="24"/>
      <c r="C348" s="24"/>
      <c r="D348" s="24"/>
      <c r="E348" s="24"/>
      <c r="F348" s="24"/>
      <c r="G348" s="24"/>
      <c r="H348" s="24" t="s">
        <v>507</v>
      </c>
      <c r="I348" s="25">
        <v>45982</v>
      </c>
      <c r="J348" s="24" t="s">
        <v>559</v>
      </c>
      <c r="K348" s="24" t="s">
        <v>632</v>
      </c>
      <c r="L348" s="24" t="s">
        <v>559</v>
      </c>
      <c r="M348" s="24" t="s">
        <v>768</v>
      </c>
      <c r="N348" s="26"/>
      <c r="O348" s="24" t="s">
        <v>39</v>
      </c>
      <c r="P348" s="27">
        <v>-905.63</v>
      </c>
      <c r="Q348" s="27">
        <f t="shared" si="7"/>
        <v>-12353.49</v>
      </c>
    </row>
    <row r="349" spans="1:17" x14ac:dyDescent="0.25">
      <c r="A349" s="28"/>
      <c r="B349" s="28"/>
      <c r="C349" s="28"/>
      <c r="D349" s="28" t="s">
        <v>493</v>
      </c>
      <c r="E349" s="28"/>
      <c r="F349" s="28"/>
      <c r="G349" s="28"/>
      <c r="H349" s="28"/>
      <c r="I349" s="29"/>
      <c r="J349" s="28"/>
      <c r="K349" s="28"/>
      <c r="L349" s="28"/>
      <c r="M349" s="28"/>
      <c r="N349" s="28"/>
      <c r="O349" s="28"/>
      <c r="P349" s="2">
        <f>ROUND(SUM(P336:P348),5)</f>
        <v>-12353.49</v>
      </c>
      <c r="Q349" s="2">
        <f>Q348</f>
        <v>-12353.49</v>
      </c>
    </row>
    <row r="350" spans="1:17" x14ac:dyDescent="0.25">
      <c r="A350" s="1"/>
      <c r="B350" s="1"/>
      <c r="C350" s="1"/>
      <c r="D350" s="1" t="s">
        <v>321</v>
      </c>
      <c r="E350" s="1"/>
      <c r="F350" s="1"/>
      <c r="G350" s="1"/>
      <c r="H350" s="1"/>
      <c r="I350" s="22"/>
      <c r="J350" s="1"/>
      <c r="K350" s="1"/>
      <c r="L350" s="1"/>
      <c r="M350" s="1"/>
      <c r="N350" s="1"/>
      <c r="O350" s="1"/>
      <c r="P350" s="23"/>
      <c r="Q350" s="23"/>
    </row>
    <row r="351" spans="1:17" x14ac:dyDescent="0.25">
      <c r="A351" s="24"/>
      <c r="B351" s="24"/>
      <c r="C351" s="24"/>
      <c r="D351" s="24"/>
      <c r="E351" s="24"/>
      <c r="F351" s="24"/>
      <c r="G351" s="24"/>
      <c r="H351" s="24" t="s">
        <v>506</v>
      </c>
      <c r="I351" s="25">
        <v>45966</v>
      </c>
      <c r="J351" s="24" t="s">
        <v>560</v>
      </c>
      <c r="K351" s="24" t="s">
        <v>633</v>
      </c>
      <c r="L351" s="24" t="s">
        <v>732</v>
      </c>
      <c r="M351" s="24" t="s">
        <v>768</v>
      </c>
      <c r="N351" s="26"/>
      <c r="O351" s="24" t="s">
        <v>42</v>
      </c>
      <c r="P351" s="30">
        <v>-115.92</v>
      </c>
      <c r="Q351" s="30">
        <f>ROUND(Q350+P351,5)</f>
        <v>-115.92</v>
      </c>
    </row>
    <row r="352" spans="1:17" x14ac:dyDescent="0.25">
      <c r="A352" s="24"/>
      <c r="B352" s="24"/>
      <c r="C352" s="24"/>
      <c r="D352" s="24"/>
      <c r="E352" s="24"/>
      <c r="F352" s="24"/>
      <c r="G352" s="24"/>
      <c r="H352" s="24" t="s">
        <v>506</v>
      </c>
      <c r="I352" s="25">
        <v>45966</v>
      </c>
      <c r="J352" s="24" t="s">
        <v>561</v>
      </c>
      <c r="K352" s="24" t="s">
        <v>634</v>
      </c>
      <c r="L352" s="24" t="s">
        <v>733</v>
      </c>
      <c r="M352" s="24" t="s">
        <v>768</v>
      </c>
      <c r="N352" s="26"/>
      <c r="O352" s="24" t="s">
        <v>42</v>
      </c>
      <c r="P352" s="30">
        <v>-1240</v>
      </c>
      <c r="Q352" s="30">
        <f>ROUND(Q351+P352,5)</f>
        <v>-1355.92</v>
      </c>
    </row>
    <row r="353" spans="1:17" x14ac:dyDescent="0.25">
      <c r="A353" s="24"/>
      <c r="B353" s="24"/>
      <c r="C353" s="24"/>
      <c r="D353" s="24"/>
      <c r="E353" s="24"/>
      <c r="F353" s="24"/>
      <c r="G353" s="24"/>
      <c r="H353" s="24" t="s">
        <v>506</v>
      </c>
      <c r="I353" s="25">
        <v>45973</v>
      </c>
      <c r="J353" s="24" t="s">
        <v>562</v>
      </c>
      <c r="K353" s="24" t="s">
        <v>634</v>
      </c>
      <c r="L353" s="24" t="s">
        <v>734</v>
      </c>
      <c r="M353" s="24" t="s">
        <v>768</v>
      </c>
      <c r="N353" s="26"/>
      <c r="O353" s="24" t="s">
        <v>42</v>
      </c>
      <c r="P353" s="30">
        <v>-94</v>
      </c>
      <c r="Q353" s="30">
        <f>ROUND(Q352+P353,5)</f>
        <v>-1449.92</v>
      </c>
    </row>
    <row r="354" spans="1:17" x14ac:dyDescent="0.25">
      <c r="A354" s="24"/>
      <c r="B354" s="24"/>
      <c r="C354" s="24"/>
      <c r="D354" s="24"/>
      <c r="E354" s="24"/>
      <c r="F354" s="24"/>
      <c r="G354" s="24"/>
      <c r="H354" s="24" t="s">
        <v>507</v>
      </c>
      <c r="I354" s="25">
        <v>45980</v>
      </c>
      <c r="J354" s="24" t="s">
        <v>563</v>
      </c>
      <c r="K354" s="24" t="s">
        <v>635</v>
      </c>
      <c r="L354" s="24" t="s">
        <v>735</v>
      </c>
      <c r="M354" s="24" t="s">
        <v>768</v>
      </c>
      <c r="N354" s="26"/>
      <c r="O354" s="24" t="s">
        <v>39</v>
      </c>
      <c r="P354" s="30">
        <v>-110</v>
      </c>
      <c r="Q354" s="30">
        <f>ROUND(Q353+P354,5)</f>
        <v>-1559.92</v>
      </c>
    </row>
    <row r="355" spans="1:17" ht="15.75" thickBot="1" x14ac:dyDescent="0.3">
      <c r="A355" s="24"/>
      <c r="B355" s="24"/>
      <c r="C355" s="24"/>
      <c r="D355" s="24"/>
      <c r="E355" s="24"/>
      <c r="F355" s="24"/>
      <c r="G355" s="24"/>
      <c r="H355" s="24" t="s">
        <v>506</v>
      </c>
      <c r="I355" s="25">
        <v>45981</v>
      </c>
      <c r="J355" s="24" t="s">
        <v>564</v>
      </c>
      <c r="K355" s="24" t="s">
        <v>636</v>
      </c>
      <c r="L355" s="24" t="s">
        <v>736</v>
      </c>
      <c r="M355" s="24" t="s">
        <v>768</v>
      </c>
      <c r="N355" s="26"/>
      <c r="O355" s="24" t="s">
        <v>42</v>
      </c>
      <c r="P355" s="30">
        <v>-8.99</v>
      </c>
      <c r="Q355" s="30">
        <f>ROUND(Q354+P355,5)</f>
        <v>-1568.91</v>
      </c>
    </row>
    <row r="356" spans="1:17" ht="15.75" thickBot="1" x14ac:dyDescent="0.3">
      <c r="A356" s="28"/>
      <c r="B356" s="28"/>
      <c r="C356" s="28"/>
      <c r="D356" s="28" t="s">
        <v>494</v>
      </c>
      <c r="E356" s="28"/>
      <c r="F356" s="28"/>
      <c r="G356" s="28"/>
      <c r="H356" s="28"/>
      <c r="I356" s="29"/>
      <c r="J356" s="28"/>
      <c r="K356" s="28"/>
      <c r="L356" s="28"/>
      <c r="M356" s="28"/>
      <c r="N356" s="28"/>
      <c r="O356" s="28"/>
      <c r="P356" s="5">
        <f>ROUND(SUM(P350:P355),5)</f>
        <v>-1568.91</v>
      </c>
      <c r="Q356" s="5">
        <f>Q355</f>
        <v>-1568.91</v>
      </c>
    </row>
    <row r="357" spans="1:17" ht="15.75" thickBot="1" x14ac:dyDescent="0.3">
      <c r="A357" s="28"/>
      <c r="B357" s="28"/>
      <c r="C357" s="28" t="s">
        <v>322</v>
      </c>
      <c r="D357" s="28"/>
      <c r="E357" s="28"/>
      <c r="F357" s="28"/>
      <c r="G357" s="28"/>
      <c r="H357" s="28"/>
      <c r="I357" s="29"/>
      <c r="J357" s="28"/>
      <c r="K357" s="28"/>
      <c r="L357" s="28"/>
      <c r="M357" s="28"/>
      <c r="N357" s="28"/>
      <c r="O357" s="28"/>
      <c r="P357" s="3">
        <f>ROUND(P335+P349+P356,5)</f>
        <v>-14291.12</v>
      </c>
      <c r="Q357" s="3">
        <f>ROUND(Q335+Q349+Q356,5)</f>
        <v>-14291.12</v>
      </c>
    </row>
    <row r="358" spans="1:17" x14ac:dyDescent="0.25">
      <c r="A358" s="28"/>
      <c r="B358" s="28" t="s">
        <v>330</v>
      </c>
      <c r="C358" s="28"/>
      <c r="D358" s="28"/>
      <c r="E358" s="28"/>
      <c r="F358" s="28"/>
      <c r="G358" s="28"/>
      <c r="H358" s="28"/>
      <c r="I358" s="29"/>
      <c r="J358" s="28"/>
      <c r="K358" s="28"/>
      <c r="L358" s="28"/>
      <c r="M358" s="28"/>
      <c r="N358" s="28"/>
      <c r="O358" s="28"/>
      <c r="P358" s="2">
        <f>ROUND(P330+P357,5)</f>
        <v>-14420.23</v>
      </c>
      <c r="Q358" s="2">
        <f>ROUND(Q330+Q357,5)</f>
        <v>-14420.23</v>
      </c>
    </row>
    <row r="359" spans="1:17" x14ac:dyDescent="0.25">
      <c r="A359" s="1"/>
      <c r="B359" s="1" t="s">
        <v>331</v>
      </c>
      <c r="C359" s="1"/>
      <c r="D359" s="1"/>
      <c r="E359" s="1"/>
      <c r="F359" s="1"/>
      <c r="G359" s="1"/>
      <c r="H359" s="1"/>
      <c r="I359" s="22"/>
      <c r="J359" s="1"/>
      <c r="K359" s="1"/>
      <c r="L359" s="1"/>
      <c r="M359" s="1"/>
      <c r="N359" s="1"/>
      <c r="O359" s="1"/>
      <c r="P359" s="23"/>
      <c r="Q359" s="23"/>
    </row>
    <row r="360" spans="1:17" x14ac:dyDescent="0.25">
      <c r="A360" s="1"/>
      <c r="B360" s="1"/>
      <c r="C360" s="1" t="s">
        <v>332</v>
      </c>
      <c r="D360" s="1"/>
      <c r="E360" s="1"/>
      <c r="F360" s="1"/>
      <c r="G360" s="1"/>
      <c r="H360" s="1"/>
      <c r="I360" s="22"/>
      <c r="J360" s="1"/>
      <c r="K360" s="1"/>
      <c r="L360" s="1"/>
      <c r="M360" s="1"/>
      <c r="N360" s="1"/>
      <c r="O360" s="1"/>
      <c r="P360" s="23"/>
      <c r="Q360" s="23"/>
    </row>
    <row r="361" spans="1:17" x14ac:dyDescent="0.25">
      <c r="A361" s="24"/>
      <c r="B361" s="24"/>
      <c r="C361" s="24"/>
      <c r="D361" s="24"/>
      <c r="E361" s="24"/>
      <c r="F361" s="24"/>
      <c r="G361" s="24"/>
      <c r="H361" s="24" t="s">
        <v>507</v>
      </c>
      <c r="I361" s="25">
        <v>45965</v>
      </c>
      <c r="J361" s="24" t="s">
        <v>565</v>
      </c>
      <c r="K361" s="24" t="s">
        <v>637</v>
      </c>
      <c r="L361" s="24" t="s">
        <v>737</v>
      </c>
      <c r="M361" s="24" t="s">
        <v>768</v>
      </c>
      <c r="N361" s="26"/>
      <c r="O361" s="24" t="s">
        <v>39</v>
      </c>
      <c r="P361" s="30">
        <v>-35</v>
      </c>
      <c r="Q361" s="30">
        <f t="shared" ref="Q361:Q373" si="8">ROUND(Q360+P361,5)</f>
        <v>-35</v>
      </c>
    </row>
    <row r="362" spans="1:17" x14ac:dyDescent="0.25">
      <c r="A362" s="24"/>
      <c r="B362" s="24"/>
      <c r="C362" s="24"/>
      <c r="D362" s="24"/>
      <c r="E362" s="24"/>
      <c r="F362" s="24"/>
      <c r="G362" s="24"/>
      <c r="H362" s="24" t="s">
        <v>507</v>
      </c>
      <c r="I362" s="25">
        <v>45979</v>
      </c>
      <c r="J362" s="24" t="s">
        <v>566</v>
      </c>
      <c r="K362" s="24" t="s">
        <v>637</v>
      </c>
      <c r="L362" s="24" t="s">
        <v>738</v>
      </c>
      <c r="M362" s="24" t="s">
        <v>768</v>
      </c>
      <c r="N362" s="26"/>
      <c r="O362" s="24" t="s">
        <v>39</v>
      </c>
      <c r="P362" s="30">
        <v>-35</v>
      </c>
      <c r="Q362" s="30">
        <f t="shared" si="8"/>
        <v>-70</v>
      </c>
    </row>
    <row r="363" spans="1:17" x14ac:dyDescent="0.25">
      <c r="A363" s="24"/>
      <c r="B363" s="24"/>
      <c r="C363" s="24"/>
      <c r="D363" s="24"/>
      <c r="E363" s="24"/>
      <c r="F363" s="24"/>
      <c r="G363" s="24"/>
      <c r="H363" s="24" t="s">
        <v>507</v>
      </c>
      <c r="I363" s="25">
        <v>45979</v>
      </c>
      <c r="J363" s="24" t="s">
        <v>566</v>
      </c>
      <c r="K363" s="24" t="s">
        <v>637</v>
      </c>
      <c r="L363" s="24" t="s">
        <v>739</v>
      </c>
      <c r="M363" s="24" t="s">
        <v>768</v>
      </c>
      <c r="N363" s="26"/>
      <c r="O363" s="24" t="s">
        <v>39</v>
      </c>
      <c r="P363" s="30">
        <v>-45</v>
      </c>
      <c r="Q363" s="30">
        <f t="shared" si="8"/>
        <v>-115</v>
      </c>
    </row>
    <row r="364" spans="1:17" x14ac:dyDescent="0.25">
      <c r="A364" s="24"/>
      <c r="B364" s="24"/>
      <c r="C364" s="24"/>
      <c r="D364" s="24"/>
      <c r="E364" s="24"/>
      <c r="F364" s="24"/>
      <c r="G364" s="24"/>
      <c r="H364" s="24" t="s">
        <v>507</v>
      </c>
      <c r="I364" s="25">
        <v>45979</v>
      </c>
      <c r="J364" s="24" t="s">
        <v>566</v>
      </c>
      <c r="K364" s="24" t="s">
        <v>637</v>
      </c>
      <c r="L364" s="24" t="s">
        <v>740</v>
      </c>
      <c r="M364" s="24" t="s">
        <v>768</v>
      </c>
      <c r="N364" s="26"/>
      <c r="O364" s="24" t="s">
        <v>39</v>
      </c>
      <c r="P364" s="30">
        <v>-45</v>
      </c>
      <c r="Q364" s="30">
        <f t="shared" si="8"/>
        <v>-160</v>
      </c>
    </row>
    <row r="365" spans="1:17" x14ac:dyDescent="0.25">
      <c r="A365" s="24"/>
      <c r="B365" s="24"/>
      <c r="C365" s="24"/>
      <c r="D365" s="24"/>
      <c r="E365" s="24"/>
      <c r="F365" s="24"/>
      <c r="G365" s="24"/>
      <c r="H365" s="24" t="s">
        <v>507</v>
      </c>
      <c r="I365" s="25">
        <v>45979</v>
      </c>
      <c r="J365" s="24" t="s">
        <v>566</v>
      </c>
      <c r="K365" s="24" t="s">
        <v>637</v>
      </c>
      <c r="L365" s="24" t="s">
        <v>741</v>
      </c>
      <c r="M365" s="24" t="s">
        <v>768</v>
      </c>
      <c r="N365" s="26"/>
      <c r="O365" s="24" t="s">
        <v>39</v>
      </c>
      <c r="P365" s="30">
        <v>-45</v>
      </c>
      <c r="Q365" s="30">
        <f t="shared" si="8"/>
        <v>-205</v>
      </c>
    </row>
    <row r="366" spans="1:17" x14ac:dyDescent="0.25">
      <c r="A366" s="24"/>
      <c r="B366" s="24"/>
      <c r="C366" s="24"/>
      <c r="D366" s="24"/>
      <c r="E366" s="24"/>
      <c r="F366" s="24"/>
      <c r="G366" s="24"/>
      <c r="H366" s="24" t="s">
        <v>507</v>
      </c>
      <c r="I366" s="25">
        <v>45979</v>
      </c>
      <c r="J366" s="24" t="s">
        <v>566</v>
      </c>
      <c r="K366" s="24" t="s">
        <v>637</v>
      </c>
      <c r="L366" s="24" t="s">
        <v>742</v>
      </c>
      <c r="M366" s="24" t="s">
        <v>768</v>
      </c>
      <c r="N366" s="26"/>
      <c r="O366" s="24" t="s">
        <v>39</v>
      </c>
      <c r="P366" s="30">
        <v>-45</v>
      </c>
      <c r="Q366" s="30">
        <f t="shared" si="8"/>
        <v>-250</v>
      </c>
    </row>
    <row r="367" spans="1:17" x14ac:dyDescent="0.25">
      <c r="A367" s="24"/>
      <c r="B367" s="24"/>
      <c r="C367" s="24"/>
      <c r="D367" s="24"/>
      <c r="E367" s="24"/>
      <c r="F367" s="24"/>
      <c r="G367" s="24"/>
      <c r="H367" s="24" t="s">
        <v>507</v>
      </c>
      <c r="I367" s="25">
        <v>45979</v>
      </c>
      <c r="J367" s="24" t="s">
        <v>566</v>
      </c>
      <c r="K367" s="24" t="s">
        <v>637</v>
      </c>
      <c r="L367" s="24" t="s">
        <v>743</v>
      </c>
      <c r="M367" s="24" t="s">
        <v>768</v>
      </c>
      <c r="N367" s="26"/>
      <c r="O367" s="24" t="s">
        <v>39</v>
      </c>
      <c r="P367" s="30">
        <v>-45</v>
      </c>
      <c r="Q367" s="30">
        <f t="shared" si="8"/>
        <v>-295</v>
      </c>
    </row>
    <row r="368" spans="1:17" x14ac:dyDescent="0.25">
      <c r="A368" s="24"/>
      <c r="B368" s="24"/>
      <c r="C368" s="24"/>
      <c r="D368" s="24"/>
      <c r="E368" s="24"/>
      <c r="F368" s="24"/>
      <c r="G368" s="24"/>
      <c r="H368" s="24" t="s">
        <v>507</v>
      </c>
      <c r="I368" s="25">
        <v>45979</v>
      </c>
      <c r="J368" s="24" t="s">
        <v>566</v>
      </c>
      <c r="K368" s="24" t="s">
        <v>637</v>
      </c>
      <c r="L368" s="24" t="s">
        <v>744</v>
      </c>
      <c r="M368" s="24" t="s">
        <v>768</v>
      </c>
      <c r="N368" s="26"/>
      <c r="O368" s="24" t="s">
        <v>39</v>
      </c>
      <c r="P368" s="30">
        <v>-45</v>
      </c>
      <c r="Q368" s="30">
        <f t="shared" si="8"/>
        <v>-340</v>
      </c>
    </row>
    <row r="369" spans="1:17" x14ac:dyDescent="0.25">
      <c r="A369" s="24"/>
      <c r="B369" s="24"/>
      <c r="C369" s="24"/>
      <c r="D369" s="24"/>
      <c r="E369" s="24"/>
      <c r="F369" s="24"/>
      <c r="G369" s="24"/>
      <c r="H369" s="24" t="s">
        <v>507</v>
      </c>
      <c r="I369" s="25">
        <v>45979</v>
      </c>
      <c r="J369" s="24" t="s">
        <v>566</v>
      </c>
      <c r="K369" s="24" t="s">
        <v>637</v>
      </c>
      <c r="L369" s="24" t="s">
        <v>745</v>
      </c>
      <c r="M369" s="24" t="s">
        <v>768</v>
      </c>
      <c r="N369" s="26"/>
      <c r="O369" s="24" t="s">
        <v>39</v>
      </c>
      <c r="P369" s="30">
        <v>-45</v>
      </c>
      <c r="Q369" s="30">
        <f t="shared" si="8"/>
        <v>-385</v>
      </c>
    </row>
    <row r="370" spans="1:17" x14ac:dyDescent="0.25">
      <c r="A370" s="24"/>
      <c r="B370" s="24"/>
      <c r="C370" s="24"/>
      <c r="D370" s="24"/>
      <c r="E370" s="24"/>
      <c r="F370" s="24"/>
      <c r="G370" s="24"/>
      <c r="H370" s="24" t="s">
        <v>507</v>
      </c>
      <c r="I370" s="25">
        <v>45979</v>
      </c>
      <c r="J370" s="24" t="s">
        <v>566</v>
      </c>
      <c r="K370" s="24" t="s">
        <v>637</v>
      </c>
      <c r="L370" s="24" t="s">
        <v>746</v>
      </c>
      <c r="M370" s="24" t="s">
        <v>768</v>
      </c>
      <c r="N370" s="26"/>
      <c r="O370" s="24" t="s">
        <v>39</v>
      </c>
      <c r="P370" s="30">
        <v>-45</v>
      </c>
      <c r="Q370" s="30">
        <f t="shared" si="8"/>
        <v>-430</v>
      </c>
    </row>
    <row r="371" spans="1:17" x14ac:dyDescent="0.25">
      <c r="A371" s="24"/>
      <c r="B371" s="24"/>
      <c r="C371" s="24"/>
      <c r="D371" s="24"/>
      <c r="E371" s="24"/>
      <c r="F371" s="24"/>
      <c r="G371" s="24"/>
      <c r="H371" s="24" t="s">
        <v>507</v>
      </c>
      <c r="I371" s="25">
        <v>45979</v>
      </c>
      <c r="J371" s="24" t="s">
        <v>566</v>
      </c>
      <c r="K371" s="24" t="s">
        <v>637</v>
      </c>
      <c r="L371" s="24" t="s">
        <v>747</v>
      </c>
      <c r="M371" s="24" t="s">
        <v>768</v>
      </c>
      <c r="N371" s="26"/>
      <c r="O371" s="24" t="s">
        <v>39</v>
      </c>
      <c r="P371" s="30">
        <v>-45</v>
      </c>
      <c r="Q371" s="30">
        <f t="shared" si="8"/>
        <v>-475</v>
      </c>
    </row>
    <row r="372" spans="1:17" x14ac:dyDescent="0.25">
      <c r="A372" s="24"/>
      <c r="B372" s="24"/>
      <c r="C372" s="24"/>
      <c r="D372" s="24"/>
      <c r="E372" s="24"/>
      <c r="F372" s="24"/>
      <c r="G372" s="24"/>
      <c r="H372" s="24" t="s">
        <v>507</v>
      </c>
      <c r="I372" s="25">
        <v>45979</v>
      </c>
      <c r="J372" s="24" t="s">
        <v>566</v>
      </c>
      <c r="K372" s="24" t="s">
        <v>637</v>
      </c>
      <c r="L372" s="24" t="s">
        <v>748</v>
      </c>
      <c r="M372" s="24" t="s">
        <v>768</v>
      </c>
      <c r="N372" s="26"/>
      <c r="O372" s="24" t="s">
        <v>39</v>
      </c>
      <c r="P372" s="30">
        <v>-45</v>
      </c>
      <c r="Q372" s="30">
        <f t="shared" si="8"/>
        <v>-520</v>
      </c>
    </row>
    <row r="373" spans="1:17" ht="15.75" thickBot="1" x14ac:dyDescent="0.3">
      <c r="A373" s="24"/>
      <c r="B373" s="24"/>
      <c r="C373" s="24"/>
      <c r="D373" s="24"/>
      <c r="E373" s="24"/>
      <c r="F373" s="24"/>
      <c r="G373" s="24"/>
      <c r="H373" s="24" t="s">
        <v>507</v>
      </c>
      <c r="I373" s="25">
        <v>45979</v>
      </c>
      <c r="J373" s="24" t="s">
        <v>566</v>
      </c>
      <c r="K373" s="24" t="s">
        <v>637</v>
      </c>
      <c r="L373" s="24" t="s">
        <v>749</v>
      </c>
      <c r="M373" s="24" t="s">
        <v>768</v>
      </c>
      <c r="N373" s="26"/>
      <c r="O373" s="24" t="s">
        <v>39</v>
      </c>
      <c r="P373" s="27">
        <v>-45</v>
      </c>
      <c r="Q373" s="27">
        <f t="shared" si="8"/>
        <v>-565</v>
      </c>
    </row>
    <row r="374" spans="1:17" x14ac:dyDescent="0.25">
      <c r="A374" s="28"/>
      <c r="B374" s="28"/>
      <c r="C374" s="28" t="s">
        <v>495</v>
      </c>
      <c r="D374" s="28"/>
      <c r="E374" s="28"/>
      <c r="F374" s="28"/>
      <c r="G374" s="28"/>
      <c r="H374" s="28"/>
      <c r="I374" s="29"/>
      <c r="J374" s="28"/>
      <c r="K374" s="28"/>
      <c r="L374" s="28"/>
      <c r="M374" s="28"/>
      <c r="N374" s="28"/>
      <c r="O374" s="28"/>
      <c r="P374" s="2">
        <f>ROUND(SUM(P360:P373),5)</f>
        <v>-565</v>
      </c>
      <c r="Q374" s="2">
        <f>Q373</f>
        <v>-565</v>
      </c>
    </row>
    <row r="375" spans="1:17" x14ac:dyDescent="0.25">
      <c r="A375" s="1"/>
      <c r="B375" s="1"/>
      <c r="C375" s="1" t="s">
        <v>333</v>
      </c>
      <c r="D375" s="1"/>
      <c r="E375" s="1"/>
      <c r="F375" s="1"/>
      <c r="G375" s="1"/>
      <c r="H375" s="1"/>
      <c r="I375" s="22"/>
      <c r="J375" s="1"/>
      <c r="K375" s="1"/>
      <c r="L375" s="1"/>
      <c r="M375" s="1"/>
      <c r="N375" s="1"/>
      <c r="O375" s="1"/>
      <c r="P375" s="23"/>
      <c r="Q375" s="23"/>
    </row>
    <row r="376" spans="1:17" x14ac:dyDescent="0.25">
      <c r="A376" s="24"/>
      <c r="B376" s="24"/>
      <c r="C376" s="24"/>
      <c r="D376" s="24"/>
      <c r="E376" s="24"/>
      <c r="F376" s="24"/>
      <c r="G376" s="24"/>
      <c r="H376" s="24" t="s">
        <v>506</v>
      </c>
      <c r="I376" s="25">
        <v>45978</v>
      </c>
      <c r="J376" s="24" t="s">
        <v>567</v>
      </c>
      <c r="K376" s="24" t="s">
        <v>637</v>
      </c>
      <c r="L376" s="24" t="s">
        <v>750</v>
      </c>
      <c r="M376" s="24" t="s">
        <v>768</v>
      </c>
      <c r="N376" s="26"/>
      <c r="O376" s="24" t="s">
        <v>42</v>
      </c>
      <c r="P376" s="30">
        <v>-26.33</v>
      </c>
      <c r="Q376" s="30">
        <f>ROUND(Q375+P376,5)</f>
        <v>-26.33</v>
      </c>
    </row>
    <row r="377" spans="1:17" ht="15.75" thickBot="1" x14ac:dyDescent="0.3">
      <c r="A377" s="24"/>
      <c r="B377" s="24"/>
      <c r="C377" s="24"/>
      <c r="D377" s="24"/>
      <c r="E377" s="24"/>
      <c r="F377" s="24"/>
      <c r="G377" s="24"/>
      <c r="H377" s="24" t="s">
        <v>506</v>
      </c>
      <c r="I377" s="25">
        <v>45981</v>
      </c>
      <c r="J377" s="24" t="s">
        <v>568</v>
      </c>
      <c r="K377" s="24" t="s">
        <v>638</v>
      </c>
      <c r="L377" s="24" t="s">
        <v>751</v>
      </c>
      <c r="M377" s="24" t="s">
        <v>768</v>
      </c>
      <c r="N377" s="26"/>
      <c r="O377" s="24" t="s">
        <v>42</v>
      </c>
      <c r="P377" s="30">
        <v>-465.3</v>
      </c>
      <c r="Q377" s="30">
        <f>ROUND(Q376+P377,5)</f>
        <v>-491.63</v>
      </c>
    </row>
    <row r="378" spans="1:17" ht="15.75" thickBot="1" x14ac:dyDescent="0.3">
      <c r="A378" s="28"/>
      <c r="B378" s="28"/>
      <c r="C378" s="28" t="s">
        <v>496</v>
      </c>
      <c r="D378" s="28"/>
      <c r="E378" s="28"/>
      <c r="F378" s="28"/>
      <c r="G378" s="28"/>
      <c r="H378" s="28"/>
      <c r="I378" s="29"/>
      <c r="J378" s="28"/>
      <c r="K378" s="28"/>
      <c r="L378" s="28"/>
      <c r="M378" s="28"/>
      <c r="N378" s="28"/>
      <c r="O378" s="28"/>
      <c r="P378" s="3">
        <f>ROUND(SUM(P375:P377),5)</f>
        <v>-491.63</v>
      </c>
      <c r="Q378" s="3">
        <f>Q377</f>
        <v>-491.63</v>
      </c>
    </row>
    <row r="379" spans="1:17" x14ac:dyDescent="0.25">
      <c r="A379" s="28"/>
      <c r="B379" s="28" t="s">
        <v>343</v>
      </c>
      <c r="C379" s="28"/>
      <c r="D379" s="28"/>
      <c r="E379" s="28"/>
      <c r="F379" s="28"/>
      <c r="G379" s="28"/>
      <c r="H379" s="28"/>
      <c r="I379" s="29"/>
      <c r="J379" s="28"/>
      <c r="K379" s="28"/>
      <c r="L379" s="28"/>
      <c r="M379" s="28"/>
      <c r="N379" s="28"/>
      <c r="O379" s="28"/>
      <c r="P379" s="2">
        <f>ROUND(P374+P378,5)</f>
        <v>-1056.6300000000001</v>
      </c>
      <c r="Q379" s="2">
        <f>ROUND(Q374+Q378,5)</f>
        <v>-1056.6300000000001</v>
      </c>
    </row>
    <row r="380" spans="1:17" x14ac:dyDescent="0.25">
      <c r="A380" s="1"/>
      <c r="B380" s="1" t="s">
        <v>344</v>
      </c>
      <c r="C380" s="1"/>
      <c r="D380" s="1"/>
      <c r="E380" s="1"/>
      <c r="F380" s="1"/>
      <c r="G380" s="1"/>
      <c r="H380" s="1"/>
      <c r="I380" s="22"/>
      <c r="J380" s="1"/>
      <c r="K380" s="1"/>
      <c r="L380" s="1"/>
      <c r="M380" s="1"/>
      <c r="N380" s="1"/>
      <c r="O380" s="1"/>
      <c r="P380" s="23"/>
      <c r="Q380" s="23"/>
    </row>
    <row r="381" spans="1:17" x14ac:dyDescent="0.25">
      <c r="A381" s="24"/>
      <c r="B381" s="24"/>
      <c r="C381" s="24"/>
      <c r="D381" s="24"/>
      <c r="E381" s="24"/>
      <c r="F381" s="24"/>
      <c r="G381" s="24"/>
      <c r="H381" s="24" t="s">
        <v>506</v>
      </c>
      <c r="I381" s="25">
        <v>45968</v>
      </c>
      <c r="J381" s="24" t="s">
        <v>569</v>
      </c>
      <c r="K381" s="24" t="s">
        <v>639</v>
      </c>
      <c r="L381" s="24" t="s">
        <v>752</v>
      </c>
      <c r="M381" s="24" t="s">
        <v>768</v>
      </c>
      <c r="N381" s="26"/>
      <c r="O381" s="24" t="s">
        <v>42</v>
      </c>
      <c r="P381" s="30">
        <v>-2177.2600000000002</v>
      </c>
      <c r="Q381" s="30">
        <f>ROUND(Q380+P381,5)</f>
        <v>-2177.2600000000002</v>
      </c>
    </row>
    <row r="382" spans="1:17" ht="15.75" thickBot="1" x14ac:dyDescent="0.3">
      <c r="A382" s="24"/>
      <c r="B382" s="24"/>
      <c r="C382" s="24"/>
      <c r="D382" s="24"/>
      <c r="E382" s="24"/>
      <c r="F382" s="24"/>
      <c r="G382" s="24"/>
      <c r="H382" s="24" t="s">
        <v>506</v>
      </c>
      <c r="I382" s="25">
        <v>45979</v>
      </c>
      <c r="J382" s="24"/>
      <c r="K382" s="24" t="s">
        <v>640</v>
      </c>
      <c r="L382" s="24" t="s">
        <v>753</v>
      </c>
      <c r="M382" s="24" t="s">
        <v>768</v>
      </c>
      <c r="N382" s="26"/>
      <c r="O382" s="24" t="s">
        <v>42</v>
      </c>
      <c r="P382" s="27">
        <v>-47</v>
      </c>
      <c r="Q382" s="27">
        <f>ROUND(Q381+P382,5)</f>
        <v>-2224.2600000000002</v>
      </c>
    </row>
    <row r="383" spans="1:17" x14ac:dyDescent="0.25">
      <c r="A383" s="28"/>
      <c r="B383" s="28" t="s">
        <v>497</v>
      </c>
      <c r="C383" s="28"/>
      <c r="D383" s="28"/>
      <c r="E383" s="28"/>
      <c r="F383" s="28"/>
      <c r="G383" s="28"/>
      <c r="H383" s="28"/>
      <c r="I383" s="29"/>
      <c r="J383" s="28"/>
      <c r="K383" s="28"/>
      <c r="L383" s="28"/>
      <c r="M383" s="28"/>
      <c r="N383" s="28"/>
      <c r="O383" s="28"/>
      <c r="P383" s="2">
        <f>ROUND(SUM(P380:P382),5)</f>
        <v>-2224.2600000000002</v>
      </c>
      <c r="Q383" s="2">
        <f>Q382</f>
        <v>-2224.2600000000002</v>
      </c>
    </row>
    <row r="384" spans="1:17" x14ac:dyDescent="0.25">
      <c r="A384" s="1"/>
      <c r="B384" s="1" t="s">
        <v>349</v>
      </c>
      <c r="C384" s="1"/>
      <c r="D384" s="1"/>
      <c r="E384" s="1"/>
      <c r="F384" s="1"/>
      <c r="G384" s="1"/>
      <c r="H384" s="1"/>
      <c r="I384" s="22"/>
      <c r="J384" s="1"/>
      <c r="K384" s="1"/>
      <c r="L384" s="1"/>
      <c r="M384" s="1"/>
      <c r="N384" s="1"/>
      <c r="O384" s="1"/>
      <c r="P384" s="23"/>
      <c r="Q384" s="23"/>
    </row>
    <row r="385" spans="1:17" x14ac:dyDescent="0.25">
      <c r="A385" s="1"/>
      <c r="B385" s="1"/>
      <c r="C385" s="1" t="s">
        <v>350</v>
      </c>
      <c r="D385" s="1"/>
      <c r="E385" s="1"/>
      <c r="F385" s="1"/>
      <c r="G385" s="1"/>
      <c r="H385" s="1"/>
      <c r="I385" s="22"/>
      <c r="J385" s="1"/>
      <c r="K385" s="1"/>
      <c r="L385" s="1"/>
      <c r="M385" s="1"/>
      <c r="N385" s="1"/>
      <c r="O385" s="1"/>
      <c r="P385" s="23"/>
      <c r="Q385" s="23"/>
    </row>
    <row r="386" spans="1:17" ht="15.75" thickBot="1" x14ac:dyDescent="0.3">
      <c r="A386" s="21"/>
      <c r="B386" s="21"/>
      <c r="C386" s="21"/>
      <c r="D386" s="21"/>
      <c r="E386" s="21"/>
      <c r="F386" s="21"/>
      <c r="G386" s="24"/>
      <c r="H386" s="24" t="s">
        <v>505</v>
      </c>
      <c r="I386" s="25">
        <v>45975</v>
      </c>
      <c r="J386" s="24"/>
      <c r="K386" s="24" t="s">
        <v>641</v>
      </c>
      <c r="L386" s="24" t="s">
        <v>754</v>
      </c>
      <c r="M386" s="24" t="s">
        <v>768</v>
      </c>
      <c r="N386" s="26"/>
      <c r="O386" s="24" t="s">
        <v>11</v>
      </c>
      <c r="P386" s="30">
        <v>3000</v>
      </c>
      <c r="Q386" s="30">
        <f>ROUND(Q385+P386,5)</f>
        <v>3000</v>
      </c>
    </row>
    <row r="387" spans="1:17" ht="15.75" thickBot="1" x14ac:dyDescent="0.3">
      <c r="A387" s="28"/>
      <c r="B387" s="28"/>
      <c r="C387" s="28" t="s">
        <v>498</v>
      </c>
      <c r="D387" s="28"/>
      <c r="E387" s="28"/>
      <c r="F387" s="28"/>
      <c r="G387" s="28"/>
      <c r="H387" s="28"/>
      <c r="I387" s="29"/>
      <c r="J387" s="28"/>
      <c r="K387" s="28"/>
      <c r="L387" s="28"/>
      <c r="M387" s="28"/>
      <c r="N387" s="28"/>
      <c r="O387" s="28"/>
      <c r="P387" s="3">
        <f>ROUND(SUM(P385:P386),5)</f>
        <v>3000</v>
      </c>
      <c r="Q387" s="3">
        <f>Q386</f>
        <v>3000</v>
      </c>
    </row>
    <row r="388" spans="1:17" x14ac:dyDescent="0.25">
      <c r="A388" s="28"/>
      <c r="B388" s="28" t="s">
        <v>351</v>
      </c>
      <c r="C388" s="28"/>
      <c r="D388" s="28"/>
      <c r="E388" s="28"/>
      <c r="F388" s="28"/>
      <c r="G388" s="28"/>
      <c r="H388" s="28"/>
      <c r="I388" s="29"/>
      <c r="J388" s="28"/>
      <c r="K388" s="28"/>
      <c r="L388" s="28"/>
      <c r="M388" s="28"/>
      <c r="N388" s="28"/>
      <c r="O388" s="28"/>
      <c r="P388" s="2">
        <f>P387</f>
        <v>3000</v>
      </c>
      <c r="Q388" s="2">
        <f>Q387</f>
        <v>3000</v>
      </c>
    </row>
    <row r="389" spans="1:17" x14ac:dyDescent="0.25">
      <c r="A389" s="1"/>
      <c r="B389" s="1" t="s">
        <v>352</v>
      </c>
      <c r="C389" s="1"/>
      <c r="D389" s="1"/>
      <c r="E389" s="1"/>
      <c r="F389" s="1"/>
      <c r="G389" s="1"/>
      <c r="H389" s="1"/>
      <c r="I389" s="22"/>
      <c r="J389" s="1"/>
      <c r="K389" s="1"/>
      <c r="L389" s="1"/>
      <c r="M389" s="1"/>
      <c r="N389" s="1"/>
      <c r="O389" s="1"/>
      <c r="P389" s="23"/>
      <c r="Q389" s="23"/>
    </row>
    <row r="390" spans="1:17" x14ac:dyDescent="0.25">
      <c r="A390" s="1"/>
      <c r="B390" s="1"/>
      <c r="C390" s="1" t="s">
        <v>353</v>
      </c>
      <c r="D390" s="1"/>
      <c r="E390" s="1"/>
      <c r="F390" s="1"/>
      <c r="G390" s="1"/>
      <c r="H390" s="1"/>
      <c r="I390" s="22"/>
      <c r="J390" s="1"/>
      <c r="K390" s="1"/>
      <c r="L390" s="1"/>
      <c r="M390" s="1"/>
      <c r="N390" s="1"/>
      <c r="O390" s="1"/>
      <c r="P390" s="23"/>
      <c r="Q390" s="23"/>
    </row>
    <row r="391" spans="1:17" ht="15.75" thickBot="1" x14ac:dyDescent="0.3">
      <c r="A391" s="21"/>
      <c r="B391" s="21"/>
      <c r="C391" s="21"/>
      <c r="D391" s="21"/>
      <c r="E391" s="21"/>
      <c r="F391" s="21"/>
      <c r="G391" s="24"/>
      <c r="H391" s="24" t="s">
        <v>505</v>
      </c>
      <c r="I391" s="25">
        <v>45980</v>
      </c>
      <c r="J391" s="24"/>
      <c r="K391" s="24" t="s">
        <v>642</v>
      </c>
      <c r="L391" s="24" t="s">
        <v>755</v>
      </c>
      <c r="M391" s="24" t="s">
        <v>768</v>
      </c>
      <c r="N391" s="26"/>
      <c r="O391" s="24" t="s">
        <v>11</v>
      </c>
      <c r="P391" s="30">
        <v>107323.52</v>
      </c>
      <c r="Q391" s="30">
        <f>ROUND(Q390+P391,5)</f>
        <v>107323.52</v>
      </c>
    </row>
    <row r="392" spans="1:17" ht="15.75" thickBot="1" x14ac:dyDescent="0.3">
      <c r="A392" s="28"/>
      <c r="B392" s="28"/>
      <c r="C392" s="28" t="s">
        <v>499</v>
      </c>
      <c r="D392" s="28"/>
      <c r="E392" s="28"/>
      <c r="F392" s="28"/>
      <c r="G392" s="28"/>
      <c r="H392" s="28"/>
      <c r="I392" s="29"/>
      <c r="J392" s="28"/>
      <c r="K392" s="28"/>
      <c r="L392" s="28"/>
      <c r="M392" s="28"/>
      <c r="N392" s="28"/>
      <c r="O392" s="28"/>
      <c r="P392" s="3">
        <f>ROUND(SUM(P390:P391),5)</f>
        <v>107323.52</v>
      </c>
      <c r="Q392" s="3">
        <f>Q391</f>
        <v>107323.52</v>
      </c>
    </row>
    <row r="393" spans="1:17" x14ac:dyDescent="0.25">
      <c r="A393" s="28"/>
      <c r="B393" s="28" t="s">
        <v>354</v>
      </c>
      <c r="C393" s="28"/>
      <c r="D393" s="28"/>
      <c r="E393" s="28"/>
      <c r="F393" s="28"/>
      <c r="G393" s="28"/>
      <c r="H393" s="28"/>
      <c r="I393" s="29"/>
      <c r="J393" s="28"/>
      <c r="K393" s="28"/>
      <c r="L393" s="28"/>
      <c r="M393" s="28"/>
      <c r="N393" s="28"/>
      <c r="O393" s="28"/>
      <c r="P393" s="2">
        <f>P392</f>
        <v>107323.52</v>
      </c>
      <c r="Q393" s="2">
        <f>Q392</f>
        <v>107323.52</v>
      </c>
    </row>
    <row r="394" spans="1:17" x14ac:dyDescent="0.25">
      <c r="A394" s="1"/>
      <c r="B394" s="1" t="s">
        <v>355</v>
      </c>
      <c r="C394" s="1"/>
      <c r="D394" s="1"/>
      <c r="E394" s="1"/>
      <c r="F394" s="1"/>
      <c r="G394" s="1"/>
      <c r="H394" s="1"/>
      <c r="I394" s="22"/>
      <c r="J394" s="1"/>
      <c r="K394" s="1"/>
      <c r="L394" s="1"/>
      <c r="M394" s="1"/>
      <c r="N394" s="1"/>
      <c r="O394" s="1"/>
      <c r="P394" s="23"/>
      <c r="Q394" s="23"/>
    </row>
    <row r="395" spans="1:17" x14ac:dyDescent="0.25">
      <c r="A395" s="1"/>
      <c r="B395" s="1"/>
      <c r="C395" s="1" t="s">
        <v>356</v>
      </c>
      <c r="D395" s="1"/>
      <c r="E395" s="1"/>
      <c r="F395" s="1"/>
      <c r="G395" s="1"/>
      <c r="H395" s="1"/>
      <c r="I395" s="22"/>
      <c r="J395" s="1"/>
      <c r="K395" s="1"/>
      <c r="L395" s="1"/>
      <c r="M395" s="1"/>
      <c r="N395" s="1"/>
      <c r="O395" s="1"/>
      <c r="P395" s="23"/>
      <c r="Q395" s="23"/>
    </row>
    <row r="396" spans="1:17" x14ac:dyDescent="0.25">
      <c r="A396" s="1"/>
      <c r="B396" s="1"/>
      <c r="C396" s="1"/>
      <c r="D396" s="1" t="s">
        <v>361</v>
      </c>
      <c r="E396" s="1"/>
      <c r="F396" s="1"/>
      <c r="G396" s="1"/>
      <c r="H396" s="1"/>
      <c r="I396" s="22"/>
      <c r="J396" s="1"/>
      <c r="K396" s="1"/>
      <c r="L396" s="1"/>
      <c r="M396" s="1"/>
      <c r="N396" s="1"/>
      <c r="O396" s="1"/>
      <c r="P396" s="23"/>
      <c r="Q396" s="23"/>
    </row>
    <row r="397" spans="1:17" ht="15.75" thickBot="1" x14ac:dyDescent="0.3">
      <c r="A397" s="21"/>
      <c r="B397" s="21"/>
      <c r="C397" s="21"/>
      <c r="D397" s="21"/>
      <c r="E397" s="21"/>
      <c r="F397" s="21"/>
      <c r="G397" s="24"/>
      <c r="H397" s="24" t="s">
        <v>509</v>
      </c>
      <c r="I397" s="25">
        <v>45979</v>
      </c>
      <c r="J397" s="24" t="s">
        <v>570</v>
      </c>
      <c r="K397" s="24" t="s">
        <v>643</v>
      </c>
      <c r="L397" s="24" t="s">
        <v>756</v>
      </c>
      <c r="M397" s="24" t="s">
        <v>768</v>
      </c>
      <c r="N397" s="26"/>
      <c r="O397" s="24" t="s">
        <v>769</v>
      </c>
      <c r="P397" s="30">
        <v>50</v>
      </c>
      <c r="Q397" s="30">
        <f>ROUND(Q396+P397,5)</f>
        <v>50</v>
      </c>
    </row>
    <row r="398" spans="1:17" ht="15.75" thickBot="1" x14ac:dyDescent="0.3">
      <c r="A398" s="28"/>
      <c r="B398" s="28"/>
      <c r="C398" s="28"/>
      <c r="D398" s="28" t="s">
        <v>500</v>
      </c>
      <c r="E398" s="28"/>
      <c r="F398" s="28"/>
      <c r="G398" s="28"/>
      <c r="H398" s="28"/>
      <c r="I398" s="29"/>
      <c r="J398" s="28"/>
      <c r="K398" s="28"/>
      <c r="L398" s="28"/>
      <c r="M398" s="28"/>
      <c r="N398" s="28"/>
      <c r="O398" s="28"/>
      <c r="P398" s="3">
        <f>ROUND(SUM(P396:P397),5)</f>
        <v>50</v>
      </c>
      <c r="Q398" s="3">
        <f>Q397</f>
        <v>50</v>
      </c>
    </row>
    <row r="399" spans="1:17" x14ac:dyDescent="0.25">
      <c r="A399" s="28"/>
      <c r="B399" s="28"/>
      <c r="C399" s="28" t="s">
        <v>363</v>
      </c>
      <c r="D399" s="28"/>
      <c r="E399" s="28"/>
      <c r="F399" s="28"/>
      <c r="G399" s="28"/>
      <c r="H399" s="28"/>
      <c r="I399" s="29"/>
      <c r="J399" s="28"/>
      <c r="K399" s="28"/>
      <c r="L399" s="28"/>
      <c r="M399" s="28"/>
      <c r="N399" s="28"/>
      <c r="O399" s="28"/>
      <c r="P399" s="2">
        <f>P398</f>
        <v>50</v>
      </c>
      <c r="Q399" s="2">
        <f>Q398</f>
        <v>50</v>
      </c>
    </row>
    <row r="400" spans="1:17" x14ac:dyDescent="0.25">
      <c r="A400" s="1"/>
      <c r="B400" s="1"/>
      <c r="C400" s="1" t="s">
        <v>369</v>
      </c>
      <c r="D400" s="1"/>
      <c r="E400" s="1"/>
      <c r="F400" s="1"/>
      <c r="G400" s="1"/>
      <c r="H400" s="1"/>
      <c r="I400" s="22"/>
      <c r="J400" s="1"/>
      <c r="K400" s="1"/>
      <c r="L400" s="1"/>
      <c r="M400" s="1"/>
      <c r="N400" s="1"/>
      <c r="O400" s="1"/>
      <c r="P400" s="23"/>
      <c r="Q400" s="23"/>
    </row>
    <row r="401" spans="1:17" x14ac:dyDescent="0.25">
      <c r="A401" s="24"/>
      <c r="B401" s="24"/>
      <c r="C401" s="24"/>
      <c r="D401" s="24"/>
      <c r="E401" s="24"/>
      <c r="F401" s="24"/>
      <c r="G401" s="24"/>
      <c r="H401" s="24" t="s">
        <v>505</v>
      </c>
      <c r="I401" s="25">
        <v>45965</v>
      </c>
      <c r="J401" s="24"/>
      <c r="K401" s="24" t="s">
        <v>644</v>
      </c>
      <c r="L401" s="24" t="s">
        <v>757</v>
      </c>
      <c r="M401" s="24" t="s">
        <v>768</v>
      </c>
      <c r="N401" s="26"/>
      <c r="O401" s="24" t="s">
        <v>11</v>
      </c>
      <c r="P401" s="30">
        <v>241.45</v>
      </c>
      <c r="Q401" s="30">
        <f t="shared" ref="Q401:Q409" si="9">ROUND(Q400+P401,5)</f>
        <v>241.45</v>
      </c>
    </row>
    <row r="402" spans="1:17" x14ac:dyDescent="0.25">
      <c r="A402" s="24"/>
      <c r="B402" s="24"/>
      <c r="C402" s="24"/>
      <c r="D402" s="24"/>
      <c r="E402" s="24"/>
      <c r="F402" s="24"/>
      <c r="G402" s="24"/>
      <c r="H402" s="24" t="s">
        <v>505</v>
      </c>
      <c r="I402" s="25">
        <v>45965</v>
      </c>
      <c r="J402" s="24"/>
      <c r="K402" s="24" t="s">
        <v>645</v>
      </c>
      <c r="L402" s="24" t="s">
        <v>645</v>
      </c>
      <c r="M402" s="24" t="s">
        <v>768</v>
      </c>
      <c r="N402" s="26"/>
      <c r="O402" s="24" t="s">
        <v>11</v>
      </c>
      <c r="P402" s="30">
        <v>20</v>
      </c>
      <c r="Q402" s="30">
        <f t="shared" si="9"/>
        <v>261.45</v>
      </c>
    </row>
    <row r="403" spans="1:17" x14ac:dyDescent="0.25">
      <c r="A403" s="24"/>
      <c r="B403" s="24"/>
      <c r="C403" s="24"/>
      <c r="D403" s="24"/>
      <c r="E403" s="24"/>
      <c r="F403" s="24"/>
      <c r="G403" s="24"/>
      <c r="H403" s="24" t="s">
        <v>505</v>
      </c>
      <c r="I403" s="25">
        <v>45965</v>
      </c>
      <c r="J403" s="24" t="s">
        <v>571</v>
      </c>
      <c r="K403" s="24" t="s">
        <v>646</v>
      </c>
      <c r="L403" s="24" t="s">
        <v>758</v>
      </c>
      <c r="M403" s="24" t="s">
        <v>768</v>
      </c>
      <c r="N403" s="26"/>
      <c r="O403" s="24" t="s">
        <v>11</v>
      </c>
      <c r="P403" s="30">
        <v>200</v>
      </c>
      <c r="Q403" s="30">
        <f t="shared" si="9"/>
        <v>461.45</v>
      </c>
    </row>
    <row r="404" spans="1:17" x14ac:dyDescent="0.25">
      <c r="A404" s="24"/>
      <c r="B404" s="24"/>
      <c r="C404" s="24"/>
      <c r="D404" s="24"/>
      <c r="E404" s="24"/>
      <c r="F404" s="24"/>
      <c r="G404" s="24"/>
      <c r="H404" s="24" t="s">
        <v>505</v>
      </c>
      <c r="I404" s="25">
        <v>45965</v>
      </c>
      <c r="J404" s="24" t="s">
        <v>572</v>
      </c>
      <c r="K404" s="24" t="s">
        <v>647</v>
      </c>
      <c r="L404" s="24" t="s">
        <v>758</v>
      </c>
      <c r="M404" s="24" t="s">
        <v>768</v>
      </c>
      <c r="N404" s="26"/>
      <c r="O404" s="24" t="s">
        <v>11</v>
      </c>
      <c r="P404" s="30">
        <v>50</v>
      </c>
      <c r="Q404" s="30">
        <f t="shared" si="9"/>
        <v>511.45</v>
      </c>
    </row>
    <row r="405" spans="1:17" x14ac:dyDescent="0.25">
      <c r="A405" s="24"/>
      <c r="B405" s="24"/>
      <c r="C405" s="24"/>
      <c r="D405" s="24"/>
      <c r="E405" s="24"/>
      <c r="F405" s="24"/>
      <c r="G405" s="24"/>
      <c r="H405" s="24" t="s">
        <v>505</v>
      </c>
      <c r="I405" s="25">
        <v>45965</v>
      </c>
      <c r="J405" s="24" t="s">
        <v>573</v>
      </c>
      <c r="K405" s="24" t="s">
        <v>648</v>
      </c>
      <c r="L405" s="24" t="s">
        <v>758</v>
      </c>
      <c r="M405" s="24" t="s">
        <v>768</v>
      </c>
      <c r="N405" s="26"/>
      <c r="O405" s="24" t="s">
        <v>11</v>
      </c>
      <c r="P405" s="30">
        <v>25</v>
      </c>
      <c r="Q405" s="30">
        <f t="shared" si="9"/>
        <v>536.45000000000005</v>
      </c>
    </row>
    <row r="406" spans="1:17" x14ac:dyDescent="0.25">
      <c r="A406" s="24"/>
      <c r="B406" s="24"/>
      <c r="C406" s="24"/>
      <c r="D406" s="24"/>
      <c r="E406" s="24"/>
      <c r="F406" s="24"/>
      <c r="G406" s="24"/>
      <c r="H406" s="24" t="s">
        <v>505</v>
      </c>
      <c r="I406" s="25">
        <v>45966</v>
      </c>
      <c r="J406" s="24"/>
      <c r="K406" s="24" t="s">
        <v>644</v>
      </c>
      <c r="L406" s="24" t="s">
        <v>757</v>
      </c>
      <c r="M406" s="24" t="s">
        <v>768</v>
      </c>
      <c r="N406" s="26"/>
      <c r="O406" s="24" t="s">
        <v>11</v>
      </c>
      <c r="P406" s="30">
        <v>23.87</v>
      </c>
      <c r="Q406" s="30">
        <f t="shared" si="9"/>
        <v>560.32000000000005</v>
      </c>
    </row>
    <row r="407" spans="1:17" x14ac:dyDescent="0.25">
      <c r="A407" s="24"/>
      <c r="B407" s="24"/>
      <c r="C407" s="24"/>
      <c r="D407" s="24"/>
      <c r="E407" s="24"/>
      <c r="F407" s="24"/>
      <c r="G407" s="24"/>
      <c r="H407" s="24" t="s">
        <v>504</v>
      </c>
      <c r="I407" s="25">
        <v>45966</v>
      </c>
      <c r="J407" s="24" t="s">
        <v>510</v>
      </c>
      <c r="K407" s="24"/>
      <c r="L407" s="24" t="s">
        <v>759</v>
      </c>
      <c r="M407" s="24" t="s">
        <v>768</v>
      </c>
      <c r="N407" s="26"/>
      <c r="O407" s="24" t="s">
        <v>97</v>
      </c>
      <c r="P407" s="30">
        <v>2190</v>
      </c>
      <c r="Q407" s="30">
        <f t="shared" si="9"/>
        <v>2750.32</v>
      </c>
    </row>
    <row r="408" spans="1:17" x14ac:dyDescent="0.25">
      <c r="A408" s="24"/>
      <c r="B408" s="24"/>
      <c r="C408" s="24"/>
      <c r="D408" s="24"/>
      <c r="E408" s="24"/>
      <c r="F408" s="24"/>
      <c r="G408" s="24"/>
      <c r="H408" s="24" t="s">
        <v>505</v>
      </c>
      <c r="I408" s="25">
        <v>45971</v>
      </c>
      <c r="J408" s="24"/>
      <c r="K408" s="24" t="s">
        <v>644</v>
      </c>
      <c r="L408" s="24" t="s">
        <v>757</v>
      </c>
      <c r="M408" s="24" t="s">
        <v>768</v>
      </c>
      <c r="N408" s="26"/>
      <c r="O408" s="24" t="s">
        <v>11</v>
      </c>
      <c r="P408" s="30">
        <v>440.59</v>
      </c>
      <c r="Q408" s="30">
        <f t="shared" si="9"/>
        <v>3190.91</v>
      </c>
    </row>
    <row r="409" spans="1:17" ht="15.75" thickBot="1" x14ac:dyDescent="0.3">
      <c r="A409" s="24"/>
      <c r="B409" s="24"/>
      <c r="C409" s="24"/>
      <c r="D409" s="24"/>
      <c r="E409" s="24"/>
      <c r="F409" s="24"/>
      <c r="G409" s="24"/>
      <c r="H409" s="24" t="s">
        <v>505</v>
      </c>
      <c r="I409" s="25">
        <v>45986</v>
      </c>
      <c r="J409" s="24"/>
      <c r="K409" s="24" t="s">
        <v>644</v>
      </c>
      <c r="L409" s="24" t="s">
        <v>760</v>
      </c>
      <c r="M409" s="24" t="s">
        <v>768</v>
      </c>
      <c r="N409" s="26"/>
      <c r="O409" s="24" t="s">
        <v>11</v>
      </c>
      <c r="P409" s="30">
        <v>203</v>
      </c>
      <c r="Q409" s="30">
        <f t="shared" si="9"/>
        <v>3393.91</v>
      </c>
    </row>
    <row r="410" spans="1:17" ht="15.75" thickBot="1" x14ac:dyDescent="0.3">
      <c r="A410" s="28"/>
      <c r="B410" s="28"/>
      <c r="C410" s="28" t="s">
        <v>501</v>
      </c>
      <c r="D410" s="28"/>
      <c r="E410" s="28"/>
      <c r="F410" s="28"/>
      <c r="G410" s="28"/>
      <c r="H410" s="28"/>
      <c r="I410" s="29"/>
      <c r="J410" s="28"/>
      <c r="K410" s="28"/>
      <c r="L410" s="28"/>
      <c r="M410" s="28"/>
      <c r="N410" s="28"/>
      <c r="O410" s="28"/>
      <c r="P410" s="3">
        <f>ROUND(SUM(P400:P409),5)</f>
        <v>3393.91</v>
      </c>
      <c r="Q410" s="3">
        <f>Q409</f>
        <v>3393.91</v>
      </c>
    </row>
    <row r="411" spans="1:17" x14ac:dyDescent="0.25">
      <c r="A411" s="28"/>
      <c r="B411" s="28" t="s">
        <v>379</v>
      </c>
      <c r="C411" s="28"/>
      <c r="D411" s="28"/>
      <c r="E411" s="28"/>
      <c r="F411" s="28"/>
      <c r="G411" s="28"/>
      <c r="H411" s="28"/>
      <c r="I411" s="29"/>
      <c r="J411" s="28"/>
      <c r="K411" s="28"/>
      <c r="L411" s="28"/>
      <c r="M411" s="28"/>
      <c r="N411" s="28"/>
      <c r="O411" s="28"/>
      <c r="P411" s="2">
        <f>ROUND(P399+P410,5)</f>
        <v>3443.91</v>
      </c>
      <c r="Q411" s="2">
        <f>ROUND(Q399+Q410,5)</f>
        <v>3443.91</v>
      </c>
    </row>
    <row r="412" spans="1:17" x14ac:dyDescent="0.25">
      <c r="A412" s="1"/>
      <c r="B412" s="1" t="s">
        <v>387</v>
      </c>
      <c r="C412" s="1"/>
      <c r="D412" s="1"/>
      <c r="E412" s="1"/>
      <c r="F412" s="1"/>
      <c r="G412" s="1"/>
      <c r="H412" s="1"/>
      <c r="I412" s="22"/>
      <c r="J412" s="1"/>
      <c r="K412" s="1"/>
      <c r="L412" s="1"/>
      <c r="M412" s="1"/>
      <c r="N412" s="1"/>
      <c r="O412" s="1"/>
      <c r="P412" s="23"/>
      <c r="Q412" s="23"/>
    </row>
    <row r="413" spans="1:17" x14ac:dyDescent="0.25">
      <c r="A413" s="1"/>
      <c r="B413" s="1"/>
      <c r="C413" s="1" t="s">
        <v>388</v>
      </c>
      <c r="D413" s="1"/>
      <c r="E413" s="1"/>
      <c r="F413" s="1"/>
      <c r="G413" s="1"/>
      <c r="H413" s="1"/>
      <c r="I413" s="22"/>
      <c r="J413" s="1"/>
      <c r="K413" s="1"/>
      <c r="L413" s="1"/>
      <c r="M413" s="1"/>
      <c r="N413" s="1"/>
      <c r="O413" s="1"/>
      <c r="P413" s="23"/>
      <c r="Q413" s="23"/>
    </row>
    <row r="414" spans="1:17" x14ac:dyDescent="0.25">
      <c r="A414" s="24"/>
      <c r="B414" s="24"/>
      <c r="C414" s="24"/>
      <c r="D414" s="24"/>
      <c r="E414" s="24"/>
      <c r="F414" s="24"/>
      <c r="G414" s="24"/>
      <c r="H414" s="24" t="s">
        <v>506</v>
      </c>
      <c r="I414" s="25">
        <v>45965</v>
      </c>
      <c r="J414" s="24" t="s">
        <v>514</v>
      </c>
      <c r="K414" s="24" t="s">
        <v>581</v>
      </c>
      <c r="L414" s="24" t="s">
        <v>761</v>
      </c>
      <c r="M414" s="24" t="s">
        <v>768</v>
      </c>
      <c r="N414" s="26"/>
      <c r="O414" s="24" t="s">
        <v>42</v>
      </c>
      <c r="P414" s="30">
        <v>-780</v>
      </c>
      <c r="Q414" s="30">
        <f t="shared" ref="Q414:Q420" si="10">ROUND(Q413+P414,5)</f>
        <v>-780</v>
      </c>
    </row>
    <row r="415" spans="1:17" x14ac:dyDescent="0.25">
      <c r="A415" s="24"/>
      <c r="B415" s="24"/>
      <c r="C415" s="24"/>
      <c r="D415" s="24"/>
      <c r="E415" s="24"/>
      <c r="F415" s="24"/>
      <c r="G415" s="24"/>
      <c r="H415" s="24" t="s">
        <v>506</v>
      </c>
      <c r="I415" s="25">
        <v>45965</v>
      </c>
      <c r="J415" s="24" t="s">
        <v>514</v>
      </c>
      <c r="K415" s="24" t="s">
        <v>581</v>
      </c>
      <c r="L415" s="24" t="s">
        <v>762</v>
      </c>
      <c r="M415" s="24" t="s">
        <v>768</v>
      </c>
      <c r="N415" s="26"/>
      <c r="O415" s="24" t="s">
        <v>42</v>
      </c>
      <c r="P415" s="30">
        <v>-497.5</v>
      </c>
      <c r="Q415" s="30">
        <f t="shared" si="10"/>
        <v>-1277.5</v>
      </c>
    </row>
    <row r="416" spans="1:17" x14ac:dyDescent="0.25">
      <c r="A416" s="24"/>
      <c r="B416" s="24"/>
      <c r="C416" s="24"/>
      <c r="D416" s="24"/>
      <c r="E416" s="24"/>
      <c r="F416" s="24"/>
      <c r="G416" s="24"/>
      <c r="H416" s="24" t="s">
        <v>507</v>
      </c>
      <c r="I416" s="25">
        <v>45965</v>
      </c>
      <c r="J416" s="24" t="s">
        <v>574</v>
      </c>
      <c r="K416" s="24" t="s">
        <v>649</v>
      </c>
      <c r="L416" s="24" t="s">
        <v>763</v>
      </c>
      <c r="M416" s="24" t="s">
        <v>768</v>
      </c>
      <c r="N416" s="26"/>
      <c r="O416" s="24" t="s">
        <v>39</v>
      </c>
      <c r="P416" s="30">
        <v>-25</v>
      </c>
      <c r="Q416" s="30">
        <f t="shared" si="10"/>
        <v>-1302.5</v>
      </c>
    </row>
    <row r="417" spans="1:17" x14ac:dyDescent="0.25">
      <c r="A417" s="24"/>
      <c r="B417" s="24"/>
      <c r="C417" s="24"/>
      <c r="D417" s="24"/>
      <c r="E417" s="24"/>
      <c r="F417" s="24"/>
      <c r="G417" s="24"/>
      <c r="H417" s="24" t="s">
        <v>506</v>
      </c>
      <c r="I417" s="25">
        <v>45973</v>
      </c>
      <c r="J417" s="24" t="s">
        <v>575</v>
      </c>
      <c r="K417" s="24" t="s">
        <v>650</v>
      </c>
      <c r="L417" s="24" t="s">
        <v>764</v>
      </c>
      <c r="M417" s="24" t="s">
        <v>768</v>
      </c>
      <c r="N417" s="26"/>
      <c r="O417" s="24" t="s">
        <v>42</v>
      </c>
      <c r="P417" s="30">
        <v>-131.25</v>
      </c>
      <c r="Q417" s="30">
        <f t="shared" si="10"/>
        <v>-1433.75</v>
      </c>
    </row>
    <row r="418" spans="1:17" x14ac:dyDescent="0.25">
      <c r="A418" s="24"/>
      <c r="B418" s="24"/>
      <c r="C418" s="24"/>
      <c r="D418" s="24"/>
      <c r="E418" s="24"/>
      <c r="F418" s="24"/>
      <c r="G418" s="24"/>
      <c r="H418" s="24" t="s">
        <v>506</v>
      </c>
      <c r="I418" s="25">
        <v>45973</v>
      </c>
      <c r="J418" s="24" t="s">
        <v>575</v>
      </c>
      <c r="K418" s="24" t="s">
        <v>650</v>
      </c>
      <c r="L418" s="24" t="s">
        <v>765</v>
      </c>
      <c r="M418" s="24" t="s">
        <v>768</v>
      </c>
      <c r="N418" s="26"/>
      <c r="O418" s="24" t="s">
        <v>42</v>
      </c>
      <c r="P418" s="30">
        <v>-88</v>
      </c>
      <c r="Q418" s="30">
        <f t="shared" si="10"/>
        <v>-1521.75</v>
      </c>
    </row>
    <row r="419" spans="1:17" x14ac:dyDescent="0.25">
      <c r="A419" s="24"/>
      <c r="B419" s="24"/>
      <c r="C419" s="24"/>
      <c r="D419" s="24"/>
      <c r="E419" s="24"/>
      <c r="F419" s="24"/>
      <c r="G419" s="24"/>
      <c r="H419" s="24" t="s">
        <v>506</v>
      </c>
      <c r="I419" s="25">
        <v>45973</v>
      </c>
      <c r="J419" s="24" t="s">
        <v>575</v>
      </c>
      <c r="K419" s="24" t="s">
        <v>650</v>
      </c>
      <c r="L419" s="24" t="s">
        <v>766</v>
      </c>
      <c r="M419" s="24" t="s">
        <v>768</v>
      </c>
      <c r="N419" s="26"/>
      <c r="O419" s="24" t="s">
        <v>42</v>
      </c>
      <c r="P419" s="30">
        <v>-111.43</v>
      </c>
      <c r="Q419" s="30">
        <f t="shared" si="10"/>
        <v>-1633.18</v>
      </c>
    </row>
    <row r="420" spans="1:17" ht="15.75" thickBot="1" x14ac:dyDescent="0.3">
      <c r="A420" s="24"/>
      <c r="B420" s="24"/>
      <c r="C420" s="24"/>
      <c r="D420" s="24"/>
      <c r="E420" s="24"/>
      <c r="F420" s="24"/>
      <c r="G420" s="24"/>
      <c r="H420" s="24" t="s">
        <v>506</v>
      </c>
      <c r="I420" s="25">
        <v>45985</v>
      </c>
      <c r="J420" s="24" t="s">
        <v>576</v>
      </c>
      <c r="K420" s="24" t="s">
        <v>651</v>
      </c>
      <c r="L420" s="24" t="s">
        <v>767</v>
      </c>
      <c r="M420" s="24" t="s">
        <v>768</v>
      </c>
      <c r="N420" s="26"/>
      <c r="O420" s="24" t="s">
        <v>42</v>
      </c>
      <c r="P420" s="30">
        <v>-41.33</v>
      </c>
      <c r="Q420" s="30">
        <f t="shared" si="10"/>
        <v>-1674.51</v>
      </c>
    </row>
    <row r="421" spans="1:17" ht="15.75" thickBot="1" x14ac:dyDescent="0.3">
      <c r="A421" s="28"/>
      <c r="B421" s="28"/>
      <c r="C421" s="28" t="s">
        <v>502</v>
      </c>
      <c r="D421" s="28"/>
      <c r="E421" s="28"/>
      <c r="F421" s="28"/>
      <c r="G421" s="28"/>
      <c r="H421" s="28"/>
      <c r="I421" s="29"/>
      <c r="J421" s="28"/>
      <c r="K421" s="28"/>
      <c r="L421" s="28"/>
      <c r="M421" s="28"/>
      <c r="N421" s="28"/>
      <c r="O421" s="28"/>
      <c r="P421" s="5">
        <f>ROUND(SUM(P413:P420),5)</f>
        <v>-1674.51</v>
      </c>
      <c r="Q421" s="5">
        <f>Q420</f>
        <v>-1674.51</v>
      </c>
    </row>
    <row r="422" spans="1:17" ht="15.75" thickBot="1" x14ac:dyDescent="0.3">
      <c r="A422" s="28"/>
      <c r="B422" s="28" t="s">
        <v>400</v>
      </c>
      <c r="C422" s="28"/>
      <c r="D422" s="28"/>
      <c r="E422" s="28"/>
      <c r="F422" s="28"/>
      <c r="G422" s="28"/>
      <c r="H422" s="28"/>
      <c r="I422" s="29"/>
      <c r="J422" s="28"/>
      <c r="K422" s="28"/>
      <c r="L422" s="28"/>
      <c r="M422" s="28"/>
      <c r="N422" s="28"/>
      <c r="O422" s="28"/>
      <c r="P422" s="5">
        <f>P421</f>
        <v>-1674.51</v>
      </c>
      <c r="Q422" s="5">
        <f>Q421</f>
        <v>-1674.51</v>
      </c>
    </row>
    <row r="423" spans="1:17" s="8" customFormat="1" ht="12" thickBot="1" x14ac:dyDescent="0.25">
      <c r="A423" s="6" t="s">
        <v>503</v>
      </c>
      <c r="B423" s="6"/>
      <c r="C423" s="6"/>
      <c r="D423" s="6"/>
      <c r="E423" s="6"/>
      <c r="F423" s="6"/>
      <c r="G423" s="6"/>
      <c r="H423" s="6"/>
      <c r="I423" s="31"/>
      <c r="J423" s="6"/>
      <c r="K423" s="6"/>
      <c r="L423" s="6"/>
      <c r="M423" s="6"/>
      <c r="N423" s="6"/>
      <c r="O423" s="6"/>
      <c r="P423" s="7">
        <f>ROUND(P4+P14+P50+P55+P280+P286+P296+P324+P358+P379+P383+P388+P393+P411+P422,5)</f>
        <v>-13216.91</v>
      </c>
      <c r="Q423" s="7">
        <f>ROUND(Q4+Q14+Q50+Q55+Q280+Q286+Q296+Q324+Q358+Q379+Q383+Q388+Q393+Q411+Q422,5)</f>
        <v>-13216.91</v>
      </c>
    </row>
    <row r="424" spans="1:17" ht="15.75" thickTop="1" x14ac:dyDescent="0.25"/>
  </sheetData>
  <pageMargins left="0.7" right="0.7" top="0.75" bottom="0.75" header="0.1" footer="0.3"/>
  <pageSetup orientation="portrait" r:id="rId1"/>
  <headerFooter>
    <oddHeader>&amp;L&amp;"Arial,Bold"&amp;8 1:09 PM
&amp;"Arial,Bold"&amp;8 12/03/25
&amp;"Arial,Bold"&amp;8 Accrual Basis&amp;C&amp;"Arial,Bold"&amp;12 Nederland Fire Protection District
&amp;"Arial,Bold"&amp;14 Transaction Detail By Account
&amp;"Arial,Bold"&amp;10 November 2025</oddHeader>
    <oddFooter>&amp;R&amp;"Arial,Bold"&amp;8 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CFBB39-F7FC-4983-9B56-5FDF5880219F}">
  <dimension ref="A1:AK64"/>
  <sheetViews>
    <sheetView workbookViewId="0">
      <selection sqref="A1:AK64"/>
    </sheetView>
  </sheetViews>
  <sheetFormatPr defaultRowHeight="12.75" x14ac:dyDescent="0.2"/>
  <cols>
    <col min="1" max="16384" width="9.140625" style="13"/>
  </cols>
  <sheetData>
    <row r="1" spans="1:37" x14ac:dyDescent="0.2">
      <c r="A1" s="33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</row>
    <row r="2" spans="1:37" x14ac:dyDescent="0.2">
      <c r="A2" s="33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3"/>
    </row>
    <row r="3" spans="1:37" x14ac:dyDescent="0.2">
      <c r="A3" s="33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  <c r="AJ3" s="33"/>
      <c r="AK3" s="33"/>
    </row>
    <row r="4" spans="1:37" x14ac:dyDescent="0.2">
      <c r="A4" s="33"/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3"/>
    </row>
    <row r="5" spans="1:37" x14ac:dyDescent="0.2">
      <c r="A5" s="33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  <c r="AK5" s="33"/>
    </row>
    <row r="6" spans="1:37" x14ac:dyDescent="0.2">
      <c r="A6" s="33"/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33"/>
      <c r="AJ6" s="33"/>
      <c r="AK6" s="33"/>
    </row>
    <row r="7" spans="1:37" x14ac:dyDescent="0.2">
      <c r="A7" s="33"/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3"/>
      <c r="AI7" s="33"/>
      <c r="AJ7" s="33"/>
      <c r="AK7" s="33"/>
    </row>
    <row r="8" spans="1:37" x14ac:dyDescent="0.2">
      <c r="A8" s="33"/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3"/>
      <c r="AI8" s="33"/>
      <c r="AJ8" s="33"/>
      <c r="AK8" s="33"/>
    </row>
    <row r="9" spans="1:37" x14ac:dyDescent="0.2">
      <c r="A9" s="33"/>
      <c r="B9" s="33"/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</row>
    <row r="10" spans="1:37" x14ac:dyDescent="0.2">
      <c r="A10" s="33"/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</row>
    <row r="11" spans="1:37" x14ac:dyDescent="0.2">
      <c r="A11" s="33"/>
      <c r="B11" s="33"/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</row>
    <row r="12" spans="1:37" x14ac:dyDescent="0.2">
      <c r="A12" s="33"/>
      <c r="B12" s="33"/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</row>
    <row r="13" spans="1:37" x14ac:dyDescent="0.2">
      <c r="A13" s="33"/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</row>
    <row r="14" spans="1:37" x14ac:dyDescent="0.2">
      <c r="A14" s="33"/>
      <c r="B14" s="33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</row>
    <row r="15" spans="1:37" x14ac:dyDescent="0.2">
      <c r="A15" s="33"/>
      <c r="B15" s="33"/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</row>
    <row r="16" spans="1:37" x14ac:dyDescent="0.2">
      <c r="A16" s="33"/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</row>
    <row r="17" spans="1:37" x14ac:dyDescent="0.2">
      <c r="A17" s="33"/>
      <c r="B17" s="33"/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</row>
    <row r="18" spans="1:37" x14ac:dyDescent="0.2">
      <c r="A18" s="33"/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</row>
    <row r="19" spans="1:37" x14ac:dyDescent="0.2">
      <c r="A19" s="33"/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</row>
    <row r="20" spans="1:37" x14ac:dyDescent="0.2">
      <c r="A20" s="33"/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</row>
    <row r="21" spans="1:37" x14ac:dyDescent="0.2">
      <c r="A21" s="33"/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</row>
    <row r="22" spans="1:37" x14ac:dyDescent="0.2">
      <c r="A22" s="33"/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</row>
    <row r="23" spans="1:37" x14ac:dyDescent="0.2">
      <c r="A23" s="33"/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</row>
    <row r="24" spans="1:37" x14ac:dyDescent="0.2">
      <c r="A24" s="33"/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</row>
    <row r="25" spans="1:37" x14ac:dyDescent="0.2">
      <c r="A25" s="33"/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</row>
    <row r="26" spans="1:37" x14ac:dyDescent="0.2">
      <c r="A26" s="33"/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3"/>
    </row>
    <row r="27" spans="1:37" x14ac:dyDescent="0.2">
      <c r="A27" s="33"/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</row>
    <row r="28" spans="1:37" x14ac:dyDescent="0.2">
      <c r="A28" s="33"/>
      <c r="B28" s="33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</row>
    <row r="29" spans="1:37" x14ac:dyDescent="0.2">
      <c r="A29" s="33"/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</row>
    <row r="30" spans="1:37" x14ac:dyDescent="0.2">
      <c r="A30" s="33"/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</row>
    <row r="31" spans="1:37" x14ac:dyDescent="0.2">
      <c r="A31" s="33"/>
      <c r="B31" s="33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</row>
    <row r="32" spans="1:37" x14ac:dyDescent="0.2">
      <c r="A32" s="33"/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</row>
    <row r="33" spans="1:37" x14ac:dyDescent="0.2">
      <c r="A33" s="33"/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3"/>
    </row>
    <row r="34" spans="1:37" x14ac:dyDescent="0.2">
      <c r="A34" s="33"/>
      <c r="B34" s="33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</row>
    <row r="35" spans="1:37" x14ac:dyDescent="0.2">
      <c r="A35" s="33"/>
      <c r="B35" s="33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  <c r="AK35" s="33"/>
    </row>
    <row r="36" spans="1:37" x14ac:dyDescent="0.2">
      <c r="A36" s="33"/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</row>
    <row r="37" spans="1:37" x14ac:dyDescent="0.2">
      <c r="A37" s="33"/>
      <c r="B37" s="33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</row>
    <row r="38" spans="1:37" x14ac:dyDescent="0.2">
      <c r="A38" s="33"/>
      <c r="B38" s="33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3"/>
      <c r="AJ38" s="33"/>
      <c r="AK38" s="33"/>
    </row>
    <row r="39" spans="1:37" x14ac:dyDescent="0.2">
      <c r="A39" s="33"/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</row>
    <row r="40" spans="1:37" x14ac:dyDescent="0.2">
      <c r="A40" s="33"/>
      <c r="B40" s="33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</row>
    <row r="41" spans="1:37" x14ac:dyDescent="0.2">
      <c r="A41" s="33"/>
      <c r="B41" s="33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</row>
    <row r="42" spans="1:37" x14ac:dyDescent="0.2">
      <c r="A42" s="33"/>
      <c r="B42" s="33"/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</row>
    <row r="43" spans="1:37" x14ac:dyDescent="0.2">
      <c r="A43" s="33"/>
      <c r="B43" s="33"/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</row>
    <row r="44" spans="1:37" x14ac:dyDescent="0.2">
      <c r="A44" s="33"/>
      <c r="B44" s="33"/>
      <c r="C44" s="33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3"/>
      <c r="AK44" s="33"/>
    </row>
    <row r="45" spans="1:37" x14ac:dyDescent="0.2">
      <c r="A45" s="33"/>
      <c r="B45" s="33"/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33"/>
      <c r="AH45" s="33"/>
      <c r="AI45" s="33"/>
      <c r="AJ45" s="33"/>
      <c r="AK45" s="33"/>
    </row>
    <row r="46" spans="1:37" x14ac:dyDescent="0.2">
      <c r="A46" s="33"/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33"/>
      <c r="AJ46" s="33"/>
      <c r="AK46" s="33"/>
    </row>
    <row r="47" spans="1:37" x14ac:dyDescent="0.2">
      <c r="A47" s="33"/>
      <c r="B47" s="33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  <c r="AH47" s="33"/>
      <c r="AI47" s="33"/>
      <c r="AJ47" s="33"/>
      <c r="AK47" s="33"/>
    </row>
    <row r="48" spans="1:37" x14ac:dyDescent="0.2">
      <c r="A48" s="33"/>
      <c r="B48" s="33"/>
      <c r="C48" s="33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  <c r="AF48" s="33"/>
      <c r="AG48" s="33"/>
      <c r="AH48" s="33"/>
      <c r="AI48" s="33"/>
      <c r="AJ48" s="33"/>
      <c r="AK48" s="33"/>
    </row>
    <row r="49" spans="1:37" x14ac:dyDescent="0.2">
      <c r="A49" s="33"/>
      <c r="B49" s="33"/>
      <c r="C49" s="33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33"/>
      <c r="AH49" s="33"/>
      <c r="AI49" s="33"/>
      <c r="AJ49" s="33"/>
      <c r="AK49" s="33"/>
    </row>
    <row r="50" spans="1:37" x14ac:dyDescent="0.2">
      <c r="A50" s="33"/>
      <c r="B50" s="33"/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33"/>
      <c r="AH50" s="33"/>
      <c r="AI50" s="33"/>
      <c r="AJ50" s="33"/>
      <c r="AK50" s="33"/>
    </row>
    <row r="51" spans="1:37" x14ac:dyDescent="0.2">
      <c r="A51" s="33"/>
      <c r="B51" s="33"/>
      <c r="C51" s="33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33"/>
      <c r="AG51" s="33"/>
      <c r="AH51" s="33"/>
      <c r="AI51" s="33"/>
      <c r="AJ51" s="33"/>
      <c r="AK51" s="33"/>
    </row>
    <row r="52" spans="1:37" x14ac:dyDescent="0.2">
      <c r="A52" s="33"/>
      <c r="B52" s="33"/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33"/>
      <c r="AG52" s="33"/>
      <c r="AH52" s="33"/>
      <c r="AI52" s="33"/>
      <c r="AJ52" s="33"/>
      <c r="AK52" s="33"/>
    </row>
    <row r="53" spans="1:37" x14ac:dyDescent="0.2">
      <c r="A53" s="33"/>
      <c r="B53" s="33"/>
      <c r="C53" s="33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33"/>
      <c r="AH53" s="33"/>
      <c r="AI53" s="33"/>
      <c r="AJ53" s="33"/>
      <c r="AK53" s="33"/>
    </row>
    <row r="54" spans="1:37" x14ac:dyDescent="0.2">
      <c r="A54" s="33"/>
      <c r="B54" s="33"/>
      <c r="C54" s="33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33"/>
      <c r="AH54" s="33"/>
      <c r="AI54" s="33"/>
      <c r="AJ54" s="33"/>
      <c r="AK54" s="33"/>
    </row>
    <row r="55" spans="1:37" x14ac:dyDescent="0.2">
      <c r="A55" s="33"/>
      <c r="B55" s="33"/>
      <c r="C55" s="33"/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33"/>
      <c r="AF55" s="33"/>
      <c r="AG55" s="33"/>
      <c r="AH55" s="33"/>
      <c r="AI55" s="33"/>
      <c r="AJ55" s="33"/>
      <c r="AK55" s="33"/>
    </row>
    <row r="56" spans="1:37" x14ac:dyDescent="0.2">
      <c r="A56" s="33"/>
      <c r="B56" s="33"/>
      <c r="C56" s="33"/>
      <c r="D56" s="33"/>
      <c r="E56" s="33"/>
      <c r="F56" s="33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  <c r="AA56" s="33"/>
      <c r="AB56" s="33"/>
      <c r="AC56" s="33"/>
      <c r="AD56" s="33"/>
      <c r="AE56" s="33"/>
      <c r="AF56" s="33"/>
      <c r="AG56" s="33"/>
      <c r="AH56" s="33"/>
      <c r="AI56" s="33"/>
      <c r="AJ56" s="33"/>
      <c r="AK56" s="33"/>
    </row>
    <row r="57" spans="1:37" x14ac:dyDescent="0.2">
      <c r="A57" s="33"/>
      <c r="B57" s="33"/>
      <c r="C57" s="33"/>
      <c r="D57" s="33"/>
      <c r="E57" s="33"/>
      <c r="F57" s="33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  <c r="AA57" s="33"/>
      <c r="AB57" s="33"/>
      <c r="AC57" s="33"/>
      <c r="AD57" s="33"/>
      <c r="AE57" s="33"/>
      <c r="AF57" s="33"/>
      <c r="AG57" s="33"/>
      <c r="AH57" s="33"/>
      <c r="AI57" s="33"/>
      <c r="AJ57" s="33"/>
      <c r="AK57" s="33"/>
    </row>
    <row r="58" spans="1:37" x14ac:dyDescent="0.2">
      <c r="A58" s="33"/>
      <c r="B58" s="33"/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  <c r="AF58" s="33"/>
      <c r="AG58" s="33"/>
      <c r="AH58" s="33"/>
      <c r="AI58" s="33"/>
      <c r="AJ58" s="33"/>
      <c r="AK58" s="33"/>
    </row>
    <row r="59" spans="1:37" x14ac:dyDescent="0.2">
      <c r="A59" s="33"/>
      <c r="B59" s="33"/>
      <c r="C59" s="33"/>
      <c r="D59" s="33"/>
      <c r="E59" s="33"/>
      <c r="F59" s="33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F59" s="33"/>
      <c r="AG59" s="33"/>
      <c r="AH59" s="33"/>
      <c r="AI59" s="33"/>
      <c r="AJ59" s="33"/>
      <c r="AK59" s="33"/>
    </row>
    <row r="60" spans="1:37" x14ac:dyDescent="0.2">
      <c r="A60" s="33"/>
      <c r="B60" s="33"/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33"/>
      <c r="AI60" s="33"/>
      <c r="AJ60" s="33"/>
      <c r="AK60" s="33"/>
    </row>
    <row r="61" spans="1:37" x14ac:dyDescent="0.2">
      <c r="A61" s="33"/>
      <c r="B61" s="33"/>
      <c r="C61" s="33"/>
      <c r="D61" s="33"/>
      <c r="E61" s="33"/>
      <c r="F61" s="33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  <c r="AF61" s="33"/>
      <c r="AG61" s="33"/>
      <c r="AH61" s="33"/>
      <c r="AI61" s="33"/>
      <c r="AJ61" s="33"/>
      <c r="AK61" s="33"/>
    </row>
    <row r="62" spans="1:37" x14ac:dyDescent="0.2">
      <c r="A62" s="33"/>
      <c r="B62" s="33"/>
      <c r="C62" s="33"/>
      <c r="D62" s="33"/>
      <c r="E62" s="33"/>
      <c r="F62" s="33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33"/>
      <c r="AF62" s="33"/>
      <c r="AG62" s="33"/>
      <c r="AH62" s="33"/>
      <c r="AI62" s="33"/>
      <c r="AJ62" s="33"/>
      <c r="AK62" s="33"/>
    </row>
    <row r="63" spans="1:37" x14ac:dyDescent="0.2">
      <c r="A63" s="33"/>
      <c r="B63" s="33"/>
      <c r="C63" s="33"/>
      <c r="D63" s="33"/>
      <c r="E63" s="33"/>
      <c r="F63" s="33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33"/>
      <c r="AF63" s="33"/>
      <c r="AG63" s="33"/>
      <c r="AH63" s="33"/>
      <c r="AI63" s="33"/>
      <c r="AJ63" s="33"/>
      <c r="AK63" s="33"/>
    </row>
    <row r="64" spans="1:37" x14ac:dyDescent="0.2">
      <c r="A64" s="33"/>
      <c r="B64" s="33"/>
      <c r="C64" s="33"/>
      <c r="D64" s="33"/>
      <c r="E64" s="33"/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3"/>
      <c r="AG64" s="33"/>
      <c r="AH64" s="33"/>
      <c r="AI64" s="33"/>
      <c r="AJ64" s="33"/>
      <c r="AK64" s="33"/>
    </row>
  </sheetData>
  <mergeCells count="1">
    <mergeCell ref="A1:AK64"/>
  </mergeCells>
  <pageMargins left="0.75" right="0.75" top="1" bottom="1" header="0.5" footer="0.5"/>
  <pageSetup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0BC5A6-4C66-41BD-8C64-64478361566C}">
  <dimension ref="A1:M331"/>
  <sheetViews>
    <sheetView tabSelected="1" workbookViewId="0">
      <pane xSplit="9" ySplit="2" topLeftCell="J3" activePane="bottomRight" state="frozenSplit"/>
      <selection pane="topRight" activeCell="J1" sqref="J1"/>
      <selection pane="bottomLeft" activeCell="A3" sqref="A3"/>
      <selection pane="bottomRight"/>
    </sheetView>
  </sheetViews>
  <sheetFormatPr defaultRowHeight="15" x14ac:dyDescent="0.25"/>
  <cols>
    <col min="1" max="8" width="3" style="37" customWidth="1"/>
    <col min="9" max="9" width="31.28515625" style="37" customWidth="1"/>
    <col min="10" max="10" width="10.140625" style="38" bestFit="1" customWidth="1"/>
    <col min="11" max="11" width="10" style="38" bestFit="1" customWidth="1"/>
    <col min="12" max="12" width="12" style="38" bestFit="1" customWidth="1"/>
    <col min="13" max="13" width="10.28515625" style="38" bestFit="1" customWidth="1"/>
  </cols>
  <sheetData>
    <row r="1" spans="1:13" ht="15.75" thickBot="1" x14ac:dyDescent="0.3">
      <c r="A1" s="1"/>
      <c r="B1" s="1"/>
      <c r="C1" s="1"/>
      <c r="D1" s="1"/>
      <c r="E1" s="1"/>
      <c r="F1" s="1"/>
      <c r="G1" s="1"/>
      <c r="H1" s="1"/>
      <c r="I1" s="1"/>
      <c r="J1" s="34"/>
      <c r="K1" s="34"/>
      <c r="L1" s="34"/>
      <c r="M1" s="34"/>
    </row>
    <row r="2" spans="1:13" s="11" customFormat="1" ht="16.5" thickTop="1" thickBot="1" x14ac:dyDescent="0.3">
      <c r="A2" s="9"/>
      <c r="B2" s="9"/>
      <c r="C2" s="9"/>
      <c r="D2" s="9"/>
      <c r="E2" s="9"/>
      <c r="F2" s="9"/>
      <c r="G2" s="9"/>
      <c r="H2" s="9"/>
      <c r="I2" s="9"/>
      <c r="J2" s="20" t="s">
        <v>770</v>
      </c>
      <c r="K2" s="20" t="s">
        <v>90</v>
      </c>
      <c r="L2" s="20" t="s">
        <v>91</v>
      </c>
      <c r="M2" s="20" t="s">
        <v>92</v>
      </c>
    </row>
    <row r="3" spans="1:13" ht="15.75" thickTop="1" x14ac:dyDescent="0.25">
      <c r="A3" s="1"/>
      <c r="B3" s="1" t="s">
        <v>93</v>
      </c>
      <c r="C3" s="1"/>
      <c r="D3" s="1"/>
      <c r="E3" s="1"/>
      <c r="F3" s="1"/>
      <c r="G3" s="1"/>
      <c r="H3" s="1"/>
      <c r="I3" s="1"/>
      <c r="J3" s="2"/>
      <c r="K3" s="2"/>
      <c r="L3" s="2"/>
      <c r="M3" s="15"/>
    </row>
    <row r="4" spans="1:13" x14ac:dyDescent="0.25">
      <c r="A4" s="1"/>
      <c r="B4" s="1"/>
      <c r="C4" s="1"/>
      <c r="D4" s="1" t="s">
        <v>94</v>
      </c>
      <c r="E4" s="1"/>
      <c r="F4" s="1"/>
      <c r="G4" s="1"/>
      <c r="H4" s="1"/>
      <c r="I4" s="1"/>
      <c r="J4" s="2"/>
      <c r="K4" s="2"/>
      <c r="L4" s="2"/>
      <c r="M4" s="15"/>
    </row>
    <row r="5" spans="1:13" x14ac:dyDescent="0.25">
      <c r="A5" s="1"/>
      <c r="B5" s="1"/>
      <c r="C5" s="1"/>
      <c r="D5" s="1"/>
      <c r="E5" s="1" t="s">
        <v>408</v>
      </c>
      <c r="F5" s="1"/>
      <c r="G5" s="1"/>
      <c r="H5" s="1"/>
      <c r="I5" s="1"/>
      <c r="J5" s="2">
        <v>0</v>
      </c>
      <c r="K5" s="2"/>
      <c r="L5" s="2"/>
      <c r="M5" s="15"/>
    </row>
    <row r="6" spans="1:13" x14ac:dyDescent="0.25">
      <c r="A6" s="1"/>
      <c r="B6" s="1"/>
      <c r="C6" s="1"/>
      <c r="D6" s="1"/>
      <c r="E6" s="1" t="s">
        <v>95</v>
      </c>
      <c r="F6" s="1"/>
      <c r="G6" s="1"/>
      <c r="H6" s="1"/>
      <c r="I6" s="1"/>
      <c r="J6" s="2">
        <v>1245.99</v>
      </c>
      <c r="K6" s="2">
        <v>0</v>
      </c>
      <c r="L6" s="2">
        <f>ROUND((J6-K6),5)</f>
        <v>1245.99</v>
      </c>
      <c r="M6" s="15">
        <f>ROUND(IF(K6=0, IF(J6=0, 0, 1), J6/K6),5)</f>
        <v>1</v>
      </c>
    </row>
    <row r="7" spans="1:13" x14ac:dyDescent="0.25">
      <c r="A7" s="1"/>
      <c r="B7" s="1"/>
      <c r="C7" s="1"/>
      <c r="D7" s="1"/>
      <c r="E7" s="1" t="s">
        <v>96</v>
      </c>
      <c r="F7" s="1"/>
      <c r="G7" s="1"/>
      <c r="H7" s="1"/>
      <c r="I7" s="1"/>
      <c r="J7" s="2">
        <v>0</v>
      </c>
      <c r="K7" s="2">
        <v>33863</v>
      </c>
      <c r="L7" s="2">
        <f>ROUND((J7-K7),5)</f>
        <v>-33863</v>
      </c>
      <c r="M7" s="15">
        <f>ROUND(IF(K7=0, IF(J7=0, 0, 1), J7/K7),5)</f>
        <v>0</v>
      </c>
    </row>
    <row r="8" spans="1:13" x14ac:dyDescent="0.25">
      <c r="A8" s="1"/>
      <c r="B8" s="1"/>
      <c r="C8" s="1"/>
      <c r="D8" s="1"/>
      <c r="E8" s="1" t="s">
        <v>97</v>
      </c>
      <c r="F8" s="1"/>
      <c r="G8" s="1"/>
      <c r="H8" s="1"/>
      <c r="I8" s="1"/>
      <c r="J8" s="2">
        <v>0</v>
      </c>
      <c r="K8" s="2">
        <v>500</v>
      </c>
      <c r="L8" s="2">
        <f>ROUND((J8-K8),5)</f>
        <v>-500</v>
      </c>
      <c r="M8" s="15">
        <f>ROUND(IF(K8=0, IF(J8=0, 0, 1), J8/K8),5)</f>
        <v>0</v>
      </c>
    </row>
    <row r="9" spans="1:13" x14ac:dyDescent="0.25">
      <c r="A9" s="1"/>
      <c r="B9" s="1"/>
      <c r="C9" s="1"/>
      <c r="D9" s="1"/>
      <c r="E9" s="1" t="s">
        <v>98</v>
      </c>
      <c r="F9" s="1"/>
      <c r="G9" s="1"/>
      <c r="H9" s="1"/>
      <c r="I9" s="1"/>
      <c r="J9" s="2">
        <v>48656.21</v>
      </c>
      <c r="K9" s="2">
        <v>35000</v>
      </c>
      <c r="L9" s="2">
        <f>ROUND((J9-K9),5)</f>
        <v>13656.21</v>
      </c>
      <c r="M9" s="15">
        <f>ROUND(IF(K9=0, IF(J9=0, 0, 1), J9/K9),5)</f>
        <v>1.39018</v>
      </c>
    </row>
    <row r="10" spans="1:13" x14ac:dyDescent="0.25">
      <c r="A10" s="1"/>
      <c r="B10" s="1"/>
      <c r="C10" s="1"/>
      <c r="D10" s="1"/>
      <c r="E10" s="1" t="s">
        <v>99</v>
      </c>
      <c r="F10" s="1"/>
      <c r="G10" s="1"/>
      <c r="H10" s="1"/>
      <c r="I10" s="1"/>
      <c r="J10" s="2"/>
      <c r="K10" s="2"/>
      <c r="L10" s="2"/>
      <c r="M10" s="15"/>
    </row>
    <row r="11" spans="1:13" x14ac:dyDescent="0.25">
      <c r="A11" s="1"/>
      <c r="B11" s="1"/>
      <c r="C11" s="1"/>
      <c r="D11" s="1"/>
      <c r="E11" s="1"/>
      <c r="F11" s="1" t="s">
        <v>100</v>
      </c>
      <c r="G11" s="1"/>
      <c r="H11" s="1"/>
      <c r="I11" s="1"/>
      <c r="J11" s="2">
        <v>-4551.45</v>
      </c>
      <c r="K11" s="2">
        <v>0</v>
      </c>
      <c r="L11" s="2">
        <f>ROUND((J11-K11),5)</f>
        <v>-4551.45</v>
      </c>
      <c r="M11" s="15">
        <f>ROUND(IF(K11=0, IF(J11=0, 0, 1), J11/K11),5)</f>
        <v>1</v>
      </c>
    </row>
    <row r="12" spans="1:13" x14ac:dyDescent="0.25">
      <c r="A12" s="1"/>
      <c r="B12" s="1"/>
      <c r="C12" s="1"/>
      <c r="D12" s="1"/>
      <c r="E12" s="1"/>
      <c r="F12" s="1" t="s">
        <v>101</v>
      </c>
      <c r="G12" s="1"/>
      <c r="H12" s="1"/>
      <c r="I12" s="1"/>
      <c r="J12" s="2">
        <v>4888.1000000000004</v>
      </c>
      <c r="K12" s="2">
        <v>0</v>
      </c>
      <c r="L12" s="2">
        <f>ROUND((J12-K12),5)</f>
        <v>4888.1000000000004</v>
      </c>
      <c r="M12" s="15">
        <f>ROUND(IF(K12=0, IF(J12=0, 0, 1), J12/K12),5)</f>
        <v>1</v>
      </c>
    </row>
    <row r="13" spans="1:13" x14ac:dyDescent="0.25">
      <c r="A13" s="1"/>
      <c r="B13" s="1"/>
      <c r="C13" s="1"/>
      <c r="D13" s="1"/>
      <c r="E13" s="1"/>
      <c r="F13" s="1" t="s">
        <v>102</v>
      </c>
      <c r="G13" s="1"/>
      <c r="H13" s="1"/>
      <c r="I13" s="1"/>
      <c r="J13" s="2">
        <v>2864.12</v>
      </c>
      <c r="K13" s="2">
        <v>0</v>
      </c>
      <c r="L13" s="2">
        <f>ROUND((J13-K13),5)</f>
        <v>2864.12</v>
      </c>
      <c r="M13" s="15">
        <f>ROUND(IF(K13=0, IF(J13=0, 0, 1), J13/K13),5)</f>
        <v>1</v>
      </c>
    </row>
    <row r="14" spans="1:13" x14ac:dyDescent="0.25">
      <c r="A14" s="1"/>
      <c r="B14" s="1"/>
      <c r="C14" s="1"/>
      <c r="D14" s="1"/>
      <c r="E14" s="1"/>
      <c r="F14" s="1" t="s">
        <v>103</v>
      </c>
      <c r="G14" s="1"/>
      <c r="H14" s="1"/>
      <c r="I14" s="1"/>
      <c r="J14" s="2">
        <v>-2707.34</v>
      </c>
      <c r="K14" s="2"/>
      <c r="L14" s="2"/>
      <c r="M14" s="15"/>
    </row>
    <row r="15" spans="1:13" x14ac:dyDescent="0.25">
      <c r="A15" s="1"/>
      <c r="B15" s="1"/>
      <c r="C15" s="1"/>
      <c r="D15" s="1"/>
      <c r="E15" s="1"/>
      <c r="F15" s="1" t="s">
        <v>104</v>
      </c>
      <c r="G15" s="1"/>
      <c r="H15" s="1"/>
      <c r="I15" s="1"/>
      <c r="J15" s="2">
        <v>1568486.39</v>
      </c>
      <c r="K15" s="2">
        <v>1552068.5</v>
      </c>
      <c r="L15" s="2">
        <f>ROUND((J15-K15),5)</f>
        <v>16417.89</v>
      </c>
      <c r="M15" s="15">
        <f>ROUND(IF(K15=0, IF(J15=0, 0, 1), J15/K15),5)</f>
        <v>1.01058</v>
      </c>
    </row>
    <row r="16" spans="1:13" x14ac:dyDescent="0.25">
      <c r="A16" s="1"/>
      <c r="B16" s="1"/>
      <c r="C16" s="1"/>
      <c r="D16" s="1"/>
      <c r="E16" s="1"/>
      <c r="F16" s="1" t="s">
        <v>105</v>
      </c>
      <c r="G16" s="1"/>
      <c r="H16" s="1"/>
      <c r="I16" s="1"/>
      <c r="J16" s="2">
        <v>66016.2</v>
      </c>
      <c r="K16" s="2">
        <v>63584.35</v>
      </c>
      <c r="L16" s="2">
        <f>ROUND((J16-K16),5)</f>
        <v>2431.85</v>
      </c>
      <c r="M16" s="15">
        <f>ROUND(IF(K16=0, IF(J16=0, 0, 1), J16/K16),5)</f>
        <v>1.0382499999999999</v>
      </c>
    </row>
    <row r="17" spans="1:13" x14ac:dyDescent="0.25">
      <c r="A17" s="1"/>
      <c r="B17" s="1"/>
      <c r="C17" s="1"/>
      <c r="D17" s="1"/>
      <c r="E17" s="1"/>
      <c r="F17" s="1" t="s">
        <v>106</v>
      </c>
      <c r="G17" s="1"/>
      <c r="H17" s="1"/>
      <c r="I17" s="1"/>
      <c r="J17" s="2">
        <v>0</v>
      </c>
      <c r="K17" s="2">
        <v>44505</v>
      </c>
      <c r="L17" s="2">
        <f>ROUND((J17-K17),5)</f>
        <v>-44505</v>
      </c>
      <c r="M17" s="15">
        <f>ROUND(IF(K17=0, IF(J17=0, 0, 1), J17/K17),5)</f>
        <v>0</v>
      </c>
    </row>
    <row r="18" spans="1:13" x14ac:dyDescent="0.25">
      <c r="A18" s="1"/>
      <c r="B18" s="1"/>
      <c r="C18" s="1"/>
      <c r="D18" s="1"/>
      <c r="E18" s="1"/>
      <c r="F18" s="1" t="s">
        <v>107</v>
      </c>
      <c r="G18" s="1"/>
      <c r="H18" s="1"/>
      <c r="I18" s="1"/>
      <c r="J18" s="2">
        <v>0</v>
      </c>
      <c r="K18" s="2">
        <v>2225.25</v>
      </c>
      <c r="L18" s="2">
        <f>ROUND((J18-K18),5)</f>
        <v>-2225.25</v>
      </c>
      <c r="M18" s="15">
        <f>ROUND(IF(K18=0, IF(J18=0, 0, 1), J18/K18),5)</f>
        <v>0</v>
      </c>
    </row>
    <row r="19" spans="1:13" x14ac:dyDescent="0.25">
      <c r="A19" s="1"/>
      <c r="B19" s="1"/>
      <c r="C19" s="1"/>
      <c r="D19" s="1"/>
      <c r="E19" s="1"/>
      <c r="F19" s="1" t="s">
        <v>108</v>
      </c>
      <c r="G19" s="1"/>
      <c r="H19" s="1"/>
      <c r="I19" s="1"/>
      <c r="J19" s="2">
        <v>5282.83</v>
      </c>
      <c r="K19" s="2">
        <v>0</v>
      </c>
      <c r="L19" s="2">
        <f>ROUND((J19-K19),5)</f>
        <v>5282.83</v>
      </c>
      <c r="M19" s="15">
        <f>ROUND(IF(K19=0, IF(J19=0, 0, 1), J19/K19),5)</f>
        <v>1</v>
      </c>
    </row>
    <row r="20" spans="1:13" x14ac:dyDescent="0.25">
      <c r="A20" s="1"/>
      <c r="B20" s="1"/>
      <c r="C20" s="1"/>
      <c r="D20" s="1"/>
      <c r="E20" s="1"/>
      <c r="F20" s="1" t="s">
        <v>109</v>
      </c>
      <c r="G20" s="1"/>
      <c r="H20" s="1"/>
      <c r="I20" s="1"/>
      <c r="J20" s="2">
        <v>0</v>
      </c>
      <c r="K20" s="2">
        <v>0</v>
      </c>
      <c r="L20" s="2">
        <f>ROUND((J20-K20),5)</f>
        <v>0</v>
      </c>
      <c r="M20" s="15">
        <f>ROUND(IF(K20=0, IF(J20=0, 0, 1), J20/K20),5)</f>
        <v>0</v>
      </c>
    </row>
    <row r="21" spans="1:13" x14ac:dyDescent="0.25">
      <c r="A21" s="1"/>
      <c r="B21" s="1"/>
      <c r="C21" s="1"/>
      <c r="D21" s="1"/>
      <c r="E21" s="1"/>
      <c r="F21" s="1" t="s">
        <v>110</v>
      </c>
      <c r="G21" s="1"/>
      <c r="H21" s="1"/>
      <c r="I21" s="1"/>
      <c r="J21" s="2">
        <v>0</v>
      </c>
      <c r="K21" s="2">
        <v>0</v>
      </c>
      <c r="L21" s="2">
        <f>ROUND((J21-K21),5)</f>
        <v>0</v>
      </c>
      <c r="M21" s="15">
        <f>ROUND(IF(K21=0, IF(J21=0, 0, 1), J21/K21),5)</f>
        <v>0</v>
      </c>
    </row>
    <row r="22" spans="1:13" x14ac:dyDescent="0.25">
      <c r="A22" s="1"/>
      <c r="B22" s="1"/>
      <c r="C22" s="1"/>
      <c r="D22" s="1"/>
      <c r="E22" s="1"/>
      <c r="F22" s="1" t="s">
        <v>111</v>
      </c>
      <c r="G22" s="1"/>
      <c r="H22" s="1"/>
      <c r="I22" s="1"/>
      <c r="J22" s="2">
        <v>68049.070000000007</v>
      </c>
      <c r="K22" s="2">
        <v>0</v>
      </c>
      <c r="L22" s="2">
        <f>ROUND((J22-K22),5)</f>
        <v>68049.070000000007</v>
      </c>
      <c r="M22" s="15">
        <f>ROUND(IF(K22=0, IF(J22=0, 0, 1), J22/K22),5)</f>
        <v>1</v>
      </c>
    </row>
    <row r="23" spans="1:13" x14ac:dyDescent="0.25">
      <c r="A23" s="1"/>
      <c r="B23" s="1"/>
      <c r="C23" s="1"/>
      <c r="D23" s="1"/>
      <c r="E23" s="1"/>
      <c r="F23" s="1" t="s">
        <v>112</v>
      </c>
      <c r="G23" s="1"/>
      <c r="H23" s="1"/>
      <c r="I23" s="1"/>
      <c r="J23" s="2">
        <v>116137.14</v>
      </c>
      <c r="K23" s="2">
        <v>69428</v>
      </c>
      <c r="L23" s="2">
        <f>ROUND((J23-K23),5)</f>
        <v>46709.14</v>
      </c>
      <c r="M23" s="15">
        <f>ROUND(IF(K23=0, IF(J23=0, 0, 1), J23/K23),5)</f>
        <v>1.6727700000000001</v>
      </c>
    </row>
    <row r="24" spans="1:13" x14ac:dyDescent="0.25">
      <c r="A24" s="1"/>
      <c r="B24" s="1"/>
      <c r="C24" s="1"/>
      <c r="D24" s="1"/>
      <c r="E24" s="1"/>
      <c r="F24" s="1" t="s">
        <v>113</v>
      </c>
      <c r="G24" s="1"/>
      <c r="H24" s="1"/>
      <c r="I24" s="1"/>
      <c r="J24" s="2">
        <v>-61639.61</v>
      </c>
      <c r="K24" s="2">
        <v>0</v>
      </c>
      <c r="L24" s="2">
        <f>ROUND((J24-K24),5)</f>
        <v>-61639.61</v>
      </c>
      <c r="M24" s="15">
        <f>ROUND(IF(K24=0, IF(J24=0, 0, 1), J24/K24),5)</f>
        <v>1</v>
      </c>
    </row>
    <row r="25" spans="1:13" x14ac:dyDescent="0.25">
      <c r="A25" s="1"/>
      <c r="B25" s="1"/>
      <c r="C25" s="1"/>
      <c r="D25" s="1"/>
      <c r="E25" s="1"/>
      <c r="F25" s="1" t="s">
        <v>114</v>
      </c>
      <c r="G25" s="1"/>
      <c r="H25" s="1"/>
      <c r="I25" s="1"/>
      <c r="J25" s="2">
        <v>0</v>
      </c>
      <c r="K25" s="2">
        <v>0</v>
      </c>
      <c r="L25" s="2">
        <f>ROUND((J25-K25),5)</f>
        <v>0</v>
      </c>
      <c r="M25" s="15">
        <f>ROUND(IF(K25=0, IF(J25=0, 0, 1), J25/K25),5)</f>
        <v>0</v>
      </c>
    </row>
    <row r="26" spans="1:13" x14ac:dyDescent="0.25">
      <c r="A26" s="1"/>
      <c r="B26" s="1"/>
      <c r="C26" s="1"/>
      <c r="D26" s="1"/>
      <c r="E26" s="1"/>
      <c r="F26" s="1" t="s">
        <v>115</v>
      </c>
      <c r="G26" s="1"/>
      <c r="H26" s="1"/>
      <c r="I26" s="1"/>
      <c r="J26" s="2">
        <v>-6701.07</v>
      </c>
      <c r="K26" s="2">
        <v>66793</v>
      </c>
      <c r="L26" s="2">
        <f>ROUND((J26-K26),5)</f>
        <v>-73494.070000000007</v>
      </c>
      <c r="M26" s="15">
        <f>ROUND(IF(K26=0, IF(J26=0, 0, 1), J26/K26),5)</f>
        <v>-0.10033</v>
      </c>
    </row>
    <row r="27" spans="1:13" x14ac:dyDescent="0.25">
      <c r="A27" s="1"/>
      <c r="B27" s="1"/>
      <c r="C27" s="1"/>
      <c r="D27" s="1"/>
      <c r="E27" s="1"/>
      <c r="F27" s="1" t="s">
        <v>116</v>
      </c>
      <c r="G27" s="1"/>
      <c r="H27" s="1"/>
      <c r="I27" s="1"/>
      <c r="J27" s="2">
        <v>-65.150000000000006</v>
      </c>
      <c r="K27" s="2">
        <v>0</v>
      </c>
      <c r="L27" s="2">
        <f>ROUND((J27-K27),5)</f>
        <v>-65.150000000000006</v>
      </c>
      <c r="M27" s="15">
        <f>ROUND(IF(K27=0, IF(J27=0, 0, 1), J27/K27),5)</f>
        <v>1</v>
      </c>
    </row>
    <row r="28" spans="1:13" x14ac:dyDescent="0.25">
      <c r="A28" s="1"/>
      <c r="B28" s="1"/>
      <c r="C28" s="1"/>
      <c r="D28" s="1"/>
      <c r="E28" s="1"/>
      <c r="F28" s="1" t="s">
        <v>117</v>
      </c>
      <c r="G28" s="1"/>
      <c r="H28" s="1"/>
      <c r="I28" s="1"/>
      <c r="J28" s="2">
        <v>44.83</v>
      </c>
      <c r="K28" s="2">
        <v>0</v>
      </c>
      <c r="L28" s="2">
        <f>ROUND((J28-K28),5)</f>
        <v>44.83</v>
      </c>
      <c r="M28" s="15">
        <f>ROUND(IF(K28=0, IF(J28=0, 0, 1), J28/K28),5)</f>
        <v>1</v>
      </c>
    </row>
    <row r="29" spans="1:13" ht="15.75" thickBot="1" x14ac:dyDescent="0.3">
      <c r="A29" s="1"/>
      <c r="B29" s="1"/>
      <c r="C29" s="1"/>
      <c r="D29" s="1"/>
      <c r="E29" s="1"/>
      <c r="F29" s="1" t="s">
        <v>118</v>
      </c>
      <c r="G29" s="1"/>
      <c r="H29" s="1"/>
      <c r="I29" s="1"/>
      <c r="J29" s="35">
        <v>26121.31</v>
      </c>
      <c r="K29" s="35">
        <v>0</v>
      </c>
      <c r="L29" s="35">
        <f>ROUND((J29-K29),5)</f>
        <v>26121.31</v>
      </c>
      <c r="M29" s="36">
        <f>ROUND(IF(K29=0, IF(J29=0, 0, 1), J29/K29),5)</f>
        <v>1</v>
      </c>
    </row>
    <row r="30" spans="1:13" ht="15.75" thickBot="1" x14ac:dyDescent="0.3">
      <c r="A30" s="1"/>
      <c r="B30" s="1"/>
      <c r="C30" s="1"/>
      <c r="D30" s="1"/>
      <c r="E30" s="1" t="s">
        <v>119</v>
      </c>
      <c r="F30" s="1"/>
      <c r="G30" s="1"/>
      <c r="H30" s="1"/>
      <c r="I30" s="1"/>
      <c r="J30" s="5">
        <f>ROUND(SUM(J10:J29),5)</f>
        <v>1782225.37</v>
      </c>
      <c r="K30" s="5">
        <f>ROUND(SUM(K10:K29),5)</f>
        <v>1798604.1</v>
      </c>
      <c r="L30" s="5">
        <f>ROUND((J30-K30),5)</f>
        <v>-16378.73</v>
      </c>
      <c r="M30" s="16">
        <f>ROUND(IF(K30=0, IF(J30=0, 0, 1), J30/K30),5)</f>
        <v>0.99089000000000005</v>
      </c>
    </row>
    <row r="31" spans="1:13" ht="15.75" thickBot="1" x14ac:dyDescent="0.3">
      <c r="A31" s="1"/>
      <c r="B31" s="1"/>
      <c r="C31" s="1"/>
      <c r="D31" s="1" t="s">
        <v>120</v>
      </c>
      <c r="E31" s="1"/>
      <c r="F31" s="1"/>
      <c r="G31" s="1"/>
      <c r="H31" s="1"/>
      <c r="I31" s="1"/>
      <c r="J31" s="3">
        <f>ROUND(SUM(J4:J9)+J30,5)</f>
        <v>1832127.57</v>
      </c>
      <c r="K31" s="3">
        <f>ROUND(SUM(K4:K9)+K30,5)</f>
        <v>1867967.1</v>
      </c>
      <c r="L31" s="3">
        <f>ROUND((J31-K31),5)</f>
        <v>-35839.53</v>
      </c>
      <c r="M31" s="17">
        <f>ROUND(IF(K31=0, IF(J31=0, 0, 1), J31/K31),5)</f>
        <v>0.98080999999999996</v>
      </c>
    </row>
    <row r="32" spans="1:13" x14ac:dyDescent="0.25">
      <c r="A32" s="1"/>
      <c r="B32" s="1"/>
      <c r="C32" s="1" t="s">
        <v>121</v>
      </c>
      <c r="D32" s="1"/>
      <c r="E32" s="1"/>
      <c r="F32" s="1"/>
      <c r="G32" s="1"/>
      <c r="H32" s="1"/>
      <c r="I32" s="1"/>
      <c r="J32" s="2">
        <f>J31</f>
        <v>1832127.57</v>
      </c>
      <c r="K32" s="2">
        <f>K31</f>
        <v>1867967.1</v>
      </c>
      <c r="L32" s="2">
        <f>ROUND((J32-K32),5)</f>
        <v>-35839.53</v>
      </c>
      <c r="M32" s="15">
        <f>ROUND(IF(K32=0, IF(J32=0, 0, 1), J32/K32),5)</f>
        <v>0.98080999999999996</v>
      </c>
    </row>
    <row r="33" spans="1:13" x14ac:dyDescent="0.25">
      <c r="A33" s="1"/>
      <c r="B33" s="1"/>
      <c r="C33" s="1"/>
      <c r="D33" s="1" t="s">
        <v>122</v>
      </c>
      <c r="E33" s="1"/>
      <c r="F33" s="1"/>
      <c r="G33" s="1"/>
      <c r="H33" s="1"/>
      <c r="I33" s="1"/>
      <c r="J33" s="2"/>
      <c r="K33" s="2"/>
      <c r="L33" s="2"/>
      <c r="M33" s="15"/>
    </row>
    <row r="34" spans="1:13" x14ac:dyDescent="0.25">
      <c r="A34" s="1"/>
      <c r="B34" s="1"/>
      <c r="C34" s="1"/>
      <c r="D34" s="1"/>
      <c r="E34" s="1" t="s">
        <v>123</v>
      </c>
      <c r="F34" s="1"/>
      <c r="G34" s="1"/>
      <c r="H34" s="1"/>
      <c r="I34" s="1"/>
      <c r="J34" s="2"/>
      <c r="K34" s="2"/>
      <c r="L34" s="2"/>
      <c r="M34" s="15"/>
    </row>
    <row r="35" spans="1:13" x14ac:dyDescent="0.25">
      <c r="A35" s="1"/>
      <c r="B35" s="1"/>
      <c r="C35" s="1"/>
      <c r="D35" s="1"/>
      <c r="E35" s="1"/>
      <c r="F35" s="1" t="s">
        <v>409</v>
      </c>
      <c r="G35" s="1"/>
      <c r="H35" s="1"/>
      <c r="I35" s="1"/>
      <c r="J35" s="2">
        <v>14932.23</v>
      </c>
      <c r="K35" s="2"/>
      <c r="L35" s="2"/>
      <c r="M35" s="15"/>
    </row>
    <row r="36" spans="1:13" x14ac:dyDescent="0.25">
      <c r="A36" s="1"/>
      <c r="B36" s="1"/>
      <c r="C36" s="1"/>
      <c r="D36" s="1"/>
      <c r="E36" s="1"/>
      <c r="F36" s="1" t="s">
        <v>124</v>
      </c>
      <c r="G36" s="1"/>
      <c r="H36" s="1"/>
      <c r="I36" s="1"/>
      <c r="J36" s="2">
        <v>49345.81</v>
      </c>
      <c r="K36" s="2">
        <v>20000</v>
      </c>
      <c r="L36" s="2">
        <f>ROUND((J36-K36),5)</f>
        <v>29345.81</v>
      </c>
      <c r="M36" s="15">
        <f>ROUND(IF(K36=0, IF(J36=0, 0, 1), J36/K36),5)</f>
        <v>2.4672900000000002</v>
      </c>
    </row>
    <row r="37" spans="1:13" x14ac:dyDescent="0.25">
      <c r="A37" s="1"/>
      <c r="B37" s="1"/>
      <c r="C37" s="1"/>
      <c r="D37" s="1"/>
      <c r="E37" s="1"/>
      <c r="F37" s="1" t="s">
        <v>125</v>
      </c>
      <c r="G37" s="1"/>
      <c r="H37" s="1"/>
      <c r="I37" s="1"/>
      <c r="J37" s="2">
        <v>96961.66</v>
      </c>
      <c r="K37" s="2">
        <v>93925.07</v>
      </c>
      <c r="L37" s="2">
        <f>ROUND((J37-K37),5)</f>
        <v>3036.59</v>
      </c>
      <c r="M37" s="15">
        <f>ROUND(IF(K37=0, IF(J37=0, 0, 1), J37/K37),5)</f>
        <v>1.03233</v>
      </c>
    </row>
    <row r="38" spans="1:13" x14ac:dyDescent="0.25">
      <c r="A38" s="1"/>
      <c r="B38" s="1"/>
      <c r="C38" s="1"/>
      <c r="D38" s="1"/>
      <c r="E38" s="1"/>
      <c r="F38" s="1" t="s">
        <v>126</v>
      </c>
      <c r="G38" s="1"/>
      <c r="H38" s="1"/>
      <c r="I38" s="1"/>
      <c r="J38" s="2">
        <v>251384.44</v>
      </c>
      <c r="K38" s="2">
        <v>125000</v>
      </c>
      <c r="L38" s="2">
        <f>ROUND((J38-K38),5)</f>
        <v>126384.44</v>
      </c>
      <c r="M38" s="15">
        <f>ROUND(IF(K38=0, IF(J38=0, 0, 1), J38/K38),5)</f>
        <v>2.0110800000000002</v>
      </c>
    </row>
    <row r="39" spans="1:13" x14ac:dyDescent="0.25">
      <c r="A39" s="1"/>
      <c r="B39" s="1"/>
      <c r="C39" s="1"/>
      <c r="D39" s="1"/>
      <c r="E39" s="1"/>
      <c r="F39" s="1" t="s">
        <v>127</v>
      </c>
      <c r="G39" s="1"/>
      <c r="H39" s="1"/>
      <c r="I39" s="1"/>
      <c r="J39" s="2">
        <v>24123.42</v>
      </c>
      <c r="K39" s="2">
        <v>0</v>
      </c>
      <c r="L39" s="2">
        <f>ROUND((J39-K39),5)</f>
        <v>24123.42</v>
      </c>
      <c r="M39" s="15">
        <f>ROUND(IF(K39=0, IF(J39=0, 0, 1), J39/K39),5)</f>
        <v>1</v>
      </c>
    </row>
    <row r="40" spans="1:13" x14ac:dyDescent="0.25">
      <c r="A40" s="1"/>
      <c r="B40" s="1"/>
      <c r="C40" s="1"/>
      <c r="D40" s="1"/>
      <c r="E40" s="1"/>
      <c r="F40" s="1" t="s">
        <v>128</v>
      </c>
      <c r="G40" s="1"/>
      <c r="H40" s="1"/>
      <c r="I40" s="1"/>
      <c r="J40" s="2">
        <v>25795.59</v>
      </c>
      <c r="K40" s="2">
        <v>13100</v>
      </c>
      <c r="L40" s="2">
        <f>ROUND((J40-K40),5)</f>
        <v>12695.59</v>
      </c>
      <c r="M40" s="15">
        <f>ROUND(IF(K40=0, IF(J40=0, 0, 1), J40/K40),5)</f>
        <v>1.96913</v>
      </c>
    </row>
    <row r="41" spans="1:13" x14ac:dyDescent="0.25">
      <c r="A41" s="1"/>
      <c r="B41" s="1"/>
      <c r="C41" s="1"/>
      <c r="D41" s="1"/>
      <c r="E41" s="1"/>
      <c r="F41" s="1" t="s">
        <v>129</v>
      </c>
      <c r="G41" s="1"/>
      <c r="H41" s="1"/>
      <c r="I41" s="1"/>
      <c r="J41" s="2">
        <v>33189.620000000003</v>
      </c>
      <c r="K41" s="2">
        <v>33313.199999999997</v>
      </c>
      <c r="L41" s="2">
        <f>ROUND((J41-K41),5)</f>
        <v>-123.58</v>
      </c>
      <c r="M41" s="15">
        <f>ROUND(IF(K41=0, IF(J41=0, 0, 1), J41/K41),5)</f>
        <v>0.99629000000000001</v>
      </c>
    </row>
    <row r="42" spans="1:13" ht="15.75" thickBot="1" x14ac:dyDescent="0.3">
      <c r="A42" s="1"/>
      <c r="B42" s="1"/>
      <c r="C42" s="1"/>
      <c r="D42" s="1"/>
      <c r="E42" s="1"/>
      <c r="F42" s="1" t="s">
        <v>130</v>
      </c>
      <c r="G42" s="1"/>
      <c r="H42" s="1"/>
      <c r="I42" s="1"/>
      <c r="J42" s="4">
        <v>0</v>
      </c>
      <c r="K42" s="4">
        <v>0</v>
      </c>
      <c r="L42" s="4">
        <f>ROUND((J42-K42),5)</f>
        <v>0</v>
      </c>
      <c r="M42" s="18">
        <f>ROUND(IF(K42=0, IF(J42=0, 0, 1), J42/K42),5)</f>
        <v>0</v>
      </c>
    </row>
    <row r="43" spans="1:13" x14ac:dyDescent="0.25">
      <c r="A43" s="1"/>
      <c r="B43" s="1"/>
      <c r="C43" s="1"/>
      <c r="D43" s="1"/>
      <c r="E43" s="1" t="s">
        <v>131</v>
      </c>
      <c r="F43" s="1"/>
      <c r="G43" s="1"/>
      <c r="H43" s="1"/>
      <c r="I43" s="1"/>
      <c r="J43" s="2">
        <f>ROUND(SUM(J34:J42),5)</f>
        <v>495732.77</v>
      </c>
      <c r="K43" s="2">
        <f>ROUND(SUM(K34:K42),5)</f>
        <v>285338.27</v>
      </c>
      <c r="L43" s="2">
        <f>ROUND((J43-K43),5)</f>
        <v>210394.5</v>
      </c>
      <c r="M43" s="15">
        <f>ROUND(IF(K43=0, IF(J43=0, 0, 1), J43/K43),5)</f>
        <v>1.7373499999999999</v>
      </c>
    </row>
    <row r="44" spans="1:13" x14ac:dyDescent="0.25">
      <c r="A44" s="1"/>
      <c r="B44" s="1"/>
      <c r="C44" s="1"/>
      <c r="D44" s="1"/>
      <c r="E44" s="1" t="s">
        <v>132</v>
      </c>
      <c r="F44" s="1"/>
      <c r="G44" s="1"/>
      <c r="H44" s="1"/>
      <c r="I44" s="1"/>
      <c r="J44" s="2"/>
      <c r="K44" s="2"/>
      <c r="L44" s="2"/>
      <c r="M44" s="15"/>
    </row>
    <row r="45" spans="1:13" x14ac:dyDescent="0.25">
      <c r="A45" s="1"/>
      <c r="B45" s="1"/>
      <c r="C45" s="1"/>
      <c r="D45" s="1"/>
      <c r="E45" s="1"/>
      <c r="F45" s="1" t="s">
        <v>133</v>
      </c>
      <c r="G45" s="1"/>
      <c r="H45" s="1"/>
      <c r="I45" s="1"/>
      <c r="J45" s="2">
        <v>1308.95</v>
      </c>
      <c r="K45" s="2">
        <v>2200</v>
      </c>
      <c r="L45" s="2">
        <f>ROUND((J45-K45),5)</f>
        <v>-891.05</v>
      </c>
      <c r="M45" s="15">
        <f>ROUND(IF(K45=0, IF(J45=0, 0, 1), J45/K45),5)</f>
        <v>0.59497999999999995</v>
      </c>
    </row>
    <row r="46" spans="1:13" x14ac:dyDescent="0.25">
      <c r="A46" s="1"/>
      <c r="B46" s="1"/>
      <c r="C46" s="1"/>
      <c r="D46" s="1"/>
      <c r="E46" s="1"/>
      <c r="F46" s="1" t="s">
        <v>134</v>
      </c>
      <c r="G46" s="1"/>
      <c r="H46" s="1"/>
      <c r="I46" s="1"/>
      <c r="J46" s="2">
        <v>3652.08</v>
      </c>
      <c r="K46" s="2">
        <v>11500</v>
      </c>
      <c r="L46" s="2">
        <f>ROUND((J46-K46),5)</f>
        <v>-7847.92</v>
      </c>
      <c r="M46" s="15">
        <f>ROUND(IF(K46=0, IF(J46=0, 0, 1), J46/K46),5)</f>
        <v>0.31757000000000002</v>
      </c>
    </row>
    <row r="47" spans="1:13" x14ac:dyDescent="0.25">
      <c r="A47" s="1"/>
      <c r="B47" s="1"/>
      <c r="C47" s="1"/>
      <c r="D47" s="1"/>
      <c r="E47" s="1"/>
      <c r="F47" s="1" t="s">
        <v>135</v>
      </c>
      <c r="G47" s="1"/>
      <c r="H47" s="1"/>
      <c r="I47" s="1"/>
      <c r="J47" s="2">
        <v>2804.93</v>
      </c>
      <c r="K47" s="2">
        <v>3000</v>
      </c>
      <c r="L47" s="2">
        <f>ROUND((J47-K47),5)</f>
        <v>-195.07</v>
      </c>
      <c r="M47" s="15">
        <f>ROUND(IF(K47=0, IF(J47=0, 0, 1), J47/K47),5)</f>
        <v>0.93498000000000003</v>
      </c>
    </row>
    <row r="48" spans="1:13" x14ac:dyDescent="0.25">
      <c r="A48" s="1"/>
      <c r="B48" s="1"/>
      <c r="C48" s="1"/>
      <c r="D48" s="1"/>
      <c r="E48" s="1"/>
      <c r="F48" s="1" t="s">
        <v>136</v>
      </c>
      <c r="G48" s="1"/>
      <c r="H48" s="1"/>
      <c r="I48" s="1"/>
      <c r="J48" s="2">
        <v>448.26</v>
      </c>
      <c r="K48" s="2">
        <v>600</v>
      </c>
      <c r="L48" s="2">
        <f>ROUND((J48-K48),5)</f>
        <v>-151.74</v>
      </c>
      <c r="M48" s="15">
        <f>ROUND(IF(K48=0, IF(J48=0, 0, 1), J48/K48),5)</f>
        <v>0.74709999999999999</v>
      </c>
    </row>
    <row r="49" spans="1:13" x14ac:dyDescent="0.25">
      <c r="A49" s="1"/>
      <c r="B49" s="1"/>
      <c r="C49" s="1"/>
      <c r="D49" s="1"/>
      <c r="E49" s="1"/>
      <c r="F49" s="1" t="s">
        <v>137</v>
      </c>
      <c r="G49" s="1"/>
      <c r="H49" s="1"/>
      <c r="I49" s="1"/>
      <c r="J49" s="2">
        <v>673.28</v>
      </c>
      <c r="K49" s="2">
        <v>500</v>
      </c>
      <c r="L49" s="2">
        <f>ROUND((J49-K49),5)</f>
        <v>173.28</v>
      </c>
      <c r="M49" s="15">
        <f>ROUND(IF(K49=0, IF(J49=0, 0, 1), J49/K49),5)</f>
        <v>1.34656</v>
      </c>
    </row>
    <row r="50" spans="1:13" x14ac:dyDescent="0.25">
      <c r="A50" s="1"/>
      <c r="B50" s="1"/>
      <c r="C50" s="1"/>
      <c r="D50" s="1"/>
      <c r="E50" s="1"/>
      <c r="F50" s="1" t="s">
        <v>138</v>
      </c>
      <c r="G50" s="1"/>
      <c r="H50" s="1"/>
      <c r="I50" s="1"/>
      <c r="J50" s="2">
        <v>129.91999999999999</v>
      </c>
      <c r="K50" s="2">
        <v>3000</v>
      </c>
      <c r="L50" s="2">
        <f>ROUND((J50-K50),5)</f>
        <v>-2870.08</v>
      </c>
      <c r="M50" s="15">
        <f>ROUND(IF(K50=0, IF(J50=0, 0, 1), J50/K50),5)</f>
        <v>4.3310000000000001E-2</v>
      </c>
    </row>
    <row r="51" spans="1:13" x14ac:dyDescent="0.25">
      <c r="A51" s="1"/>
      <c r="B51" s="1"/>
      <c r="C51" s="1"/>
      <c r="D51" s="1"/>
      <c r="E51" s="1"/>
      <c r="F51" s="1" t="s">
        <v>139</v>
      </c>
      <c r="G51" s="1"/>
      <c r="H51" s="1"/>
      <c r="I51" s="1"/>
      <c r="J51" s="2"/>
      <c r="K51" s="2"/>
      <c r="L51" s="2"/>
      <c r="M51" s="15"/>
    </row>
    <row r="52" spans="1:13" x14ac:dyDescent="0.25">
      <c r="A52" s="1"/>
      <c r="B52" s="1"/>
      <c r="C52" s="1"/>
      <c r="D52" s="1"/>
      <c r="E52" s="1"/>
      <c r="F52" s="1"/>
      <c r="G52" s="1" t="s">
        <v>140</v>
      </c>
      <c r="H52" s="1"/>
      <c r="I52" s="1"/>
      <c r="J52" s="2">
        <v>25599.200000000001</v>
      </c>
      <c r="K52" s="2">
        <v>25000</v>
      </c>
      <c r="L52" s="2">
        <f>ROUND((J52-K52),5)</f>
        <v>599.20000000000005</v>
      </c>
      <c r="M52" s="15">
        <f>ROUND(IF(K52=0, IF(J52=0, 0, 1), J52/K52),5)</f>
        <v>1.02397</v>
      </c>
    </row>
    <row r="53" spans="1:13" x14ac:dyDescent="0.25">
      <c r="A53" s="1"/>
      <c r="B53" s="1"/>
      <c r="C53" s="1"/>
      <c r="D53" s="1"/>
      <c r="E53" s="1"/>
      <c r="F53" s="1"/>
      <c r="G53" s="1" t="s">
        <v>141</v>
      </c>
      <c r="H53" s="1"/>
      <c r="I53" s="1"/>
      <c r="J53" s="2">
        <v>0</v>
      </c>
      <c r="K53" s="2">
        <v>0</v>
      </c>
      <c r="L53" s="2">
        <f>ROUND((J53-K53),5)</f>
        <v>0</v>
      </c>
      <c r="M53" s="15">
        <f>ROUND(IF(K53=0, IF(J53=0, 0, 1), J53/K53),5)</f>
        <v>0</v>
      </c>
    </row>
    <row r="54" spans="1:13" ht="15.75" thickBot="1" x14ac:dyDescent="0.3">
      <c r="A54" s="1"/>
      <c r="B54" s="1"/>
      <c r="C54" s="1"/>
      <c r="D54" s="1"/>
      <c r="E54" s="1"/>
      <c r="F54" s="1"/>
      <c r="G54" s="1" t="s">
        <v>142</v>
      </c>
      <c r="H54" s="1"/>
      <c r="I54" s="1"/>
      <c r="J54" s="4">
        <v>14.39</v>
      </c>
      <c r="K54" s="4">
        <v>0</v>
      </c>
      <c r="L54" s="4">
        <f>ROUND((J54-K54),5)</f>
        <v>14.39</v>
      </c>
      <c r="M54" s="18">
        <f>ROUND(IF(K54=0, IF(J54=0, 0, 1), J54/K54),5)</f>
        <v>1</v>
      </c>
    </row>
    <row r="55" spans="1:13" x14ac:dyDescent="0.25">
      <c r="A55" s="1"/>
      <c r="B55" s="1"/>
      <c r="C55" s="1"/>
      <c r="D55" s="1"/>
      <c r="E55" s="1"/>
      <c r="F55" s="1" t="s">
        <v>143</v>
      </c>
      <c r="G55" s="1"/>
      <c r="H55" s="1"/>
      <c r="I55" s="1"/>
      <c r="J55" s="2">
        <f>ROUND(SUM(J51:J54),5)</f>
        <v>25613.59</v>
      </c>
      <c r="K55" s="2">
        <f>ROUND(SUM(K51:K54),5)</f>
        <v>25000</v>
      </c>
      <c r="L55" s="2">
        <f>ROUND((J55-K55),5)</f>
        <v>613.59</v>
      </c>
      <c r="M55" s="15">
        <f>ROUND(IF(K55=0, IF(J55=0, 0, 1), J55/K55),5)</f>
        <v>1.02454</v>
      </c>
    </row>
    <row r="56" spans="1:13" x14ac:dyDescent="0.25">
      <c r="A56" s="1"/>
      <c r="B56" s="1"/>
      <c r="C56" s="1"/>
      <c r="D56" s="1"/>
      <c r="E56" s="1"/>
      <c r="F56" s="1" t="s">
        <v>144</v>
      </c>
      <c r="G56" s="1"/>
      <c r="H56" s="1"/>
      <c r="I56" s="1"/>
      <c r="J56" s="2"/>
      <c r="K56" s="2"/>
      <c r="L56" s="2"/>
      <c r="M56" s="15"/>
    </row>
    <row r="57" spans="1:13" x14ac:dyDescent="0.25">
      <c r="A57" s="1"/>
      <c r="B57" s="1"/>
      <c r="C57" s="1"/>
      <c r="D57" s="1"/>
      <c r="E57" s="1"/>
      <c r="F57" s="1"/>
      <c r="G57" s="1" t="s">
        <v>145</v>
      </c>
      <c r="H57" s="1"/>
      <c r="I57" s="1"/>
      <c r="J57" s="2">
        <v>0</v>
      </c>
      <c r="K57" s="2">
        <v>3500</v>
      </c>
      <c r="L57" s="2">
        <f>ROUND((J57-K57),5)</f>
        <v>-3500</v>
      </c>
      <c r="M57" s="15">
        <f>ROUND(IF(K57=0, IF(J57=0, 0, 1), J57/K57),5)</f>
        <v>0</v>
      </c>
    </row>
    <row r="58" spans="1:13" x14ac:dyDescent="0.25">
      <c r="A58" s="1"/>
      <c r="B58" s="1"/>
      <c r="C58" s="1"/>
      <c r="D58" s="1"/>
      <c r="E58" s="1"/>
      <c r="F58" s="1"/>
      <c r="G58" s="1" t="s">
        <v>146</v>
      </c>
      <c r="H58" s="1"/>
      <c r="I58" s="1"/>
      <c r="J58" s="2">
        <v>5615.72</v>
      </c>
      <c r="K58" s="2">
        <v>2000</v>
      </c>
      <c r="L58" s="2">
        <f>ROUND((J58-K58),5)</f>
        <v>3615.72</v>
      </c>
      <c r="M58" s="15">
        <f>ROUND(IF(K58=0, IF(J58=0, 0, 1), J58/K58),5)</f>
        <v>2.8078599999999998</v>
      </c>
    </row>
    <row r="59" spans="1:13" x14ac:dyDescent="0.25">
      <c r="A59" s="1"/>
      <c r="B59" s="1"/>
      <c r="C59" s="1"/>
      <c r="D59" s="1"/>
      <c r="E59" s="1"/>
      <c r="F59" s="1"/>
      <c r="G59" s="1" t="s">
        <v>147</v>
      </c>
      <c r="H59" s="1"/>
      <c r="I59" s="1"/>
      <c r="J59" s="2">
        <v>0</v>
      </c>
      <c r="K59" s="2">
        <v>0</v>
      </c>
      <c r="L59" s="2">
        <f>ROUND((J59-K59),5)</f>
        <v>0</v>
      </c>
      <c r="M59" s="15">
        <f>ROUND(IF(K59=0, IF(J59=0, 0, 1), J59/K59),5)</f>
        <v>0</v>
      </c>
    </row>
    <row r="60" spans="1:13" x14ac:dyDescent="0.25">
      <c r="A60" s="1"/>
      <c r="B60" s="1"/>
      <c r="C60" s="1"/>
      <c r="D60" s="1"/>
      <c r="E60" s="1"/>
      <c r="F60" s="1"/>
      <c r="G60" s="1" t="s">
        <v>148</v>
      </c>
      <c r="H60" s="1"/>
      <c r="I60" s="1"/>
      <c r="J60" s="2">
        <v>38230.47</v>
      </c>
      <c r="K60" s="2">
        <v>29001</v>
      </c>
      <c r="L60" s="2">
        <f>ROUND((J60-K60),5)</f>
        <v>9229.4699999999993</v>
      </c>
      <c r="M60" s="15">
        <f>ROUND(IF(K60=0, IF(J60=0, 0, 1), J60/K60),5)</f>
        <v>1.3182499999999999</v>
      </c>
    </row>
    <row r="61" spans="1:13" x14ac:dyDescent="0.25">
      <c r="A61" s="1"/>
      <c r="B61" s="1"/>
      <c r="C61" s="1"/>
      <c r="D61" s="1"/>
      <c r="E61" s="1"/>
      <c r="F61" s="1"/>
      <c r="G61" s="1" t="s">
        <v>149</v>
      </c>
      <c r="H61" s="1"/>
      <c r="I61" s="1"/>
      <c r="J61" s="2">
        <v>10180.94</v>
      </c>
      <c r="K61" s="2">
        <v>25265</v>
      </c>
      <c r="L61" s="2">
        <f>ROUND((J61-K61),5)</f>
        <v>-15084.06</v>
      </c>
      <c r="M61" s="15">
        <f>ROUND(IF(K61=0, IF(J61=0, 0, 1), J61/K61),5)</f>
        <v>0.40296999999999999</v>
      </c>
    </row>
    <row r="62" spans="1:13" ht="15.75" thickBot="1" x14ac:dyDescent="0.3">
      <c r="A62" s="1"/>
      <c r="B62" s="1"/>
      <c r="C62" s="1"/>
      <c r="D62" s="1"/>
      <c r="E62" s="1"/>
      <c r="F62" s="1"/>
      <c r="G62" s="1" t="s">
        <v>150</v>
      </c>
      <c r="H62" s="1"/>
      <c r="I62" s="1"/>
      <c r="J62" s="4">
        <v>0</v>
      </c>
      <c r="K62" s="4">
        <v>0</v>
      </c>
      <c r="L62" s="4">
        <f>ROUND((J62-K62),5)</f>
        <v>0</v>
      </c>
      <c r="M62" s="18">
        <f>ROUND(IF(K62=0, IF(J62=0, 0, 1), J62/K62),5)</f>
        <v>0</v>
      </c>
    </row>
    <row r="63" spans="1:13" x14ac:dyDescent="0.25">
      <c r="A63" s="1"/>
      <c r="B63" s="1"/>
      <c r="C63" s="1"/>
      <c r="D63" s="1"/>
      <c r="E63" s="1"/>
      <c r="F63" s="1" t="s">
        <v>151</v>
      </c>
      <c r="G63" s="1"/>
      <c r="H63" s="1"/>
      <c r="I63" s="1"/>
      <c r="J63" s="2">
        <f>ROUND(SUM(J56:J62),5)</f>
        <v>54027.13</v>
      </c>
      <c r="K63" s="2">
        <f>ROUND(SUM(K56:K62),5)</f>
        <v>59766</v>
      </c>
      <c r="L63" s="2">
        <f>ROUND((J63-K63),5)</f>
        <v>-5738.87</v>
      </c>
      <c r="M63" s="15">
        <f>ROUND(IF(K63=0, IF(J63=0, 0, 1), J63/K63),5)</f>
        <v>0.90398000000000001</v>
      </c>
    </row>
    <row r="64" spans="1:13" x14ac:dyDescent="0.25">
      <c r="A64" s="1"/>
      <c r="B64" s="1"/>
      <c r="C64" s="1"/>
      <c r="D64" s="1"/>
      <c r="E64" s="1"/>
      <c r="F64" s="1" t="s">
        <v>152</v>
      </c>
      <c r="G64" s="1"/>
      <c r="H64" s="1"/>
      <c r="I64" s="1"/>
      <c r="J64" s="2"/>
      <c r="K64" s="2"/>
      <c r="L64" s="2"/>
      <c r="M64" s="15"/>
    </row>
    <row r="65" spans="1:13" x14ac:dyDescent="0.25">
      <c r="A65" s="1"/>
      <c r="B65" s="1"/>
      <c r="C65" s="1"/>
      <c r="D65" s="1"/>
      <c r="E65" s="1"/>
      <c r="F65" s="1"/>
      <c r="G65" s="1" t="s">
        <v>153</v>
      </c>
      <c r="H65" s="1"/>
      <c r="I65" s="1"/>
      <c r="J65" s="2">
        <v>1139.33</v>
      </c>
      <c r="K65" s="2">
        <v>0</v>
      </c>
      <c r="L65" s="2">
        <f>ROUND((J65-K65),5)</f>
        <v>1139.33</v>
      </c>
      <c r="M65" s="15">
        <f>ROUND(IF(K65=0, IF(J65=0, 0, 1), J65/K65),5)</f>
        <v>1</v>
      </c>
    </row>
    <row r="66" spans="1:13" x14ac:dyDescent="0.25">
      <c r="A66" s="1"/>
      <c r="B66" s="1"/>
      <c r="C66" s="1"/>
      <c r="D66" s="1"/>
      <c r="E66" s="1"/>
      <c r="F66" s="1"/>
      <c r="G66" s="1" t="s">
        <v>154</v>
      </c>
      <c r="H66" s="1"/>
      <c r="I66" s="1"/>
      <c r="J66" s="2">
        <v>12285</v>
      </c>
      <c r="K66" s="2">
        <v>13000</v>
      </c>
      <c r="L66" s="2">
        <f>ROUND((J66-K66),5)</f>
        <v>-715</v>
      </c>
      <c r="M66" s="15">
        <f>ROUND(IF(K66=0, IF(J66=0, 0, 1), J66/K66),5)</f>
        <v>0.94499999999999995</v>
      </c>
    </row>
    <row r="67" spans="1:13" x14ac:dyDescent="0.25">
      <c r="A67" s="1"/>
      <c r="B67" s="1"/>
      <c r="C67" s="1"/>
      <c r="D67" s="1"/>
      <c r="E67" s="1"/>
      <c r="F67" s="1"/>
      <c r="G67" s="1" t="s">
        <v>155</v>
      </c>
      <c r="H67" s="1"/>
      <c r="I67" s="1"/>
      <c r="J67" s="2">
        <v>0</v>
      </c>
      <c r="K67" s="2">
        <v>0</v>
      </c>
      <c r="L67" s="2">
        <f>ROUND((J67-K67),5)</f>
        <v>0</v>
      </c>
      <c r="M67" s="15">
        <f>ROUND(IF(K67=0, IF(J67=0, 0, 1), J67/K67),5)</f>
        <v>0</v>
      </c>
    </row>
    <row r="68" spans="1:13" x14ac:dyDescent="0.25">
      <c r="A68" s="1"/>
      <c r="B68" s="1"/>
      <c r="C68" s="1"/>
      <c r="D68" s="1"/>
      <c r="E68" s="1"/>
      <c r="F68" s="1"/>
      <c r="G68" s="1" t="s">
        <v>156</v>
      </c>
      <c r="H68" s="1"/>
      <c r="I68" s="1"/>
      <c r="J68" s="2">
        <v>254.78</v>
      </c>
      <c r="K68" s="2">
        <v>3500</v>
      </c>
      <c r="L68" s="2">
        <f>ROUND((J68-K68),5)</f>
        <v>-3245.22</v>
      </c>
      <c r="M68" s="15">
        <f>ROUND(IF(K68=0, IF(J68=0, 0, 1), J68/K68),5)</f>
        <v>7.2789999999999994E-2</v>
      </c>
    </row>
    <row r="69" spans="1:13" x14ac:dyDescent="0.25">
      <c r="A69" s="1"/>
      <c r="B69" s="1"/>
      <c r="C69" s="1"/>
      <c r="D69" s="1"/>
      <c r="E69" s="1"/>
      <c r="F69" s="1"/>
      <c r="G69" s="1" t="s">
        <v>157</v>
      </c>
      <c r="H69" s="1"/>
      <c r="I69" s="1"/>
      <c r="J69" s="2">
        <v>1856</v>
      </c>
      <c r="K69" s="2">
        <v>1512</v>
      </c>
      <c r="L69" s="2">
        <f>ROUND((J69-K69),5)</f>
        <v>344</v>
      </c>
      <c r="M69" s="15">
        <f>ROUND(IF(K69=0, IF(J69=0, 0, 1), J69/K69),5)</f>
        <v>1.2275100000000001</v>
      </c>
    </row>
    <row r="70" spans="1:13" x14ac:dyDescent="0.25">
      <c r="A70" s="1"/>
      <c r="B70" s="1"/>
      <c r="C70" s="1"/>
      <c r="D70" s="1"/>
      <c r="E70" s="1"/>
      <c r="F70" s="1"/>
      <c r="G70" s="1" t="s">
        <v>158</v>
      </c>
      <c r="H70" s="1"/>
      <c r="I70" s="1"/>
      <c r="J70" s="2">
        <v>550</v>
      </c>
      <c r="K70" s="2">
        <v>600</v>
      </c>
      <c r="L70" s="2">
        <f>ROUND((J70-K70),5)</f>
        <v>-50</v>
      </c>
      <c r="M70" s="15">
        <f>ROUND(IF(K70=0, IF(J70=0, 0, 1), J70/K70),5)</f>
        <v>0.91666999999999998</v>
      </c>
    </row>
    <row r="71" spans="1:13" ht="15.75" thickBot="1" x14ac:dyDescent="0.3">
      <c r="A71" s="1"/>
      <c r="B71" s="1"/>
      <c r="C71" s="1"/>
      <c r="D71" s="1"/>
      <c r="E71" s="1"/>
      <c r="F71" s="1"/>
      <c r="G71" s="1" t="s">
        <v>159</v>
      </c>
      <c r="H71" s="1"/>
      <c r="I71" s="1"/>
      <c r="J71" s="4">
        <v>9333.8799999999992</v>
      </c>
      <c r="K71" s="4">
        <v>6200</v>
      </c>
      <c r="L71" s="4">
        <f>ROUND((J71-K71),5)</f>
        <v>3133.88</v>
      </c>
      <c r="M71" s="18">
        <f>ROUND(IF(K71=0, IF(J71=0, 0, 1), J71/K71),5)</f>
        <v>1.50546</v>
      </c>
    </row>
    <row r="72" spans="1:13" x14ac:dyDescent="0.25">
      <c r="A72" s="1"/>
      <c r="B72" s="1"/>
      <c r="C72" s="1"/>
      <c r="D72" s="1"/>
      <c r="E72" s="1"/>
      <c r="F72" s="1" t="s">
        <v>160</v>
      </c>
      <c r="G72" s="1"/>
      <c r="H72" s="1"/>
      <c r="I72" s="1"/>
      <c r="J72" s="2">
        <f>ROUND(SUM(J64:J71),5)</f>
        <v>25418.99</v>
      </c>
      <c r="K72" s="2">
        <f>ROUND(SUM(K64:K71),5)</f>
        <v>24812</v>
      </c>
      <c r="L72" s="2">
        <f>ROUND((J72-K72),5)</f>
        <v>606.99</v>
      </c>
      <c r="M72" s="15">
        <f>ROUND(IF(K72=0, IF(J72=0, 0, 1), J72/K72),5)</f>
        <v>1.0244599999999999</v>
      </c>
    </row>
    <row r="73" spans="1:13" x14ac:dyDescent="0.25">
      <c r="A73" s="1"/>
      <c r="B73" s="1"/>
      <c r="C73" s="1"/>
      <c r="D73" s="1"/>
      <c r="E73" s="1"/>
      <c r="F73" s="1" t="s">
        <v>161</v>
      </c>
      <c r="G73" s="1"/>
      <c r="H73" s="1"/>
      <c r="I73" s="1"/>
      <c r="J73" s="2"/>
      <c r="K73" s="2"/>
      <c r="L73" s="2"/>
      <c r="M73" s="15"/>
    </row>
    <row r="74" spans="1:13" x14ac:dyDescent="0.25">
      <c r="A74" s="1"/>
      <c r="B74" s="1"/>
      <c r="C74" s="1"/>
      <c r="D74" s="1"/>
      <c r="E74" s="1"/>
      <c r="F74" s="1"/>
      <c r="G74" s="1" t="s">
        <v>162</v>
      </c>
      <c r="H74" s="1"/>
      <c r="I74" s="1"/>
      <c r="J74" s="2"/>
      <c r="K74" s="2"/>
      <c r="L74" s="2"/>
      <c r="M74" s="15"/>
    </row>
    <row r="75" spans="1:13" x14ac:dyDescent="0.25">
      <c r="A75" s="1"/>
      <c r="B75" s="1"/>
      <c r="C75" s="1"/>
      <c r="D75" s="1"/>
      <c r="E75" s="1"/>
      <c r="F75" s="1"/>
      <c r="G75" s="1"/>
      <c r="H75" s="1" t="s">
        <v>163</v>
      </c>
      <c r="I75" s="1"/>
      <c r="J75" s="2">
        <v>0</v>
      </c>
      <c r="K75" s="2">
        <v>0</v>
      </c>
      <c r="L75" s="2">
        <f>ROUND((J75-K75),5)</f>
        <v>0</v>
      </c>
      <c r="M75" s="15">
        <f>ROUND(IF(K75=0, IF(J75=0, 0, 1), J75/K75),5)</f>
        <v>0</v>
      </c>
    </row>
    <row r="76" spans="1:13" x14ac:dyDescent="0.25">
      <c r="A76" s="1"/>
      <c r="B76" s="1"/>
      <c r="C76" s="1"/>
      <c r="D76" s="1"/>
      <c r="E76" s="1"/>
      <c r="F76" s="1"/>
      <c r="G76" s="1"/>
      <c r="H76" s="1" t="s">
        <v>164</v>
      </c>
      <c r="I76" s="1"/>
      <c r="J76" s="2">
        <v>203.8</v>
      </c>
      <c r="K76" s="2">
        <v>15000</v>
      </c>
      <c r="L76" s="2">
        <f>ROUND((J76-K76),5)</f>
        <v>-14796.2</v>
      </c>
      <c r="M76" s="15">
        <f>ROUND(IF(K76=0, IF(J76=0, 0, 1), J76/K76),5)</f>
        <v>1.359E-2</v>
      </c>
    </row>
    <row r="77" spans="1:13" x14ac:dyDescent="0.25">
      <c r="A77" s="1"/>
      <c r="B77" s="1"/>
      <c r="C77" s="1"/>
      <c r="D77" s="1"/>
      <c r="E77" s="1"/>
      <c r="F77" s="1"/>
      <c r="G77" s="1"/>
      <c r="H77" s="1" t="s">
        <v>165</v>
      </c>
      <c r="I77" s="1"/>
      <c r="J77" s="2">
        <v>35761.56</v>
      </c>
      <c r="K77" s="2">
        <v>17531.28</v>
      </c>
      <c r="L77" s="2">
        <f>ROUND((J77-K77),5)</f>
        <v>18230.28</v>
      </c>
      <c r="M77" s="15">
        <f>ROUND(IF(K77=0, IF(J77=0, 0, 1), J77/K77),5)</f>
        <v>2.0398700000000001</v>
      </c>
    </row>
    <row r="78" spans="1:13" x14ac:dyDescent="0.25">
      <c r="A78" s="1"/>
      <c r="B78" s="1"/>
      <c r="C78" s="1"/>
      <c r="D78" s="1"/>
      <c r="E78" s="1"/>
      <c r="F78" s="1"/>
      <c r="G78" s="1"/>
      <c r="H78" s="1" t="s">
        <v>166</v>
      </c>
      <c r="I78" s="1"/>
      <c r="J78" s="2"/>
      <c r="K78" s="2"/>
      <c r="L78" s="2"/>
      <c r="M78" s="15"/>
    </row>
    <row r="79" spans="1:13" x14ac:dyDescent="0.25">
      <c r="A79" s="1"/>
      <c r="B79" s="1"/>
      <c r="C79" s="1"/>
      <c r="D79" s="1"/>
      <c r="E79" s="1"/>
      <c r="F79" s="1"/>
      <c r="G79" s="1"/>
      <c r="H79" s="1"/>
      <c r="I79" s="1" t="s">
        <v>167</v>
      </c>
      <c r="J79" s="2">
        <v>143303.51999999999</v>
      </c>
      <c r="K79" s="2">
        <v>151561.49</v>
      </c>
      <c r="L79" s="2">
        <f>ROUND((J79-K79),5)</f>
        <v>-8257.9699999999993</v>
      </c>
      <c r="M79" s="15">
        <f>ROUND(IF(K79=0, IF(J79=0, 0, 1), J79/K79),5)</f>
        <v>0.94550999999999996</v>
      </c>
    </row>
    <row r="80" spans="1:13" x14ac:dyDescent="0.25">
      <c r="A80" s="1"/>
      <c r="B80" s="1"/>
      <c r="C80" s="1"/>
      <c r="D80" s="1"/>
      <c r="E80" s="1"/>
      <c r="F80" s="1"/>
      <c r="G80" s="1"/>
      <c r="H80" s="1"/>
      <c r="I80" s="1" t="s">
        <v>168</v>
      </c>
      <c r="J80" s="2">
        <v>14587.76</v>
      </c>
      <c r="K80" s="2">
        <v>15913.96</v>
      </c>
      <c r="L80" s="2">
        <f>ROUND((J80-K80),5)</f>
        <v>-1326.2</v>
      </c>
      <c r="M80" s="15">
        <f>ROUND(IF(K80=0, IF(J80=0, 0, 1), J80/K80),5)</f>
        <v>0.91666000000000003</v>
      </c>
    </row>
    <row r="81" spans="1:13" x14ac:dyDescent="0.25">
      <c r="A81" s="1"/>
      <c r="B81" s="1"/>
      <c r="C81" s="1"/>
      <c r="D81" s="1"/>
      <c r="E81" s="1"/>
      <c r="F81" s="1"/>
      <c r="G81" s="1"/>
      <c r="H81" s="1"/>
      <c r="I81" s="1" t="s">
        <v>169</v>
      </c>
      <c r="J81" s="2">
        <v>5279.34</v>
      </c>
      <c r="K81" s="2">
        <v>5759.33</v>
      </c>
      <c r="L81" s="2">
        <f>ROUND((J81-K81),5)</f>
        <v>-479.99</v>
      </c>
      <c r="M81" s="15">
        <f>ROUND(IF(K81=0, IF(J81=0, 0, 1), J81/K81),5)</f>
        <v>0.91666000000000003</v>
      </c>
    </row>
    <row r="82" spans="1:13" x14ac:dyDescent="0.25">
      <c r="A82" s="1"/>
      <c r="B82" s="1"/>
      <c r="C82" s="1"/>
      <c r="D82" s="1"/>
      <c r="E82" s="1"/>
      <c r="F82" s="1"/>
      <c r="G82" s="1"/>
      <c r="H82" s="1"/>
      <c r="I82" s="1" t="s">
        <v>170</v>
      </c>
      <c r="J82" s="2">
        <v>0</v>
      </c>
      <c r="K82" s="2">
        <v>0</v>
      </c>
      <c r="L82" s="2">
        <f>ROUND((J82-K82),5)</f>
        <v>0</v>
      </c>
      <c r="M82" s="15">
        <f>ROUND(IF(K82=0, IF(J82=0, 0, 1), J82/K82),5)</f>
        <v>0</v>
      </c>
    </row>
    <row r="83" spans="1:13" x14ac:dyDescent="0.25">
      <c r="A83" s="1"/>
      <c r="B83" s="1"/>
      <c r="C83" s="1"/>
      <c r="D83" s="1"/>
      <c r="E83" s="1"/>
      <c r="F83" s="1"/>
      <c r="G83" s="1"/>
      <c r="H83" s="1"/>
      <c r="I83" s="1" t="s">
        <v>171</v>
      </c>
      <c r="J83" s="2">
        <v>9460</v>
      </c>
      <c r="K83" s="2">
        <v>11352</v>
      </c>
      <c r="L83" s="2">
        <f>ROUND((J83-K83),5)</f>
        <v>-1892</v>
      </c>
      <c r="M83" s="15">
        <f>ROUND(IF(K83=0, IF(J83=0, 0, 1), J83/K83),5)</f>
        <v>0.83333000000000002</v>
      </c>
    </row>
    <row r="84" spans="1:13" x14ac:dyDescent="0.25">
      <c r="A84" s="1"/>
      <c r="B84" s="1"/>
      <c r="C84" s="1"/>
      <c r="D84" s="1"/>
      <c r="E84" s="1"/>
      <c r="F84" s="1"/>
      <c r="G84" s="1"/>
      <c r="H84" s="1"/>
      <c r="I84" s="1" t="s">
        <v>172</v>
      </c>
      <c r="J84" s="2">
        <v>0</v>
      </c>
      <c r="K84" s="2">
        <v>0</v>
      </c>
      <c r="L84" s="2">
        <f>ROUND((J84-K84),5)</f>
        <v>0</v>
      </c>
      <c r="M84" s="15">
        <f>ROUND(IF(K84=0, IF(J84=0, 0, 1), J84/K84),5)</f>
        <v>0</v>
      </c>
    </row>
    <row r="85" spans="1:13" x14ac:dyDescent="0.25">
      <c r="A85" s="1"/>
      <c r="B85" s="1"/>
      <c r="C85" s="1"/>
      <c r="D85" s="1"/>
      <c r="E85" s="1"/>
      <c r="F85" s="1"/>
      <c r="G85" s="1"/>
      <c r="H85" s="1"/>
      <c r="I85" s="1" t="s">
        <v>173</v>
      </c>
      <c r="J85" s="2">
        <v>0</v>
      </c>
      <c r="K85" s="2">
        <v>0</v>
      </c>
      <c r="L85" s="2">
        <f>ROUND((J85-K85),5)</f>
        <v>0</v>
      </c>
      <c r="M85" s="15">
        <f>ROUND(IF(K85=0, IF(J85=0, 0, 1), J85/K85),5)</f>
        <v>0</v>
      </c>
    </row>
    <row r="86" spans="1:13" x14ac:dyDescent="0.25">
      <c r="A86" s="1"/>
      <c r="B86" s="1"/>
      <c r="C86" s="1"/>
      <c r="D86" s="1"/>
      <c r="E86" s="1"/>
      <c r="F86" s="1"/>
      <c r="G86" s="1"/>
      <c r="H86" s="1"/>
      <c r="I86" s="1" t="s">
        <v>174</v>
      </c>
      <c r="J86" s="2">
        <v>0</v>
      </c>
      <c r="K86" s="2">
        <v>0</v>
      </c>
      <c r="L86" s="2">
        <f>ROUND((J86-K86),5)</f>
        <v>0</v>
      </c>
      <c r="M86" s="15">
        <f>ROUND(IF(K86=0, IF(J86=0, 0, 1), J86/K86),5)</f>
        <v>0</v>
      </c>
    </row>
    <row r="87" spans="1:13" ht="15.75" thickBot="1" x14ac:dyDescent="0.3">
      <c r="A87" s="1"/>
      <c r="B87" s="1"/>
      <c r="C87" s="1"/>
      <c r="D87" s="1"/>
      <c r="E87" s="1"/>
      <c r="F87" s="1"/>
      <c r="G87" s="1"/>
      <c r="H87" s="1"/>
      <c r="I87" s="1" t="s">
        <v>175</v>
      </c>
      <c r="J87" s="4">
        <v>0</v>
      </c>
      <c r="K87" s="4">
        <v>0</v>
      </c>
      <c r="L87" s="4">
        <f>ROUND((J87-K87),5)</f>
        <v>0</v>
      </c>
      <c r="M87" s="18">
        <f>ROUND(IF(K87=0, IF(J87=0, 0, 1), J87/K87),5)</f>
        <v>0</v>
      </c>
    </row>
    <row r="88" spans="1:13" x14ac:dyDescent="0.25">
      <c r="A88" s="1"/>
      <c r="B88" s="1"/>
      <c r="C88" s="1"/>
      <c r="D88" s="1"/>
      <c r="E88" s="1"/>
      <c r="F88" s="1"/>
      <c r="G88" s="1"/>
      <c r="H88" s="1" t="s">
        <v>176</v>
      </c>
      <c r="I88" s="1"/>
      <c r="J88" s="2">
        <f>ROUND(SUM(J78:J87),5)</f>
        <v>172630.62</v>
      </c>
      <c r="K88" s="2">
        <f>ROUND(SUM(K78:K87),5)</f>
        <v>184586.78</v>
      </c>
      <c r="L88" s="2">
        <f>ROUND((J88-K88),5)</f>
        <v>-11956.16</v>
      </c>
      <c r="M88" s="15">
        <f>ROUND(IF(K88=0, IF(J88=0, 0, 1), J88/K88),5)</f>
        <v>0.93523000000000001</v>
      </c>
    </row>
    <row r="89" spans="1:13" x14ac:dyDescent="0.25">
      <c r="A89" s="1"/>
      <c r="B89" s="1"/>
      <c r="C89" s="1"/>
      <c r="D89" s="1"/>
      <c r="E89" s="1"/>
      <c r="F89" s="1"/>
      <c r="G89" s="1"/>
      <c r="H89" s="1" t="s">
        <v>177</v>
      </c>
      <c r="I89" s="1"/>
      <c r="J89" s="2">
        <v>359983.67</v>
      </c>
      <c r="K89" s="2">
        <v>409007.91</v>
      </c>
      <c r="L89" s="2">
        <f>ROUND((J89-K89),5)</f>
        <v>-49024.24</v>
      </c>
      <c r="M89" s="15">
        <f>ROUND(IF(K89=0, IF(J89=0, 0, 1), J89/K89),5)</f>
        <v>0.88014000000000003</v>
      </c>
    </row>
    <row r="90" spans="1:13" x14ac:dyDescent="0.25">
      <c r="A90" s="1"/>
      <c r="B90" s="1"/>
      <c r="C90" s="1"/>
      <c r="D90" s="1"/>
      <c r="E90" s="1"/>
      <c r="F90" s="1"/>
      <c r="G90" s="1"/>
      <c r="H90" s="1" t="s">
        <v>178</v>
      </c>
      <c r="I90" s="1"/>
      <c r="J90" s="2">
        <v>0</v>
      </c>
      <c r="K90" s="2">
        <v>0</v>
      </c>
      <c r="L90" s="2">
        <f>ROUND((J90-K90),5)</f>
        <v>0</v>
      </c>
      <c r="M90" s="15">
        <f>ROUND(IF(K90=0, IF(J90=0, 0, 1), J90/K90),5)</f>
        <v>0</v>
      </c>
    </row>
    <row r="91" spans="1:13" x14ac:dyDescent="0.25">
      <c r="A91" s="1"/>
      <c r="B91" s="1"/>
      <c r="C91" s="1"/>
      <c r="D91" s="1"/>
      <c r="E91" s="1"/>
      <c r="F91" s="1"/>
      <c r="G91" s="1"/>
      <c r="H91" s="1" t="s">
        <v>179</v>
      </c>
      <c r="I91" s="1"/>
      <c r="J91" s="2">
        <v>0</v>
      </c>
      <c r="K91" s="2">
        <v>0</v>
      </c>
      <c r="L91" s="2">
        <f>ROUND((J91-K91),5)</f>
        <v>0</v>
      </c>
      <c r="M91" s="15">
        <f>ROUND(IF(K91=0, IF(J91=0, 0, 1), J91/K91),5)</f>
        <v>0</v>
      </c>
    </row>
    <row r="92" spans="1:13" x14ac:dyDescent="0.25">
      <c r="A92" s="1"/>
      <c r="B92" s="1"/>
      <c r="C92" s="1"/>
      <c r="D92" s="1"/>
      <c r="E92" s="1"/>
      <c r="F92" s="1"/>
      <c r="G92" s="1"/>
      <c r="H92" s="1" t="s">
        <v>180</v>
      </c>
      <c r="I92" s="1"/>
      <c r="J92" s="2">
        <v>83556.800000000003</v>
      </c>
      <c r="K92" s="2">
        <v>88232</v>
      </c>
      <c r="L92" s="2">
        <f>ROUND((J92-K92),5)</f>
        <v>-4675.2</v>
      </c>
      <c r="M92" s="15">
        <f>ROUND(IF(K92=0, IF(J92=0, 0, 1), J92/K92),5)</f>
        <v>0.94701000000000002</v>
      </c>
    </row>
    <row r="93" spans="1:13" x14ac:dyDescent="0.25">
      <c r="A93" s="1"/>
      <c r="B93" s="1"/>
      <c r="C93" s="1"/>
      <c r="D93" s="1"/>
      <c r="E93" s="1"/>
      <c r="F93" s="1"/>
      <c r="G93" s="1"/>
      <c r="H93" s="1" t="s">
        <v>181</v>
      </c>
      <c r="I93" s="1"/>
      <c r="J93" s="2">
        <v>39924.07</v>
      </c>
      <c r="K93" s="2">
        <v>46875</v>
      </c>
      <c r="L93" s="2">
        <f>ROUND((J93-K93),5)</f>
        <v>-6950.93</v>
      </c>
      <c r="M93" s="15">
        <f>ROUND(IF(K93=0, IF(J93=0, 0, 1), J93/K93),5)</f>
        <v>0.85170999999999997</v>
      </c>
    </row>
    <row r="94" spans="1:13" x14ac:dyDescent="0.25">
      <c r="A94" s="1"/>
      <c r="B94" s="1"/>
      <c r="C94" s="1"/>
      <c r="D94" s="1"/>
      <c r="E94" s="1"/>
      <c r="F94" s="1"/>
      <c r="G94" s="1"/>
      <c r="H94" s="1" t="s">
        <v>182</v>
      </c>
      <c r="I94" s="1"/>
      <c r="J94" s="2">
        <v>110867.57</v>
      </c>
      <c r="K94" s="2">
        <v>91001.97</v>
      </c>
      <c r="L94" s="2">
        <f>ROUND((J94-K94),5)</f>
        <v>19865.599999999999</v>
      </c>
      <c r="M94" s="15">
        <f>ROUND(IF(K94=0, IF(J94=0, 0, 1), J94/K94),5)</f>
        <v>1.2182999999999999</v>
      </c>
    </row>
    <row r="95" spans="1:13" ht="15.75" thickBot="1" x14ac:dyDescent="0.3">
      <c r="A95" s="1"/>
      <c r="B95" s="1"/>
      <c r="C95" s="1"/>
      <c r="D95" s="1"/>
      <c r="E95" s="1"/>
      <c r="F95" s="1"/>
      <c r="G95" s="1"/>
      <c r="H95" s="1" t="s">
        <v>183</v>
      </c>
      <c r="I95" s="1"/>
      <c r="J95" s="4">
        <v>0</v>
      </c>
      <c r="K95" s="4">
        <v>0</v>
      </c>
      <c r="L95" s="4">
        <f>ROUND((J95-K95),5)</f>
        <v>0</v>
      </c>
      <c r="M95" s="18">
        <f>ROUND(IF(K95=0, IF(J95=0, 0, 1), J95/K95),5)</f>
        <v>0</v>
      </c>
    </row>
    <row r="96" spans="1:13" x14ac:dyDescent="0.25">
      <c r="A96" s="1"/>
      <c r="B96" s="1"/>
      <c r="C96" s="1"/>
      <c r="D96" s="1"/>
      <c r="E96" s="1"/>
      <c r="F96" s="1"/>
      <c r="G96" s="1" t="s">
        <v>184</v>
      </c>
      <c r="H96" s="1"/>
      <c r="I96" s="1"/>
      <c r="J96" s="2">
        <f>ROUND(SUM(J74:J77)+SUM(J88:J95),5)</f>
        <v>802928.09</v>
      </c>
      <c r="K96" s="2">
        <f>ROUND(SUM(K74:K77)+SUM(K88:K95),5)</f>
        <v>852234.94</v>
      </c>
      <c r="L96" s="2">
        <f>ROUND((J96-K96),5)</f>
        <v>-49306.85</v>
      </c>
      <c r="M96" s="15">
        <f>ROUND(IF(K96=0, IF(J96=0, 0, 1), J96/K96),5)</f>
        <v>0.94213999999999998</v>
      </c>
    </row>
    <row r="97" spans="1:13" x14ac:dyDescent="0.25">
      <c r="A97" s="1"/>
      <c r="B97" s="1"/>
      <c r="C97" s="1"/>
      <c r="D97" s="1"/>
      <c r="E97" s="1"/>
      <c r="F97" s="1"/>
      <c r="G97" s="1" t="s">
        <v>410</v>
      </c>
      <c r="H97" s="1"/>
      <c r="I97" s="1"/>
      <c r="J97" s="2">
        <v>16.170000000000002</v>
      </c>
      <c r="K97" s="2"/>
      <c r="L97" s="2"/>
      <c r="M97" s="15"/>
    </row>
    <row r="98" spans="1:13" x14ac:dyDescent="0.25">
      <c r="A98" s="1"/>
      <c r="B98" s="1"/>
      <c r="C98" s="1"/>
      <c r="D98" s="1"/>
      <c r="E98" s="1"/>
      <c r="F98" s="1"/>
      <c r="G98" s="1" t="s">
        <v>185</v>
      </c>
      <c r="H98" s="1"/>
      <c r="I98" s="1"/>
      <c r="J98" s="2"/>
      <c r="K98" s="2"/>
      <c r="L98" s="2"/>
      <c r="M98" s="15"/>
    </row>
    <row r="99" spans="1:13" x14ac:dyDescent="0.25">
      <c r="A99" s="1"/>
      <c r="B99" s="1"/>
      <c r="C99" s="1"/>
      <c r="D99" s="1"/>
      <c r="E99" s="1"/>
      <c r="F99" s="1"/>
      <c r="G99" s="1"/>
      <c r="H99" s="1" t="s">
        <v>186</v>
      </c>
      <c r="I99" s="1"/>
      <c r="J99" s="2">
        <v>466.62</v>
      </c>
      <c r="K99" s="2">
        <v>510</v>
      </c>
      <c r="L99" s="2">
        <f>ROUND((J99-K99),5)</f>
        <v>-43.38</v>
      </c>
      <c r="M99" s="15">
        <f>ROUND(IF(K99=0, IF(J99=0, 0, 1), J99/K99),5)</f>
        <v>0.91493999999999998</v>
      </c>
    </row>
    <row r="100" spans="1:13" x14ac:dyDescent="0.25">
      <c r="A100" s="1"/>
      <c r="B100" s="1"/>
      <c r="C100" s="1"/>
      <c r="D100" s="1"/>
      <c r="E100" s="1"/>
      <c r="F100" s="1"/>
      <c r="G100" s="1"/>
      <c r="H100" s="1" t="s">
        <v>187</v>
      </c>
      <c r="I100" s="1"/>
      <c r="J100" s="2">
        <v>54678.58</v>
      </c>
      <c r="K100" s="2">
        <v>57040.41</v>
      </c>
      <c r="L100" s="2">
        <f>ROUND((J100-K100),5)</f>
        <v>-2361.83</v>
      </c>
      <c r="M100" s="15">
        <f>ROUND(IF(K100=0, IF(J100=0, 0, 1), J100/K100),5)</f>
        <v>0.95859000000000005</v>
      </c>
    </row>
    <row r="101" spans="1:13" x14ac:dyDescent="0.25">
      <c r="A101" s="1"/>
      <c r="B101" s="1"/>
      <c r="C101" s="1"/>
      <c r="D101" s="1"/>
      <c r="E101" s="1"/>
      <c r="F101" s="1"/>
      <c r="G101" s="1"/>
      <c r="H101" s="1" t="s">
        <v>188</v>
      </c>
      <c r="I101" s="1"/>
      <c r="J101" s="2">
        <v>16674.900000000001</v>
      </c>
      <c r="K101" s="2">
        <v>22353.19</v>
      </c>
      <c r="L101" s="2">
        <f>ROUND((J101-K101),5)</f>
        <v>-5678.29</v>
      </c>
      <c r="M101" s="15">
        <f>ROUND(IF(K101=0, IF(J101=0, 0, 1), J101/K101),5)</f>
        <v>0.74597000000000002</v>
      </c>
    </row>
    <row r="102" spans="1:13" x14ac:dyDescent="0.25">
      <c r="A102" s="1"/>
      <c r="B102" s="1"/>
      <c r="C102" s="1"/>
      <c r="D102" s="1"/>
      <c r="E102" s="1"/>
      <c r="F102" s="1"/>
      <c r="G102" s="1"/>
      <c r="H102" s="1" t="s">
        <v>189</v>
      </c>
      <c r="I102" s="1"/>
      <c r="J102" s="2">
        <v>72066.5</v>
      </c>
      <c r="K102" s="2">
        <v>70890</v>
      </c>
      <c r="L102" s="2">
        <f>ROUND((J102-K102),5)</f>
        <v>1176.5</v>
      </c>
      <c r="M102" s="15">
        <f>ROUND(IF(K102=0, IF(J102=0, 0, 1), J102/K102),5)</f>
        <v>1.0165999999999999</v>
      </c>
    </row>
    <row r="103" spans="1:13" x14ac:dyDescent="0.25">
      <c r="A103" s="1"/>
      <c r="B103" s="1"/>
      <c r="C103" s="1"/>
      <c r="D103" s="1"/>
      <c r="E103" s="1"/>
      <c r="F103" s="1"/>
      <c r="G103" s="1"/>
      <c r="H103" s="1" t="s">
        <v>190</v>
      </c>
      <c r="I103" s="1"/>
      <c r="J103" s="2">
        <v>0</v>
      </c>
      <c r="K103" s="2">
        <v>5000</v>
      </c>
      <c r="L103" s="2">
        <f>ROUND((J103-K103),5)</f>
        <v>-5000</v>
      </c>
      <c r="M103" s="15">
        <f>ROUND(IF(K103=0, IF(J103=0, 0, 1), J103/K103),5)</f>
        <v>0</v>
      </c>
    </row>
    <row r="104" spans="1:13" x14ac:dyDescent="0.25">
      <c r="A104" s="1"/>
      <c r="B104" s="1"/>
      <c r="C104" s="1"/>
      <c r="D104" s="1"/>
      <c r="E104" s="1"/>
      <c r="F104" s="1"/>
      <c r="G104" s="1"/>
      <c r="H104" s="1" t="s">
        <v>191</v>
      </c>
      <c r="I104" s="1"/>
      <c r="J104" s="2">
        <v>758.17</v>
      </c>
      <c r="K104" s="2">
        <v>850</v>
      </c>
      <c r="L104" s="2">
        <f>ROUND((J104-K104),5)</f>
        <v>-91.83</v>
      </c>
      <c r="M104" s="15">
        <f>ROUND(IF(K104=0, IF(J104=0, 0, 1), J104/K104),5)</f>
        <v>0.89195999999999998</v>
      </c>
    </row>
    <row r="105" spans="1:13" ht="15.75" thickBot="1" x14ac:dyDescent="0.3">
      <c r="A105" s="1"/>
      <c r="B105" s="1"/>
      <c r="C105" s="1"/>
      <c r="D105" s="1"/>
      <c r="E105" s="1"/>
      <c r="F105" s="1"/>
      <c r="G105" s="1"/>
      <c r="H105" s="1" t="s">
        <v>192</v>
      </c>
      <c r="I105" s="1"/>
      <c r="J105" s="4">
        <v>39.979999999999997</v>
      </c>
      <c r="K105" s="4">
        <v>0</v>
      </c>
      <c r="L105" s="4">
        <f>ROUND((J105-K105),5)</f>
        <v>39.979999999999997</v>
      </c>
      <c r="M105" s="18">
        <f>ROUND(IF(K105=0, IF(J105=0, 0, 1), J105/K105),5)</f>
        <v>1</v>
      </c>
    </row>
    <row r="106" spans="1:13" x14ac:dyDescent="0.25">
      <c r="A106" s="1"/>
      <c r="B106" s="1"/>
      <c r="C106" s="1"/>
      <c r="D106" s="1"/>
      <c r="E106" s="1"/>
      <c r="F106" s="1"/>
      <c r="G106" s="1" t="s">
        <v>193</v>
      </c>
      <c r="H106" s="1"/>
      <c r="I106" s="1"/>
      <c r="J106" s="2">
        <f>ROUND(SUM(J98:J105),5)</f>
        <v>144684.75</v>
      </c>
      <c r="K106" s="2">
        <f>ROUND(SUM(K98:K105),5)</f>
        <v>156643.6</v>
      </c>
      <c r="L106" s="2">
        <f>ROUND((J106-K106),5)</f>
        <v>-11958.85</v>
      </c>
      <c r="M106" s="15">
        <f>ROUND(IF(K106=0, IF(J106=0, 0, 1), J106/K106),5)</f>
        <v>0.92366000000000004</v>
      </c>
    </row>
    <row r="107" spans="1:13" x14ac:dyDescent="0.25">
      <c r="A107" s="1"/>
      <c r="B107" s="1"/>
      <c r="C107" s="1"/>
      <c r="D107" s="1"/>
      <c r="E107" s="1"/>
      <c r="F107" s="1"/>
      <c r="G107" s="1" t="s">
        <v>194</v>
      </c>
      <c r="H107" s="1"/>
      <c r="I107" s="1"/>
      <c r="J107" s="2"/>
      <c r="K107" s="2"/>
      <c r="L107" s="2"/>
      <c r="M107" s="15"/>
    </row>
    <row r="108" spans="1:13" x14ac:dyDescent="0.25">
      <c r="A108" s="1"/>
      <c r="B108" s="1"/>
      <c r="C108" s="1"/>
      <c r="D108" s="1"/>
      <c r="E108" s="1"/>
      <c r="F108" s="1"/>
      <c r="G108" s="1"/>
      <c r="H108" s="1" t="s">
        <v>195</v>
      </c>
      <c r="I108" s="1"/>
      <c r="J108" s="2">
        <v>8967.6200000000008</v>
      </c>
      <c r="K108" s="2">
        <v>3000</v>
      </c>
      <c r="L108" s="2">
        <f>ROUND((J108-K108),5)</f>
        <v>5967.62</v>
      </c>
      <c r="M108" s="15">
        <f>ROUND(IF(K108=0, IF(J108=0, 0, 1), J108/K108),5)</f>
        <v>2.9892099999999999</v>
      </c>
    </row>
    <row r="109" spans="1:13" x14ac:dyDescent="0.25">
      <c r="A109" s="1"/>
      <c r="B109" s="1"/>
      <c r="C109" s="1"/>
      <c r="D109" s="1"/>
      <c r="E109" s="1"/>
      <c r="F109" s="1"/>
      <c r="G109" s="1"/>
      <c r="H109" s="1" t="s">
        <v>196</v>
      </c>
      <c r="I109" s="1"/>
      <c r="J109" s="2">
        <v>11976.87</v>
      </c>
      <c r="K109" s="2">
        <v>11162.15</v>
      </c>
      <c r="L109" s="2">
        <f>ROUND((J109-K109),5)</f>
        <v>814.72</v>
      </c>
      <c r="M109" s="15">
        <f>ROUND(IF(K109=0, IF(J109=0, 0, 1), J109/K109),5)</f>
        <v>1.0729900000000001</v>
      </c>
    </row>
    <row r="110" spans="1:13" x14ac:dyDescent="0.25">
      <c r="A110" s="1"/>
      <c r="B110" s="1"/>
      <c r="C110" s="1"/>
      <c r="D110" s="1"/>
      <c r="E110" s="1"/>
      <c r="F110" s="1"/>
      <c r="G110" s="1"/>
      <c r="H110" s="1" t="s">
        <v>197</v>
      </c>
      <c r="I110" s="1"/>
      <c r="J110" s="2">
        <v>1581.44</v>
      </c>
      <c r="K110" s="2">
        <v>1539.64</v>
      </c>
      <c r="L110" s="2">
        <f>ROUND((J110-K110),5)</f>
        <v>41.8</v>
      </c>
      <c r="M110" s="15">
        <f>ROUND(IF(K110=0, IF(J110=0, 0, 1), J110/K110),5)</f>
        <v>1.02715</v>
      </c>
    </row>
    <row r="111" spans="1:13" ht="15.75" thickBot="1" x14ac:dyDescent="0.3">
      <c r="A111" s="1"/>
      <c r="B111" s="1"/>
      <c r="C111" s="1"/>
      <c r="D111" s="1"/>
      <c r="E111" s="1"/>
      <c r="F111" s="1"/>
      <c r="G111" s="1"/>
      <c r="H111" s="1" t="s">
        <v>198</v>
      </c>
      <c r="I111" s="1"/>
      <c r="J111" s="4">
        <v>-118.19</v>
      </c>
      <c r="K111" s="4">
        <v>0</v>
      </c>
      <c r="L111" s="4">
        <f>ROUND((J111-K111),5)</f>
        <v>-118.19</v>
      </c>
      <c r="M111" s="18">
        <f>ROUND(IF(K111=0, IF(J111=0, 0, 1), J111/K111),5)</f>
        <v>1</v>
      </c>
    </row>
    <row r="112" spans="1:13" x14ac:dyDescent="0.25">
      <c r="A112" s="1"/>
      <c r="B112" s="1"/>
      <c r="C112" s="1"/>
      <c r="D112" s="1"/>
      <c r="E112" s="1"/>
      <c r="F112" s="1"/>
      <c r="G112" s="1" t="s">
        <v>199</v>
      </c>
      <c r="H112" s="1"/>
      <c r="I112" s="1"/>
      <c r="J112" s="2">
        <f>ROUND(SUM(J107:J111),5)</f>
        <v>22407.74</v>
      </c>
      <c r="K112" s="2">
        <f>ROUND(SUM(K107:K111),5)</f>
        <v>15701.79</v>
      </c>
      <c r="L112" s="2">
        <f>ROUND((J112-K112),5)</f>
        <v>6705.95</v>
      </c>
      <c r="M112" s="15">
        <f>ROUND(IF(K112=0, IF(J112=0, 0, 1), J112/K112),5)</f>
        <v>1.4270799999999999</v>
      </c>
    </row>
    <row r="113" spans="1:13" ht="15.75" thickBot="1" x14ac:dyDescent="0.3">
      <c r="A113" s="1"/>
      <c r="B113" s="1"/>
      <c r="C113" s="1"/>
      <c r="D113" s="1"/>
      <c r="E113" s="1"/>
      <c r="F113" s="1"/>
      <c r="G113" s="1" t="s">
        <v>200</v>
      </c>
      <c r="H113" s="1"/>
      <c r="I113" s="1"/>
      <c r="J113" s="4">
        <v>0</v>
      </c>
      <c r="K113" s="4">
        <v>0</v>
      </c>
      <c r="L113" s="4">
        <f>ROUND((J113-K113),5)</f>
        <v>0</v>
      </c>
      <c r="M113" s="18">
        <f>ROUND(IF(K113=0, IF(J113=0, 0, 1), J113/K113),5)</f>
        <v>0</v>
      </c>
    </row>
    <row r="114" spans="1:13" x14ac:dyDescent="0.25">
      <c r="A114" s="1"/>
      <c r="B114" s="1"/>
      <c r="C114" s="1"/>
      <c r="D114" s="1"/>
      <c r="E114" s="1"/>
      <c r="F114" s="1" t="s">
        <v>201</v>
      </c>
      <c r="G114" s="1"/>
      <c r="H114" s="1"/>
      <c r="I114" s="1"/>
      <c r="J114" s="2">
        <f>ROUND(J73+SUM(J96:J97)+J106+SUM(J112:J113),5)</f>
        <v>970036.75</v>
      </c>
      <c r="K114" s="2">
        <f>ROUND(K73+SUM(K96:K97)+K106+SUM(K112:K113),5)</f>
        <v>1024580.33</v>
      </c>
      <c r="L114" s="2">
        <f>ROUND((J114-K114),5)</f>
        <v>-54543.58</v>
      </c>
      <c r="M114" s="15">
        <f>ROUND(IF(K114=0, IF(J114=0, 0, 1), J114/K114),5)</f>
        <v>0.94676000000000005</v>
      </c>
    </row>
    <row r="115" spans="1:13" x14ac:dyDescent="0.25">
      <c r="A115" s="1"/>
      <c r="B115" s="1"/>
      <c r="C115" s="1"/>
      <c r="D115" s="1"/>
      <c r="E115" s="1"/>
      <c r="F115" s="1" t="s">
        <v>202</v>
      </c>
      <c r="G115" s="1"/>
      <c r="H115" s="1"/>
      <c r="I115" s="1"/>
      <c r="J115" s="2"/>
      <c r="K115" s="2"/>
      <c r="L115" s="2"/>
      <c r="M115" s="15"/>
    </row>
    <row r="116" spans="1:13" x14ac:dyDescent="0.25">
      <c r="A116" s="1"/>
      <c r="B116" s="1"/>
      <c r="C116" s="1"/>
      <c r="D116" s="1"/>
      <c r="E116" s="1"/>
      <c r="F116" s="1"/>
      <c r="G116" s="1" t="s">
        <v>203</v>
      </c>
      <c r="H116" s="1"/>
      <c r="I116" s="1"/>
      <c r="J116" s="2">
        <v>1933.62</v>
      </c>
      <c r="K116" s="2">
        <v>3000</v>
      </c>
      <c r="L116" s="2">
        <f>ROUND((J116-K116),5)</f>
        <v>-1066.3800000000001</v>
      </c>
      <c r="M116" s="15">
        <f>ROUND(IF(K116=0, IF(J116=0, 0, 1), J116/K116),5)</f>
        <v>0.64454</v>
      </c>
    </row>
    <row r="117" spans="1:13" x14ac:dyDescent="0.25">
      <c r="A117" s="1"/>
      <c r="B117" s="1"/>
      <c r="C117" s="1"/>
      <c r="D117" s="1"/>
      <c r="E117" s="1"/>
      <c r="F117" s="1"/>
      <c r="G117" s="1" t="s">
        <v>204</v>
      </c>
      <c r="H117" s="1"/>
      <c r="I117" s="1"/>
      <c r="J117" s="2">
        <v>21560</v>
      </c>
      <c r="K117" s="2">
        <v>27320</v>
      </c>
      <c r="L117" s="2">
        <f>ROUND((J117-K117),5)</f>
        <v>-5760</v>
      </c>
      <c r="M117" s="15">
        <f>ROUND(IF(K117=0, IF(J117=0, 0, 1), J117/K117),5)</f>
        <v>0.78917000000000004</v>
      </c>
    </row>
    <row r="118" spans="1:13" x14ac:dyDescent="0.25">
      <c r="A118" s="1"/>
      <c r="B118" s="1"/>
      <c r="C118" s="1"/>
      <c r="D118" s="1"/>
      <c r="E118" s="1"/>
      <c r="F118" s="1"/>
      <c r="G118" s="1" t="s">
        <v>205</v>
      </c>
      <c r="H118" s="1"/>
      <c r="I118" s="1"/>
      <c r="J118" s="2">
        <v>3500</v>
      </c>
      <c r="K118" s="2">
        <v>4500</v>
      </c>
      <c r="L118" s="2">
        <f>ROUND((J118-K118),5)</f>
        <v>-1000</v>
      </c>
      <c r="M118" s="15">
        <f>ROUND(IF(K118=0, IF(J118=0, 0, 1), J118/K118),5)</f>
        <v>0.77778000000000003</v>
      </c>
    </row>
    <row r="119" spans="1:13" x14ac:dyDescent="0.25">
      <c r="A119" s="1"/>
      <c r="B119" s="1"/>
      <c r="C119" s="1"/>
      <c r="D119" s="1"/>
      <c r="E119" s="1"/>
      <c r="F119" s="1"/>
      <c r="G119" s="1" t="s">
        <v>206</v>
      </c>
      <c r="H119" s="1"/>
      <c r="I119" s="1"/>
      <c r="J119" s="2">
        <v>875</v>
      </c>
      <c r="K119" s="2">
        <v>0</v>
      </c>
      <c r="L119" s="2">
        <f>ROUND((J119-K119),5)</f>
        <v>875</v>
      </c>
      <c r="M119" s="15">
        <f>ROUND(IF(K119=0, IF(J119=0, 0, 1), J119/K119),5)</f>
        <v>1</v>
      </c>
    </row>
    <row r="120" spans="1:13" ht="15.75" thickBot="1" x14ac:dyDescent="0.3">
      <c r="A120" s="1"/>
      <c r="B120" s="1"/>
      <c r="C120" s="1"/>
      <c r="D120" s="1"/>
      <c r="E120" s="1"/>
      <c r="F120" s="1"/>
      <c r="G120" s="1" t="s">
        <v>207</v>
      </c>
      <c r="H120" s="1"/>
      <c r="I120" s="1"/>
      <c r="J120" s="4">
        <v>0</v>
      </c>
      <c r="K120" s="4">
        <v>0</v>
      </c>
      <c r="L120" s="4">
        <f>ROUND((J120-K120),5)</f>
        <v>0</v>
      </c>
      <c r="M120" s="18">
        <f>ROUND(IF(K120=0, IF(J120=0, 0, 1), J120/K120),5)</f>
        <v>0</v>
      </c>
    </row>
    <row r="121" spans="1:13" x14ac:dyDescent="0.25">
      <c r="A121" s="1"/>
      <c r="B121" s="1"/>
      <c r="C121" s="1"/>
      <c r="D121" s="1"/>
      <c r="E121" s="1"/>
      <c r="F121" s="1" t="s">
        <v>208</v>
      </c>
      <c r="G121" s="1"/>
      <c r="H121" s="1"/>
      <c r="I121" s="1"/>
      <c r="J121" s="2">
        <f>ROUND(SUM(J115:J120),5)</f>
        <v>27868.62</v>
      </c>
      <c r="K121" s="2">
        <f>ROUND(SUM(K115:K120),5)</f>
        <v>34820</v>
      </c>
      <c r="L121" s="2">
        <f>ROUND((J121-K121),5)</f>
        <v>-6951.38</v>
      </c>
      <c r="M121" s="15">
        <f>ROUND(IF(K121=0, IF(J121=0, 0, 1), J121/K121),5)</f>
        <v>0.80035999999999996</v>
      </c>
    </row>
    <row r="122" spans="1:13" x14ac:dyDescent="0.25">
      <c r="A122" s="1"/>
      <c r="B122" s="1"/>
      <c r="C122" s="1"/>
      <c r="D122" s="1"/>
      <c r="E122" s="1"/>
      <c r="F122" s="1" t="s">
        <v>209</v>
      </c>
      <c r="G122" s="1"/>
      <c r="H122" s="1"/>
      <c r="I122" s="1"/>
      <c r="J122" s="2"/>
      <c r="K122" s="2"/>
      <c r="L122" s="2"/>
      <c r="M122" s="15"/>
    </row>
    <row r="123" spans="1:13" x14ac:dyDescent="0.25">
      <c r="A123" s="1"/>
      <c r="B123" s="1"/>
      <c r="C123" s="1"/>
      <c r="D123" s="1"/>
      <c r="E123" s="1"/>
      <c r="F123" s="1"/>
      <c r="G123" s="1" t="s">
        <v>210</v>
      </c>
      <c r="H123" s="1"/>
      <c r="I123" s="1"/>
      <c r="J123" s="2">
        <v>1000</v>
      </c>
      <c r="K123" s="2">
        <v>6000</v>
      </c>
      <c r="L123" s="2">
        <f>ROUND((J123-K123),5)</f>
        <v>-5000</v>
      </c>
      <c r="M123" s="15">
        <f>ROUND(IF(K123=0, IF(J123=0, 0, 1), J123/K123),5)</f>
        <v>0.16667000000000001</v>
      </c>
    </row>
    <row r="124" spans="1:13" x14ac:dyDescent="0.25">
      <c r="A124" s="1"/>
      <c r="B124" s="1"/>
      <c r="C124" s="1"/>
      <c r="D124" s="1"/>
      <c r="E124" s="1"/>
      <c r="F124" s="1"/>
      <c r="G124" s="1" t="s">
        <v>211</v>
      </c>
      <c r="H124" s="1"/>
      <c r="I124" s="1"/>
      <c r="J124" s="2"/>
      <c r="K124" s="2"/>
      <c r="L124" s="2"/>
      <c r="M124" s="15"/>
    </row>
    <row r="125" spans="1:13" x14ac:dyDescent="0.25">
      <c r="A125" s="1"/>
      <c r="B125" s="1"/>
      <c r="C125" s="1"/>
      <c r="D125" s="1"/>
      <c r="E125" s="1"/>
      <c r="F125" s="1"/>
      <c r="G125" s="1"/>
      <c r="H125" s="1" t="s">
        <v>212</v>
      </c>
      <c r="I125" s="1"/>
      <c r="J125" s="2"/>
      <c r="K125" s="2"/>
      <c r="L125" s="2"/>
      <c r="M125" s="15"/>
    </row>
    <row r="126" spans="1:13" x14ac:dyDescent="0.25">
      <c r="A126" s="1"/>
      <c r="B126" s="1"/>
      <c r="C126" s="1"/>
      <c r="D126" s="1"/>
      <c r="E126" s="1"/>
      <c r="F126" s="1"/>
      <c r="G126" s="1"/>
      <c r="H126" s="1"/>
      <c r="I126" s="1" t="s">
        <v>213</v>
      </c>
      <c r="J126" s="2">
        <v>4506.6000000000004</v>
      </c>
      <c r="K126" s="2">
        <v>4500</v>
      </c>
      <c r="L126" s="2">
        <f>ROUND((J126-K126),5)</f>
        <v>6.6</v>
      </c>
      <c r="M126" s="15">
        <f>ROUND(IF(K126=0, IF(J126=0, 0, 1), J126/K126),5)</f>
        <v>1.0014700000000001</v>
      </c>
    </row>
    <row r="127" spans="1:13" ht="15.75" thickBot="1" x14ac:dyDescent="0.3">
      <c r="A127" s="1"/>
      <c r="B127" s="1"/>
      <c r="C127" s="1"/>
      <c r="D127" s="1"/>
      <c r="E127" s="1"/>
      <c r="F127" s="1"/>
      <c r="G127" s="1"/>
      <c r="H127" s="1"/>
      <c r="I127" s="1" t="s">
        <v>214</v>
      </c>
      <c r="J127" s="4">
        <v>7535.26</v>
      </c>
      <c r="K127" s="4">
        <v>8000</v>
      </c>
      <c r="L127" s="4">
        <f>ROUND((J127-K127),5)</f>
        <v>-464.74</v>
      </c>
      <c r="M127" s="18">
        <f>ROUND(IF(K127=0, IF(J127=0, 0, 1), J127/K127),5)</f>
        <v>0.94191000000000003</v>
      </c>
    </row>
    <row r="128" spans="1:13" x14ac:dyDescent="0.25">
      <c r="A128" s="1"/>
      <c r="B128" s="1"/>
      <c r="C128" s="1"/>
      <c r="D128" s="1"/>
      <c r="E128" s="1"/>
      <c r="F128" s="1"/>
      <c r="G128" s="1"/>
      <c r="H128" s="1" t="s">
        <v>215</v>
      </c>
      <c r="I128" s="1"/>
      <c r="J128" s="2">
        <f>ROUND(SUM(J125:J127),5)</f>
        <v>12041.86</v>
      </c>
      <c r="K128" s="2">
        <f>ROUND(SUM(K125:K127),5)</f>
        <v>12500</v>
      </c>
      <c r="L128" s="2">
        <f>ROUND((J128-K128),5)</f>
        <v>-458.14</v>
      </c>
      <c r="M128" s="15">
        <f>ROUND(IF(K128=0, IF(J128=0, 0, 1), J128/K128),5)</f>
        <v>0.96335000000000004</v>
      </c>
    </row>
    <row r="129" spans="1:13" x14ac:dyDescent="0.25">
      <c r="A129" s="1"/>
      <c r="B129" s="1"/>
      <c r="C129" s="1"/>
      <c r="D129" s="1"/>
      <c r="E129" s="1"/>
      <c r="F129" s="1"/>
      <c r="G129" s="1"/>
      <c r="H129" s="1" t="s">
        <v>216</v>
      </c>
      <c r="I129" s="1"/>
      <c r="J129" s="2"/>
      <c r="K129" s="2"/>
      <c r="L129" s="2"/>
      <c r="M129" s="15"/>
    </row>
    <row r="130" spans="1:13" x14ac:dyDescent="0.25">
      <c r="A130" s="1"/>
      <c r="B130" s="1"/>
      <c r="C130" s="1"/>
      <c r="D130" s="1"/>
      <c r="E130" s="1"/>
      <c r="F130" s="1"/>
      <c r="G130" s="1"/>
      <c r="H130" s="1"/>
      <c r="I130" s="1" t="s">
        <v>217</v>
      </c>
      <c r="J130" s="2">
        <v>0</v>
      </c>
      <c r="K130" s="2">
        <v>0</v>
      </c>
      <c r="L130" s="2">
        <f>ROUND((J130-K130),5)</f>
        <v>0</v>
      </c>
      <c r="M130" s="15">
        <f>ROUND(IF(K130=0, IF(J130=0, 0, 1), J130/K130),5)</f>
        <v>0</v>
      </c>
    </row>
    <row r="131" spans="1:13" ht="15.75" thickBot="1" x14ac:dyDescent="0.3">
      <c r="A131" s="1"/>
      <c r="B131" s="1"/>
      <c r="C131" s="1"/>
      <c r="D131" s="1"/>
      <c r="E131" s="1"/>
      <c r="F131" s="1"/>
      <c r="G131" s="1"/>
      <c r="H131" s="1"/>
      <c r="I131" s="1" t="s">
        <v>218</v>
      </c>
      <c r="J131" s="4">
        <v>1999.7</v>
      </c>
      <c r="K131" s="4">
        <v>7000</v>
      </c>
      <c r="L131" s="4">
        <f>ROUND((J131-K131),5)</f>
        <v>-5000.3</v>
      </c>
      <c r="M131" s="18">
        <f>ROUND(IF(K131=0, IF(J131=0, 0, 1), J131/K131),5)</f>
        <v>0.28566999999999998</v>
      </c>
    </row>
    <row r="132" spans="1:13" x14ac:dyDescent="0.25">
      <c r="A132" s="1"/>
      <c r="B132" s="1"/>
      <c r="C132" s="1"/>
      <c r="D132" s="1"/>
      <c r="E132" s="1"/>
      <c r="F132" s="1"/>
      <c r="G132" s="1"/>
      <c r="H132" s="1" t="s">
        <v>219</v>
      </c>
      <c r="I132" s="1"/>
      <c r="J132" s="2">
        <f>ROUND(SUM(J129:J131),5)</f>
        <v>1999.7</v>
      </c>
      <c r="K132" s="2">
        <f>ROUND(SUM(K129:K131),5)</f>
        <v>7000</v>
      </c>
      <c r="L132" s="2">
        <f>ROUND((J132-K132),5)</f>
        <v>-5000.3</v>
      </c>
      <c r="M132" s="15">
        <f>ROUND(IF(K132=0, IF(J132=0, 0, 1), J132/K132),5)</f>
        <v>0.28566999999999998</v>
      </c>
    </row>
    <row r="133" spans="1:13" x14ac:dyDescent="0.25">
      <c r="A133" s="1"/>
      <c r="B133" s="1"/>
      <c r="C133" s="1"/>
      <c r="D133" s="1"/>
      <c r="E133" s="1"/>
      <c r="F133" s="1"/>
      <c r="G133" s="1"/>
      <c r="H133" s="1" t="s">
        <v>220</v>
      </c>
      <c r="I133" s="1"/>
      <c r="J133" s="2"/>
      <c r="K133" s="2"/>
      <c r="L133" s="2"/>
      <c r="M133" s="15"/>
    </row>
    <row r="134" spans="1:13" x14ac:dyDescent="0.25">
      <c r="A134" s="1"/>
      <c r="B134" s="1"/>
      <c r="C134" s="1"/>
      <c r="D134" s="1"/>
      <c r="E134" s="1"/>
      <c r="F134" s="1"/>
      <c r="G134" s="1"/>
      <c r="H134" s="1"/>
      <c r="I134" s="1" t="s">
        <v>221</v>
      </c>
      <c r="J134" s="2">
        <v>0</v>
      </c>
      <c r="K134" s="2">
        <v>0</v>
      </c>
      <c r="L134" s="2">
        <f>ROUND((J134-K134),5)</f>
        <v>0</v>
      </c>
      <c r="M134" s="15">
        <f>ROUND(IF(K134=0, IF(J134=0, 0, 1), J134/K134),5)</f>
        <v>0</v>
      </c>
    </row>
    <row r="135" spans="1:13" ht="15.75" thickBot="1" x14ac:dyDescent="0.3">
      <c r="A135" s="1"/>
      <c r="B135" s="1"/>
      <c r="C135" s="1"/>
      <c r="D135" s="1"/>
      <c r="E135" s="1"/>
      <c r="F135" s="1"/>
      <c r="G135" s="1"/>
      <c r="H135" s="1"/>
      <c r="I135" s="1" t="s">
        <v>222</v>
      </c>
      <c r="J135" s="4">
        <v>0</v>
      </c>
      <c r="K135" s="4">
        <v>6500</v>
      </c>
      <c r="L135" s="4">
        <f>ROUND((J135-K135),5)</f>
        <v>-6500</v>
      </c>
      <c r="M135" s="18">
        <f>ROUND(IF(K135=0, IF(J135=0, 0, 1), J135/K135),5)</f>
        <v>0</v>
      </c>
    </row>
    <row r="136" spans="1:13" x14ac:dyDescent="0.25">
      <c r="A136" s="1"/>
      <c r="B136" s="1"/>
      <c r="C136" s="1"/>
      <c r="D136" s="1"/>
      <c r="E136" s="1"/>
      <c r="F136" s="1"/>
      <c r="G136" s="1"/>
      <c r="H136" s="1" t="s">
        <v>223</v>
      </c>
      <c r="I136" s="1"/>
      <c r="J136" s="2">
        <f>ROUND(SUM(J133:J135),5)</f>
        <v>0</v>
      </c>
      <c r="K136" s="2">
        <f>ROUND(SUM(K133:K135),5)</f>
        <v>6500</v>
      </c>
      <c r="L136" s="2">
        <f>ROUND((J136-K136),5)</f>
        <v>-6500</v>
      </c>
      <c r="M136" s="15">
        <f>ROUND(IF(K136=0, IF(J136=0, 0, 1), J136/K136),5)</f>
        <v>0</v>
      </c>
    </row>
    <row r="137" spans="1:13" ht="15.75" thickBot="1" x14ac:dyDescent="0.3">
      <c r="A137" s="1"/>
      <c r="B137" s="1"/>
      <c r="C137" s="1"/>
      <c r="D137" s="1"/>
      <c r="E137" s="1"/>
      <c r="F137" s="1"/>
      <c r="G137" s="1"/>
      <c r="H137" s="1" t="s">
        <v>224</v>
      </c>
      <c r="I137" s="1"/>
      <c r="J137" s="4">
        <v>0</v>
      </c>
      <c r="K137" s="4">
        <v>0</v>
      </c>
      <c r="L137" s="4">
        <f>ROUND((J137-K137),5)</f>
        <v>0</v>
      </c>
      <c r="M137" s="18">
        <f>ROUND(IF(K137=0, IF(J137=0, 0, 1), J137/K137),5)</f>
        <v>0</v>
      </c>
    </row>
    <row r="138" spans="1:13" x14ac:dyDescent="0.25">
      <c r="A138" s="1"/>
      <c r="B138" s="1"/>
      <c r="C138" s="1"/>
      <c r="D138" s="1"/>
      <c r="E138" s="1"/>
      <c r="F138" s="1"/>
      <c r="G138" s="1" t="s">
        <v>225</v>
      </c>
      <c r="H138" s="1"/>
      <c r="I138" s="1"/>
      <c r="J138" s="2">
        <f>ROUND(J124+J128+J132+SUM(J136:J137),5)</f>
        <v>14041.56</v>
      </c>
      <c r="K138" s="2">
        <f>ROUND(K124+K128+K132+SUM(K136:K137),5)</f>
        <v>26000</v>
      </c>
      <c r="L138" s="2">
        <f>ROUND((J138-K138),5)</f>
        <v>-11958.44</v>
      </c>
      <c r="M138" s="15">
        <f>ROUND(IF(K138=0, IF(J138=0, 0, 1), J138/K138),5)</f>
        <v>0.54005999999999998</v>
      </c>
    </row>
    <row r="139" spans="1:13" x14ac:dyDescent="0.25">
      <c r="A139" s="1"/>
      <c r="B139" s="1"/>
      <c r="C139" s="1"/>
      <c r="D139" s="1"/>
      <c r="E139" s="1"/>
      <c r="F139" s="1"/>
      <c r="G139" s="1" t="s">
        <v>226</v>
      </c>
      <c r="H139" s="1"/>
      <c r="I139" s="1"/>
      <c r="J139" s="2">
        <v>1238.48</v>
      </c>
      <c r="K139" s="2">
        <v>0</v>
      </c>
      <c r="L139" s="2">
        <f>ROUND((J139-K139),5)</f>
        <v>1238.48</v>
      </c>
      <c r="M139" s="15">
        <f>ROUND(IF(K139=0, IF(J139=0, 0, 1), J139/K139),5)</f>
        <v>1</v>
      </c>
    </row>
    <row r="140" spans="1:13" x14ac:dyDescent="0.25">
      <c r="A140" s="1"/>
      <c r="B140" s="1"/>
      <c r="C140" s="1"/>
      <c r="D140" s="1"/>
      <c r="E140" s="1"/>
      <c r="F140" s="1"/>
      <c r="G140" s="1" t="s">
        <v>227</v>
      </c>
      <c r="H140" s="1"/>
      <c r="I140" s="1"/>
      <c r="J140" s="2"/>
      <c r="K140" s="2"/>
      <c r="L140" s="2"/>
      <c r="M140" s="15"/>
    </row>
    <row r="141" spans="1:13" x14ac:dyDescent="0.25">
      <c r="A141" s="1"/>
      <c r="B141" s="1"/>
      <c r="C141" s="1"/>
      <c r="D141" s="1"/>
      <c r="E141" s="1"/>
      <c r="F141" s="1"/>
      <c r="G141" s="1"/>
      <c r="H141" s="1" t="s">
        <v>228</v>
      </c>
      <c r="I141" s="1"/>
      <c r="J141" s="2">
        <v>1315.06</v>
      </c>
      <c r="K141" s="2">
        <v>2830</v>
      </c>
      <c r="L141" s="2">
        <f>ROUND((J141-K141),5)</f>
        <v>-1514.94</v>
      </c>
      <c r="M141" s="15">
        <f>ROUND(IF(K141=0, IF(J141=0, 0, 1), J141/K141),5)</f>
        <v>0.46468999999999999</v>
      </c>
    </row>
    <row r="142" spans="1:13" x14ac:dyDescent="0.25">
      <c r="A142" s="1"/>
      <c r="B142" s="1"/>
      <c r="C142" s="1"/>
      <c r="D142" s="1"/>
      <c r="E142" s="1"/>
      <c r="F142" s="1"/>
      <c r="G142" s="1"/>
      <c r="H142" s="1" t="s">
        <v>229</v>
      </c>
      <c r="I142" s="1"/>
      <c r="J142" s="2">
        <v>1556.98</v>
      </c>
      <c r="K142" s="2">
        <v>1459</v>
      </c>
      <c r="L142" s="2">
        <f>ROUND((J142-K142),5)</f>
        <v>97.98</v>
      </c>
      <c r="M142" s="15">
        <f>ROUND(IF(K142=0, IF(J142=0, 0, 1), J142/K142),5)</f>
        <v>1.0671600000000001</v>
      </c>
    </row>
    <row r="143" spans="1:13" x14ac:dyDescent="0.25">
      <c r="A143" s="1"/>
      <c r="B143" s="1"/>
      <c r="C143" s="1"/>
      <c r="D143" s="1"/>
      <c r="E143" s="1"/>
      <c r="F143" s="1"/>
      <c r="G143" s="1"/>
      <c r="H143" s="1" t="s">
        <v>230</v>
      </c>
      <c r="I143" s="1"/>
      <c r="J143" s="2">
        <v>4767.54</v>
      </c>
      <c r="K143" s="2">
        <v>5500</v>
      </c>
      <c r="L143" s="2">
        <f>ROUND((J143-K143),5)</f>
        <v>-732.46</v>
      </c>
      <c r="M143" s="15">
        <f>ROUND(IF(K143=0, IF(J143=0, 0, 1), J143/K143),5)</f>
        <v>0.86682999999999999</v>
      </c>
    </row>
    <row r="144" spans="1:13" x14ac:dyDescent="0.25">
      <c r="A144" s="1"/>
      <c r="B144" s="1"/>
      <c r="C144" s="1"/>
      <c r="D144" s="1"/>
      <c r="E144" s="1"/>
      <c r="F144" s="1"/>
      <c r="G144" s="1"/>
      <c r="H144" s="1" t="s">
        <v>231</v>
      </c>
      <c r="I144" s="1"/>
      <c r="J144" s="2">
        <v>1117.5</v>
      </c>
      <c r="K144" s="2">
        <v>1200</v>
      </c>
      <c r="L144" s="2">
        <f>ROUND((J144-K144),5)</f>
        <v>-82.5</v>
      </c>
      <c r="M144" s="15">
        <f>ROUND(IF(K144=0, IF(J144=0, 0, 1), J144/K144),5)</f>
        <v>0.93125000000000002</v>
      </c>
    </row>
    <row r="145" spans="1:13" x14ac:dyDescent="0.25">
      <c r="A145" s="1"/>
      <c r="B145" s="1"/>
      <c r="C145" s="1"/>
      <c r="D145" s="1"/>
      <c r="E145" s="1"/>
      <c r="F145" s="1"/>
      <c r="G145" s="1"/>
      <c r="H145" s="1" t="s">
        <v>232</v>
      </c>
      <c r="I145" s="1"/>
      <c r="J145" s="2">
        <v>1117.5</v>
      </c>
      <c r="K145" s="2">
        <v>1200</v>
      </c>
      <c r="L145" s="2">
        <f>ROUND((J145-K145),5)</f>
        <v>-82.5</v>
      </c>
      <c r="M145" s="15">
        <f>ROUND(IF(K145=0, IF(J145=0, 0, 1), J145/K145),5)</f>
        <v>0.93125000000000002</v>
      </c>
    </row>
    <row r="146" spans="1:13" ht="15.75" thickBot="1" x14ac:dyDescent="0.3">
      <c r="A146" s="1"/>
      <c r="B146" s="1"/>
      <c r="C146" s="1"/>
      <c r="D146" s="1"/>
      <c r="E146" s="1"/>
      <c r="F146" s="1"/>
      <c r="G146" s="1"/>
      <c r="H146" s="1" t="s">
        <v>233</v>
      </c>
      <c r="I146" s="1"/>
      <c r="J146" s="4">
        <v>0</v>
      </c>
      <c r="K146" s="4">
        <v>0</v>
      </c>
      <c r="L146" s="4">
        <f>ROUND((J146-K146),5)</f>
        <v>0</v>
      </c>
      <c r="M146" s="18">
        <f>ROUND(IF(K146=0, IF(J146=0, 0, 1), J146/K146),5)</f>
        <v>0</v>
      </c>
    </row>
    <row r="147" spans="1:13" x14ac:dyDescent="0.25">
      <c r="A147" s="1"/>
      <c r="B147" s="1"/>
      <c r="C147" s="1"/>
      <c r="D147" s="1"/>
      <c r="E147" s="1"/>
      <c r="F147" s="1"/>
      <c r="G147" s="1" t="s">
        <v>234</v>
      </c>
      <c r="H147" s="1"/>
      <c r="I147" s="1"/>
      <c r="J147" s="2">
        <f>ROUND(SUM(J140:J146),5)</f>
        <v>9874.58</v>
      </c>
      <c r="K147" s="2">
        <f>ROUND(SUM(K140:K146),5)</f>
        <v>12189</v>
      </c>
      <c r="L147" s="2">
        <f>ROUND((J147-K147),5)</f>
        <v>-2314.42</v>
      </c>
      <c r="M147" s="15">
        <f>ROUND(IF(K147=0, IF(J147=0, 0, 1), J147/K147),5)</f>
        <v>0.81011999999999995</v>
      </c>
    </row>
    <row r="148" spans="1:13" x14ac:dyDescent="0.25">
      <c r="A148" s="1"/>
      <c r="B148" s="1"/>
      <c r="C148" s="1"/>
      <c r="D148" s="1"/>
      <c r="E148" s="1"/>
      <c r="F148" s="1"/>
      <c r="G148" s="1" t="s">
        <v>235</v>
      </c>
      <c r="H148" s="1"/>
      <c r="I148" s="1"/>
      <c r="J148" s="2"/>
      <c r="K148" s="2"/>
      <c r="L148" s="2"/>
      <c r="M148" s="15"/>
    </row>
    <row r="149" spans="1:13" x14ac:dyDescent="0.25">
      <c r="A149" s="1"/>
      <c r="B149" s="1"/>
      <c r="C149" s="1"/>
      <c r="D149" s="1"/>
      <c r="E149" s="1"/>
      <c r="F149" s="1"/>
      <c r="G149" s="1"/>
      <c r="H149" s="1" t="s">
        <v>236</v>
      </c>
      <c r="I149" s="1"/>
      <c r="J149" s="2"/>
      <c r="K149" s="2"/>
      <c r="L149" s="2"/>
      <c r="M149" s="15"/>
    </row>
    <row r="150" spans="1:13" x14ac:dyDescent="0.25">
      <c r="A150" s="1"/>
      <c r="B150" s="1"/>
      <c r="C150" s="1"/>
      <c r="D150" s="1"/>
      <c r="E150" s="1"/>
      <c r="F150" s="1"/>
      <c r="G150" s="1"/>
      <c r="H150" s="1"/>
      <c r="I150" s="1" t="s">
        <v>237</v>
      </c>
      <c r="J150" s="2">
        <v>13385.41</v>
      </c>
      <c r="K150" s="2">
        <v>15000</v>
      </c>
      <c r="L150" s="2">
        <f>ROUND((J150-K150),5)</f>
        <v>-1614.59</v>
      </c>
      <c r="M150" s="15">
        <f>ROUND(IF(K150=0, IF(J150=0, 0, 1), J150/K150),5)</f>
        <v>0.89236000000000004</v>
      </c>
    </row>
    <row r="151" spans="1:13" x14ac:dyDescent="0.25">
      <c r="A151" s="1"/>
      <c r="B151" s="1"/>
      <c r="C151" s="1"/>
      <c r="D151" s="1"/>
      <c r="E151" s="1"/>
      <c r="F151" s="1"/>
      <c r="G151" s="1"/>
      <c r="H151" s="1"/>
      <c r="I151" s="1" t="s">
        <v>238</v>
      </c>
      <c r="J151" s="2">
        <v>1919.48</v>
      </c>
      <c r="K151" s="2">
        <v>3000</v>
      </c>
      <c r="L151" s="2">
        <f>ROUND((J151-K151),5)</f>
        <v>-1080.52</v>
      </c>
      <c r="M151" s="15">
        <f>ROUND(IF(K151=0, IF(J151=0, 0, 1), J151/K151),5)</f>
        <v>0.63983000000000001</v>
      </c>
    </row>
    <row r="152" spans="1:13" x14ac:dyDescent="0.25">
      <c r="A152" s="1"/>
      <c r="B152" s="1"/>
      <c r="C152" s="1"/>
      <c r="D152" s="1"/>
      <c r="E152" s="1"/>
      <c r="F152" s="1"/>
      <c r="G152" s="1"/>
      <c r="H152" s="1"/>
      <c r="I152" s="1" t="s">
        <v>239</v>
      </c>
      <c r="J152" s="2">
        <v>1113.69</v>
      </c>
      <c r="K152" s="2">
        <v>2000</v>
      </c>
      <c r="L152" s="2">
        <f>ROUND((J152-K152),5)</f>
        <v>-886.31</v>
      </c>
      <c r="M152" s="15">
        <f>ROUND(IF(K152=0, IF(J152=0, 0, 1), J152/K152),5)</f>
        <v>0.55684999999999996</v>
      </c>
    </row>
    <row r="153" spans="1:13" ht="15.75" thickBot="1" x14ac:dyDescent="0.3">
      <c r="A153" s="1"/>
      <c r="B153" s="1"/>
      <c r="C153" s="1"/>
      <c r="D153" s="1"/>
      <c r="E153" s="1"/>
      <c r="F153" s="1"/>
      <c r="G153" s="1"/>
      <c r="H153" s="1"/>
      <c r="I153" s="1" t="s">
        <v>240</v>
      </c>
      <c r="J153" s="4">
        <v>0</v>
      </c>
      <c r="K153" s="4">
        <v>0</v>
      </c>
      <c r="L153" s="4">
        <f>ROUND((J153-K153),5)</f>
        <v>0</v>
      </c>
      <c r="M153" s="18">
        <f>ROUND(IF(K153=0, IF(J153=0, 0, 1), J153/K153),5)</f>
        <v>0</v>
      </c>
    </row>
    <row r="154" spans="1:13" x14ac:dyDescent="0.25">
      <c r="A154" s="1"/>
      <c r="B154" s="1"/>
      <c r="C154" s="1"/>
      <c r="D154" s="1"/>
      <c r="E154" s="1"/>
      <c r="F154" s="1"/>
      <c r="G154" s="1"/>
      <c r="H154" s="1" t="s">
        <v>241</v>
      </c>
      <c r="I154" s="1"/>
      <c r="J154" s="2">
        <f>ROUND(SUM(J149:J153),5)</f>
        <v>16418.580000000002</v>
      </c>
      <c r="K154" s="2">
        <f>ROUND(SUM(K149:K153),5)</f>
        <v>20000</v>
      </c>
      <c r="L154" s="2">
        <f>ROUND((J154-K154),5)</f>
        <v>-3581.42</v>
      </c>
      <c r="M154" s="15">
        <f>ROUND(IF(K154=0, IF(J154=0, 0, 1), J154/K154),5)</f>
        <v>0.82093000000000005</v>
      </c>
    </row>
    <row r="155" spans="1:13" x14ac:dyDescent="0.25">
      <c r="A155" s="1"/>
      <c r="B155" s="1"/>
      <c r="C155" s="1"/>
      <c r="D155" s="1"/>
      <c r="E155" s="1"/>
      <c r="F155" s="1"/>
      <c r="G155" s="1"/>
      <c r="H155" s="1" t="s">
        <v>242</v>
      </c>
      <c r="I155" s="1"/>
      <c r="J155" s="2">
        <v>2114.19</v>
      </c>
      <c r="K155" s="2">
        <v>2000</v>
      </c>
      <c r="L155" s="2">
        <f>ROUND((J155-K155),5)</f>
        <v>114.19</v>
      </c>
      <c r="M155" s="15">
        <f>ROUND(IF(K155=0, IF(J155=0, 0, 1), J155/K155),5)</f>
        <v>1.0570999999999999</v>
      </c>
    </row>
    <row r="156" spans="1:13" x14ac:dyDescent="0.25">
      <c r="A156" s="1"/>
      <c r="B156" s="1"/>
      <c r="C156" s="1"/>
      <c r="D156" s="1"/>
      <c r="E156" s="1"/>
      <c r="F156" s="1"/>
      <c r="G156" s="1"/>
      <c r="H156" s="1" t="s">
        <v>243</v>
      </c>
      <c r="I156" s="1"/>
      <c r="J156" s="2">
        <v>1989.12</v>
      </c>
      <c r="K156" s="2">
        <v>2200</v>
      </c>
      <c r="L156" s="2">
        <f>ROUND((J156-K156),5)</f>
        <v>-210.88</v>
      </c>
      <c r="M156" s="15">
        <f>ROUND(IF(K156=0, IF(J156=0, 0, 1), J156/K156),5)</f>
        <v>0.90415000000000001</v>
      </c>
    </row>
    <row r="157" spans="1:13" ht="15.75" thickBot="1" x14ac:dyDescent="0.3">
      <c r="A157" s="1"/>
      <c r="B157" s="1"/>
      <c r="C157" s="1"/>
      <c r="D157" s="1"/>
      <c r="E157" s="1"/>
      <c r="F157" s="1"/>
      <c r="G157" s="1"/>
      <c r="H157" s="1" t="s">
        <v>244</v>
      </c>
      <c r="I157" s="1"/>
      <c r="J157" s="4">
        <v>-0.92</v>
      </c>
      <c r="K157" s="4">
        <v>0</v>
      </c>
      <c r="L157" s="4">
        <f>ROUND((J157-K157),5)</f>
        <v>-0.92</v>
      </c>
      <c r="M157" s="18">
        <f>ROUND(IF(K157=0, IF(J157=0, 0, 1), J157/K157),5)</f>
        <v>1</v>
      </c>
    </row>
    <row r="158" spans="1:13" x14ac:dyDescent="0.25">
      <c r="A158" s="1"/>
      <c r="B158" s="1"/>
      <c r="C158" s="1"/>
      <c r="D158" s="1"/>
      <c r="E158" s="1"/>
      <c r="F158" s="1"/>
      <c r="G158" s="1" t="s">
        <v>245</v>
      </c>
      <c r="H158" s="1"/>
      <c r="I158" s="1"/>
      <c r="J158" s="2">
        <f>ROUND(J148+SUM(J154:J157),5)</f>
        <v>20520.97</v>
      </c>
      <c r="K158" s="2">
        <f>ROUND(K148+SUM(K154:K157),5)</f>
        <v>24200</v>
      </c>
      <c r="L158" s="2">
        <f>ROUND((J158-K158),5)</f>
        <v>-3679.03</v>
      </c>
      <c r="M158" s="15">
        <f>ROUND(IF(K158=0, IF(J158=0, 0, 1), J158/K158),5)</f>
        <v>0.84797</v>
      </c>
    </row>
    <row r="159" spans="1:13" x14ac:dyDescent="0.25">
      <c r="A159" s="1"/>
      <c r="B159" s="1"/>
      <c r="C159" s="1"/>
      <c r="D159" s="1"/>
      <c r="E159" s="1"/>
      <c r="F159" s="1"/>
      <c r="G159" s="1" t="s">
        <v>246</v>
      </c>
      <c r="H159" s="1"/>
      <c r="I159" s="1"/>
      <c r="J159" s="2">
        <v>2024</v>
      </c>
      <c r="K159" s="2">
        <v>2073</v>
      </c>
      <c r="L159" s="2">
        <f>ROUND((J159-K159),5)</f>
        <v>-49</v>
      </c>
      <c r="M159" s="15">
        <f>ROUND(IF(K159=0, IF(J159=0, 0, 1), J159/K159),5)</f>
        <v>0.97636000000000001</v>
      </c>
    </row>
    <row r="160" spans="1:13" ht="15.75" thickBot="1" x14ac:dyDescent="0.3">
      <c r="A160" s="1"/>
      <c r="B160" s="1"/>
      <c r="C160" s="1"/>
      <c r="D160" s="1"/>
      <c r="E160" s="1"/>
      <c r="F160" s="1"/>
      <c r="G160" s="1" t="s">
        <v>247</v>
      </c>
      <c r="H160" s="1"/>
      <c r="I160" s="1"/>
      <c r="J160" s="4">
        <v>0</v>
      </c>
      <c r="K160" s="4">
        <v>0</v>
      </c>
      <c r="L160" s="4">
        <f>ROUND((J160-K160),5)</f>
        <v>0</v>
      </c>
      <c r="M160" s="18">
        <f>ROUND(IF(K160=0, IF(J160=0, 0, 1), J160/K160),5)</f>
        <v>0</v>
      </c>
    </row>
    <row r="161" spans="1:13" x14ac:dyDescent="0.25">
      <c r="A161" s="1"/>
      <c r="B161" s="1"/>
      <c r="C161" s="1"/>
      <c r="D161" s="1"/>
      <c r="E161" s="1"/>
      <c r="F161" s="1" t="s">
        <v>248</v>
      </c>
      <c r="G161" s="1"/>
      <c r="H161" s="1"/>
      <c r="I161" s="1"/>
      <c r="J161" s="2">
        <f>ROUND(SUM(J122:J123)+SUM(J138:J139)+J147+SUM(J158:J160),5)</f>
        <v>48699.59</v>
      </c>
      <c r="K161" s="2">
        <f>ROUND(SUM(K122:K123)+SUM(K138:K139)+K147+SUM(K158:K160),5)</f>
        <v>70462</v>
      </c>
      <c r="L161" s="2">
        <f>ROUND((J161-K161),5)</f>
        <v>-21762.41</v>
      </c>
      <c r="M161" s="15">
        <f>ROUND(IF(K161=0, IF(J161=0, 0, 1), J161/K161),5)</f>
        <v>0.69115000000000004</v>
      </c>
    </row>
    <row r="162" spans="1:13" ht="15.75" thickBot="1" x14ac:dyDescent="0.3">
      <c r="A162" s="1"/>
      <c r="B162" s="1"/>
      <c r="C162" s="1"/>
      <c r="D162" s="1"/>
      <c r="E162" s="1"/>
      <c r="F162" s="1" t="s">
        <v>249</v>
      </c>
      <c r="G162" s="1"/>
      <c r="H162" s="1"/>
      <c r="I162" s="1"/>
      <c r="J162" s="4">
        <v>0</v>
      </c>
      <c r="K162" s="4">
        <v>0</v>
      </c>
      <c r="L162" s="4">
        <f>ROUND((J162-K162),5)</f>
        <v>0</v>
      </c>
      <c r="M162" s="18">
        <f>ROUND(IF(K162=0, IF(J162=0, 0, 1), J162/K162),5)</f>
        <v>0</v>
      </c>
    </row>
    <row r="163" spans="1:13" x14ac:dyDescent="0.25">
      <c r="A163" s="1"/>
      <c r="B163" s="1"/>
      <c r="C163" s="1"/>
      <c r="D163" s="1"/>
      <c r="E163" s="1" t="s">
        <v>250</v>
      </c>
      <c r="F163" s="1"/>
      <c r="G163" s="1"/>
      <c r="H163" s="1"/>
      <c r="I163" s="1"/>
      <c r="J163" s="2">
        <f>ROUND(SUM(J44:J50)+J55+J63+J72+J114+J121+SUM(J161:J162),5)</f>
        <v>1160682.0900000001</v>
      </c>
      <c r="K163" s="2">
        <f>ROUND(SUM(K44:K50)+K55+K63+K72+K114+K121+SUM(K161:K162),5)</f>
        <v>1260240.33</v>
      </c>
      <c r="L163" s="2">
        <f>ROUND((J163-K163),5)</f>
        <v>-99558.24</v>
      </c>
      <c r="M163" s="15">
        <f>ROUND(IF(K163=0, IF(J163=0, 0, 1), J163/K163),5)</f>
        <v>0.92100000000000004</v>
      </c>
    </row>
    <row r="164" spans="1:13" x14ac:dyDescent="0.25">
      <c r="A164" s="1"/>
      <c r="B164" s="1"/>
      <c r="C164" s="1"/>
      <c r="D164" s="1"/>
      <c r="E164" s="1" t="s">
        <v>251</v>
      </c>
      <c r="F164" s="1"/>
      <c r="G164" s="1"/>
      <c r="H164" s="1"/>
      <c r="I164" s="1"/>
      <c r="J164" s="2"/>
      <c r="K164" s="2"/>
      <c r="L164" s="2"/>
      <c r="M164" s="15"/>
    </row>
    <row r="165" spans="1:13" x14ac:dyDescent="0.25">
      <c r="A165" s="1"/>
      <c r="B165" s="1"/>
      <c r="C165" s="1"/>
      <c r="D165" s="1"/>
      <c r="E165" s="1"/>
      <c r="F165" s="1" t="s">
        <v>252</v>
      </c>
      <c r="G165" s="1"/>
      <c r="H165" s="1"/>
      <c r="I165" s="1"/>
      <c r="J165" s="2">
        <v>4550.33</v>
      </c>
      <c r="K165" s="2">
        <v>5000</v>
      </c>
      <c r="L165" s="2">
        <f>ROUND((J165-K165),5)</f>
        <v>-449.67</v>
      </c>
      <c r="M165" s="15">
        <f>ROUND(IF(K165=0, IF(J165=0, 0, 1), J165/K165),5)</f>
        <v>0.91007000000000005</v>
      </c>
    </row>
    <row r="166" spans="1:13" x14ac:dyDescent="0.25">
      <c r="A166" s="1"/>
      <c r="B166" s="1"/>
      <c r="C166" s="1"/>
      <c r="D166" s="1"/>
      <c r="E166" s="1"/>
      <c r="F166" s="1" t="s">
        <v>253</v>
      </c>
      <c r="G166" s="1"/>
      <c r="H166" s="1"/>
      <c r="I166" s="1"/>
      <c r="J166" s="2">
        <v>280.85000000000002</v>
      </c>
      <c r="K166" s="2">
        <v>1000</v>
      </c>
      <c r="L166" s="2">
        <f>ROUND((J166-K166),5)</f>
        <v>-719.15</v>
      </c>
      <c r="M166" s="15">
        <f>ROUND(IF(K166=0, IF(J166=0, 0, 1), J166/K166),5)</f>
        <v>0.28084999999999999</v>
      </c>
    </row>
    <row r="167" spans="1:13" ht="15.75" thickBot="1" x14ac:dyDescent="0.3">
      <c r="A167" s="1"/>
      <c r="B167" s="1"/>
      <c r="C167" s="1"/>
      <c r="D167" s="1"/>
      <c r="E167" s="1"/>
      <c r="F167" s="1" t="s">
        <v>254</v>
      </c>
      <c r="G167" s="1"/>
      <c r="H167" s="1"/>
      <c r="I167" s="1"/>
      <c r="J167" s="4">
        <v>0</v>
      </c>
      <c r="K167" s="4">
        <v>0</v>
      </c>
      <c r="L167" s="4">
        <f>ROUND((J167-K167),5)</f>
        <v>0</v>
      </c>
      <c r="M167" s="18">
        <f>ROUND(IF(K167=0, IF(J167=0, 0, 1), J167/K167),5)</f>
        <v>0</v>
      </c>
    </row>
    <row r="168" spans="1:13" x14ac:dyDescent="0.25">
      <c r="A168" s="1"/>
      <c r="B168" s="1"/>
      <c r="C168" s="1"/>
      <c r="D168" s="1"/>
      <c r="E168" s="1" t="s">
        <v>255</v>
      </c>
      <c r="F168" s="1"/>
      <c r="G168" s="1"/>
      <c r="H168" s="1"/>
      <c r="I168" s="1"/>
      <c r="J168" s="2">
        <f>ROUND(SUM(J164:J167),5)</f>
        <v>4831.18</v>
      </c>
      <c r="K168" s="2">
        <f>ROUND(SUM(K164:K167),5)</f>
        <v>6000</v>
      </c>
      <c r="L168" s="2">
        <f>ROUND((J168-K168),5)</f>
        <v>-1168.82</v>
      </c>
      <c r="M168" s="15">
        <f>ROUND(IF(K168=0, IF(J168=0, 0, 1), J168/K168),5)</f>
        <v>0.80520000000000003</v>
      </c>
    </row>
    <row r="169" spans="1:13" x14ac:dyDescent="0.25">
      <c r="A169" s="1"/>
      <c r="B169" s="1"/>
      <c r="C169" s="1"/>
      <c r="D169" s="1"/>
      <c r="E169" s="1" t="s">
        <v>256</v>
      </c>
      <c r="F169" s="1"/>
      <c r="G169" s="1"/>
      <c r="H169" s="1"/>
      <c r="I169" s="1"/>
      <c r="J169" s="2"/>
      <c r="K169" s="2"/>
      <c r="L169" s="2"/>
      <c r="M169" s="15"/>
    </row>
    <row r="170" spans="1:13" x14ac:dyDescent="0.25">
      <c r="A170" s="1"/>
      <c r="B170" s="1"/>
      <c r="C170" s="1"/>
      <c r="D170" s="1"/>
      <c r="E170" s="1"/>
      <c r="F170" s="1" t="s">
        <v>257</v>
      </c>
      <c r="G170" s="1"/>
      <c r="H170" s="1"/>
      <c r="I170" s="1"/>
      <c r="J170" s="2">
        <v>3653.31</v>
      </c>
      <c r="K170" s="2">
        <v>8000</v>
      </c>
      <c r="L170" s="2">
        <f>ROUND((J170-K170),5)</f>
        <v>-4346.6899999999996</v>
      </c>
      <c r="M170" s="15">
        <f>ROUND(IF(K170=0, IF(J170=0, 0, 1), J170/K170),5)</f>
        <v>0.45666000000000001</v>
      </c>
    </row>
    <row r="171" spans="1:13" x14ac:dyDescent="0.25">
      <c r="A171" s="1"/>
      <c r="B171" s="1"/>
      <c r="C171" s="1"/>
      <c r="D171" s="1"/>
      <c r="E171" s="1"/>
      <c r="F171" s="1" t="s">
        <v>258</v>
      </c>
      <c r="G171" s="1"/>
      <c r="H171" s="1"/>
      <c r="I171" s="1"/>
      <c r="J171" s="2">
        <v>8116.9</v>
      </c>
      <c r="K171" s="2">
        <v>11000</v>
      </c>
      <c r="L171" s="2">
        <f>ROUND((J171-K171),5)</f>
        <v>-2883.1</v>
      </c>
      <c r="M171" s="15">
        <f>ROUND(IF(K171=0, IF(J171=0, 0, 1), J171/K171),5)</f>
        <v>0.7379</v>
      </c>
    </row>
    <row r="172" spans="1:13" x14ac:dyDescent="0.25">
      <c r="A172" s="1"/>
      <c r="B172" s="1"/>
      <c r="C172" s="1"/>
      <c r="D172" s="1"/>
      <c r="E172" s="1"/>
      <c r="F172" s="1" t="s">
        <v>259</v>
      </c>
      <c r="G172" s="1"/>
      <c r="H172" s="1"/>
      <c r="I172" s="1"/>
      <c r="J172" s="2">
        <v>2094.08</v>
      </c>
      <c r="K172" s="2">
        <v>1500</v>
      </c>
      <c r="L172" s="2">
        <f>ROUND((J172-K172),5)</f>
        <v>594.08000000000004</v>
      </c>
      <c r="M172" s="15">
        <f>ROUND(IF(K172=0, IF(J172=0, 0, 1), J172/K172),5)</f>
        <v>1.39605</v>
      </c>
    </row>
    <row r="173" spans="1:13" x14ac:dyDescent="0.25">
      <c r="A173" s="1"/>
      <c r="B173" s="1"/>
      <c r="C173" s="1"/>
      <c r="D173" s="1"/>
      <c r="E173" s="1"/>
      <c r="F173" s="1" t="s">
        <v>260</v>
      </c>
      <c r="G173" s="1"/>
      <c r="H173" s="1"/>
      <c r="I173" s="1"/>
      <c r="J173" s="2">
        <v>-2295</v>
      </c>
      <c r="K173" s="2">
        <v>5000</v>
      </c>
      <c r="L173" s="2">
        <f>ROUND((J173-K173),5)</f>
        <v>-7295</v>
      </c>
      <c r="M173" s="15">
        <f>ROUND(IF(K173=0, IF(J173=0, 0, 1), J173/K173),5)</f>
        <v>-0.45900000000000002</v>
      </c>
    </row>
    <row r="174" spans="1:13" x14ac:dyDescent="0.25">
      <c r="A174" s="1"/>
      <c r="B174" s="1"/>
      <c r="C174" s="1"/>
      <c r="D174" s="1"/>
      <c r="E174" s="1"/>
      <c r="F174" s="1" t="s">
        <v>261</v>
      </c>
      <c r="G174" s="1"/>
      <c r="H174" s="1"/>
      <c r="I174" s="1"/>
      <c r="J174" s="2">
        <v>0</v>
      </c>
      <c r="K174" s="2">
        <v>0</v>
      </c>
      <c r="L174" s="2">
        <f>ROUND((J174-K174),5)</f>
        <v>0</v>
      </c>
      <c r="M174" s="15">
        <f>ROUND(IF(K174=0, IF(J174=0, 0, 1), J174/K174),5)</f>
        <v>0</v>
      </c>
    </row>
    <row r="175" spans="1:13" ht="15.75" thickBot="1" x14ac:dyDescent="0.3">
      <c r="A175" s="1"/>
      <c r="B175" s="1"/>
      <c r="C175" s="1"/>
      <c r="D175" s="1"/>
      <c r="E175" s="1"/>
      <c r="F175" s="1" t="s">
        <v>262</v>
      </c>
      <c r="G175" s="1"/>
      <c r="H175" s="1"/>
      <c r="I175" s="1"/>
      <c r="J175" s="4">
        <v>0</v>
      </c>
      <c r="K175" s="4">
        <v>0</v>
      </c>
      <c r="L175" s="4">
        <f>ROUND((J175-K175),5)</f>
        <v>0</v>
      </c>
      <c r="M175" s="18">
        <f>ROUND(IF(K175=0, IF(J175=0, 0, 1), J175/K175),5)</f>
        <v>0</v>
      </c>
    </row>
    <row r="176" spans="1:13" x14ac:dyDescent="0.25">
      <c r="A176" s="1"/>
      <c r="B176" s="1"/>
      <c r="C176" s="1"/>
      <c r="D176" s="1"/>
      <c r="E176" s="1" t="s">
        <v>263</v>
      </c>
      <c r="F176" s="1"/>
      <c r="G176" s="1"/>
      <c r="H176" s="1"/>
      <c r="I176" s="1"/>
      <c r="J176" s="2">
        <f>ROUND(SUM(J169:J175),5)</f>
        <v>11569.29</v>
      </c>
      <c r="K176" s="2">
        <f>ROUND(SUM(K169:K175),5)</f>
        <v>25500</v>
      </c>
      <c r="L176" s="2">
        <f>ROUND((J176-K176),5)</f>
        <v>-13930.71</v>
      </c>
      <c r="M176" s="15">
        <f>ROUND(IF(K176=0, IF(J176=0, 0, 1), J176/K176),5)</f>
        <v>0.45369999999999999</v>
      </c>
    </row>
    <row r="177" spans="1:13" x14ac:dyDescent="0.25">
      <c r="A177" s="1"/>
      <c r="B177" s="1"/>
      <c r="C177" s="1"/>
      <c r="D177" s="1"/>
      <c r="E177" s="1" t="s">
        <v>264</v>
      </c>
      <c r="F177" s="1"/>
      <c r="G177" s="1"/>
      <c r="H177" s="1"/>
      <c r="I177" s="1"/>
      <c r="J177" s="2"/>
      <c r="K177" s="2"/>
      <c r="L177" s="2"/>
      <c r="M177" s="15"/>
    </row>
    <row r="178" spans="1:13" x14ac:dyDescent="0.25">
      <c r="A178" s="1"/>
      <c r="B178" s="1"/>
      <c r="C178" s="1"/>
      <c r="D178" s="1"/>
      <c r="E178" s="1"/>
      <c r="F178" s="1" t="s">
        <v>265</v>
      </c>
      <c r="G178" s="1"/>
      <c r="H178" s="1"/>
      <c r="I178" s="1"/>
      <c r="J178" s="2">
        <v>727.82</v>
      </c>
      <c r="K178" s="2">
        <v>0</v>
      </c>
      <c r="L178" s="2">
        <f>ROUND((J178-K178),5)</f>
        <v>727.82</v>
      </c>
      <c r="M178" s="15">
        <f>ROUND(IF(K178=0, IF(J178=0, 0, 1), J178/K178),5)</f>
        <v>1</v>
      </c>
    </row>
    <row r="179" spans="1:13" x14ac:dyDescent="0.25">
      <c r="A179" s="1"/>
      <c r="B179" s="1"/>
      <c r="C179" s="1"/>
      <c r="D179" s="1"/>
      <c r="E179" s="1"/>
      <c r="F179" s="1" t="s">
        <v>266</v>
      </c>
      <c r="G179" s="1"/>
      <c r="H179" s="1"/>
      <c r="I179" s="1"/>
      <c r="J179" s="2">
        <v>0</v>
      </c>
      <c r="K179" s="2">
        <v>1000</v>
      </c>
      <c r="L179" s="2">
        <f>ROUND((J179-K179),5)</f>
        <v>-1000</v>
      </c>
      <c r="M179" s="15">
        <f>ROUND(IF(K179=0, IF(J179=0, 0, 1), J179/K179),5)</f>
        <v>0</v>
      </c>
    </row>
    <row r="180" spans="1:13" x14ac:dyDescent="0.25">
      <c r="A180" s="1"/>
      <c r="B180" s="1"/>
      <c r="C180" s="1"/>
      <c r="D180" s="1"/>
      <c r="E180" s="1"/>
      <c r="F180" s="1" t="s">
        <v>267</v>
      </c>
      <c r="G180" s="1"/>
      <c r="H180" s="1"/>
      <c r="I180" s="1"/>
      <c r="J180" s="2">
        <v>9814.51</v>
      </c>
      <c r="K180" s="2">
        <v>8500</v>
      </c>
      <c r="L180" s="2">
        <f>ROUND((J180-K180),5)</f>
        <v>1314.51</v>
      </c>
      <c r="M180" s="15">
        <f>ROUND(IF(K180=0, IF(J180=0, 0, 1), J180/K180),5)</f>
        <v>1.15465</v>
      </c>
    </row>
    <row r="181" spans="1:13" x14ac:dyDescent="0.25">
      <c r="A181" s="1"/>
      <c r="B181" s="1"/>
      <c r="C181" s="1"/>
      <c r="D181" s="1"/>
      <c r="E181" s="1"/>
      <c r="F181" s="1" t="s">
        <v>268</v>
      </c>
      <c r="G181" s="1"/>
      <c r="H181" s="1"/>
      <c r="I181" s="1"/>
      <c r="J181" s="2"/>
      <c r="K181" s="2"/>
      <c r="L181" s="2"/>
      <c r="M181" s="15"/>
    </row>
    <row r="182" spans="1:13" x14ac:dyDescent="0.25">
      <c r="A182" s="1"/>
      <c r="B182" s="1"/>
      <c r="C182" s="1"/>
      <c r="D182" s="1"/>
      <c r="E182" s="1"/>
      <c r="F182" s="1"/>
      <c r="G182" s="1" t="s">
        <v>269</v>
      </c>
      <c r="H182" s="1"/>
      <c r="I182" s="1"/>
      <c r="J182" s="2">
        <v>0</v>
      </c>
      <c r="K182" s="2">
        <v>6000</v>
      </c>
      <c r="L182" s="2">
        <f>ROUND((J182-K182),5)</f>
        <v>-6000</v>
      </c>
      <c r="M182" s="15">
        <f>ROUND(IF(K182=0, IF(J182=0, 0, 1), J182/K182),5)</f>
        <v>0</v>
      </c>
    </row>
    <row r="183" spans="1:13" x14ac:dyDescent="0.25">
      <c r="A183" s="1"/>
      <c r="B183" s="1"/>
      <c r="C183" s="1"/>
      <c r="D183" s="1"/>
      <c r="E183" s="1"/>
      <c r="F183" s="1"/>
      <c r="G183" s="1" t="s">
        <v>270</v>
      </c>
      <c r="H183" s="1"/>
      <c r="I183" s="1"/>
      <c r="J183" s="2">
        <v>10972.59</v>
      </c>
      <c r="K183" s="2">
        <v>11208</v>
      </c>
      <c r="L183" s="2">
        <f>ROUND((J183-K183),5)</f>
        <v>-235.41</v>
      </c>
      <c r="M183" s="15">
        <f>ROUND(IF(K183=0, IF(J183=0, 0, 1), J183/K183),5)</f>
        <v>0.97899999999999998</v>
      </c>
    </row>
    <row r="184" spans="1:13" x14ac:dyDescent="0.25">
      <c r="A184" s="1"/>
      <c r="B184" s="1"/>
      <c r="C184" s="1"/>
      <c r="D184" s="1"/>
      <c r="E184" s="1"/>
      <c r="F184" s="1"/>
      <c r="G184" s="1" t="s">
        <v>271</v>
      </c>
      <c r="H184" s="1"/>
      <c r="I184" s="1"/>
      <c r="J184" s="2">
        <v>571.89</v>
      </c>
      <c r="K184" s="2">
        <v>10000</v>
      </c>
      <c r="L184" s="2">
        <f>ROUND((J184-K184),5)</f>
        <v>-9428.11</v>
      </c>
      <c r="M184" s="15">
        <f>ROUND(IF(K184=0, IF(J184=0, 0, 1), J184/K184),5)</f>
        <v>5.7189999999999998E-2</v>
      </c>
    </row>
    <row r="185" spans="1:13" x14ac:dyDescent="0.25">
      <c r="A185" s="1"/>
      <c r="B185" s="1"/>
      <c r="C185" s="1"/>
      <c r="D185" s="1"/>
      <c r="E185" s="1"/>
      <c r="F185" s="1"/>
      <c r="G185" s="1" t="s">
        <v>272</v>
      </c>
      <c r="H185" s="1"/>
      <c r="I185" s="1"/>
      <c r="J185" s="2">
        <v>15163</v>
      </c>
      <c r="K185" s="2">
        <v>24832</v>
      </c>
      <c r="L185" s="2">
        <f>ROUND((J185-K185),5)</f>
        <v>-9669</v>
      </c>
      <c r="M185" s="15">
        <f>ROUND(IF(K185=0, IF(J185=0, 0, 1), J185/K185),5)</f>
        <v>0.61062000000000005</v>
      </c>
    </row>
    <row r="186" spans="1:13" x14ac:dyDescent="0.25">
      <c r="A186" s="1"/>
      <c r="B186" s="1"/>
      <c r="C186" s="1"/>
      <c r="D186" s="1"/>
      <c r="E186" s="1"/>
      <c r="F186" s="1"/>
      <c r="G186" s="1" t="s">
        <v>273</v>
      </c>
      <c r="H186" s="1"/>
      <c r="I186" s="1"/>
      <c r="J186" s="2">
        <v>0</v>
      </c>
      <c r="K186" s="2">
        <v>1500</v>
      </c>
      <c r="L186" s="2">
        <f>ROUND((J186-K186),5)</f>
        <v>-1500</v>
      </c>
      <c r="M186" s="15">
        <f>ROUND(IF(K186=0, IF(J186=0, 0, 1), J186/K186),5)</f>
        <v>0</v>
      </c>
    </row>
    <row r="187" spans="1:13" x14ac:dyDescent="0.25">
      <c r="A187" s="1"/>
      <c r="B187" s="1"/>
      <c r="C187" s="1"/>
      <c r="D187" s="1"/>
      <c r="E187" s="1"/>
      <c r="F187" s="1"/>
      <c r="G187" s="1" t="s">
        <v>274</v>
      </c>
      <c r="H187" s="1"/>
      <c r="I187" s="1"/>
      <c r="J187" s="2">
        <v>230.77</v>
      </c>
      <c r="K187" s="2">
        <v>2000</v>
      </c>
      <c r="L187" s="2">
        <f>ROUND((J187-K187),5)</f>
        <v>-1769.23</v>
      </c>
      <c r="M187" s="15">
        <f>ROUND(IF(K187=0, IF(J187=0, 0, 1), J187/K187),5)</f>
        <v>0.11539000000000001</v>
      </c>
    </row>
    <row r="188" spans="1:13" x14ac:dyDescent="0.25">
      <c r="A188" s="1"/>
      <c r="B188" s="1"/>
      <c r="C188" s="1"/>
      <c r="D188" s="1"/>
      <c r="E188" s="1"/>
      <c r="F188" s="1"/>
      <c r="G188" s="1" t="s">
        <v>275</v>
      </c>
      <c r="H188" s="1"/>
      <c r="I188" s="1"/>
      <c r="J188" s="2">
        <v>2554.6799999999998</v>
      </c>
      <c r="K188" s="2">
        <v>3600</v>
      </c>
      <c r="L188" s="2">
        <f>ROUND((J188-K188),5)</f>
        <v>-1045.32</v>
      </c>
      <c r="M188" s="15">
        <f>ROUND(IF(K188=0, IF(J188=0, 0, 1), J188/K188),5)</f>
        <v>0.70962999999999998</v>
      </c>
    </row>
    <row r="189" spans="1:13" x14ac:dyDescent="0.25">
      <c r="A189" s="1"/>
      <c r="B189" s="1"/>
      <c r="C189" s="1"/>
      <c r="D189" s="1"/>
      <c r="E189" s="1"/>
      <c r="F189" s="1"/>
      <c r="G189" s="1" t="s">
        <v>276</v>
      </c>
      <c r="H189" s="1"/>
      <c r="I189" s="1"/>
      <c r="J189" s="2">
        <v>4248.45</v>
      </c>
      <c r="K189" s="2">
        <v>3000</v>
      </c>
      <c r="L189" s="2">
        <f>ROUND((J189-K189),5)</f>
        <v>1248.45</v>
      </c>
      <c r="M189" s="15">
        <f>ROUND(IF(K189=0, IF(J189=0, 0, 1), J189/K189),5)</f>
        <v>1.41615</v>
      </c>
    </row>
    <row r="190" spans="1:13" x14ac:dyDescent="0.25">
      <c r="A190" s="1"/>
      <c r="B190" s="1"/>
      <c r="C190" s="1"/>
      <c r="D190" s="1"/>
      <c r="E190" s="1"/>
      <c r="F190" s="1"/>
      <c r="G190" s="1" t="s">
        <v>277</v>
      </c>
      <c r="H190" s="1"/>
      <c r="I190" s="1"/>
      <c r="J190" s="2">
        <v>699.15</v>
      </c>
      <c r="K190" s="2">
        <v>1000</v>
      </c>
      <c r="L190" s="2">
        <f>ROUND((J190-K190),5)</f>
        <v>-300.85000000000002</v>
      </c>
      <c r="M190" s="15">
        <f>ROUND(IF(K190=0, IF(J190=0, 0, 1), J190/K190),5)</f>
        <v>0.69915000000000005</v>
      </c>
    </row>
    <row r="191" spans="1:13" ht="15.75" thickBot="1" x14ac:dyDescent="0.3">
      <c r="A191" s="1"/>
      <c r="B191" s="1"/>
      <c r="C191" s="1"/>
      <c r="D191" s="1"/>
      <c r="E191" s="1"/>
      <c r="F191" s="1"/>
      <c r="G191" s="1" t="s">
        <v>278</v>
      </c>
      <c r="H191" s="1"/>
      <c r="I191" s="1"/>
      <c r="J191" s="4">
        <v>0</v>
      </c>
      <c r="K191" s="4">
        <v>0</v>
      </c>
      <c r="L191" s="4">
        <f>ROUND((J191-K191),5)</f>
        <v>0</v>
      </c>
      <c r="M191" s="18">
        <f>ROUND(IF(K191=0, IF(J191=0, 0, 1), J191/K191),5)</f>
        <v>0</v>
      </c>
    </row>
    <row r="192" spans="1:13" x14ac:dyDescent="0.25">
      <c r="A192" s="1"/>
      <c r="B192" s="1"/>
      <c r="C192" s="1"/>
      <c r="D192" s="1"/>
      <c r="E192" s="1"/>
      <c r="F192" s="1" t="s">
        <v>279</v>
      </c>
      <c r="G192" s="1"/>
      <c r="H192" s="1"/>
      <c r="I192" s="1"/>
      <c r="J192" s="2">
        <f>ROUND(SUM(J181:J191),5)</f>
        <v>34440.53</v>
      </c>
      <c r="K192" s="2">
        <f>ROUND(SUM(K181:K191),5)</f>
        <v>63140</v>
      </c>
      <c r="L192" s="2">
        <f>ROUND((J192-K192),5)</f>
        <v>-28699.47</v>
      </c>
      <c r="M192" s="15">
        <f>ROUND(IF(K192=0, IF(J192=0, 0, 1), J192/K192),5)</f>
        <v>0.54545999999999994</v>
      </c>
    </row>
    <row r="193" spans="1:13" x14ac:dyDescent="0.25">
      <c r="A193" s="1"/>
      <c r="B193" s="1"/>
      <c r="C193" s="1"/>
      <c r="D193" s="1"/>
      <c r="E193" s="1"/>
      <c r="F193" s="1" t="s">
        <v>280</v>
      </c>
      <c r="G193" s="1"/>
      <c r="H193" s="1"/>
      <c r="I193" s="1"/>
      <c r="J193" s="2"/>
      <c r="K193" s="2"/>
      <c r="L193" s="2"/>
      <c r="M193" s="15"/>
    </row>
    <row r="194" spans="1:13" x14ac:dyDescent="0.25">
      <c r="A194" s="1"/>
      <c r="B194" s="1"/>
      <c r="C194" s="1"/>
      <c r="D194" s="1"/>
      <c r="E194" s="1"/>
      <c r="F194" s="1"/>
      <c r="G194" s="1" t="s">
        <v>281</v>
      </c>
      <c r="H194" s="1"/>
      <c r="I194" s="1"/>
      <c r="J194" s="2">
        <v>513.69000000000005</v>
      </c>
      <c r="K194" s="2">
        <v>0</v>
      </c>
      <c r="L194" s="2">
        <f>ROUND((J194-K194),5)</f>
        <v>513.69000000000005</v>
      </c>
      <c r="M194" s="15">
        <f>ROUND(IF(K194=0, IF(J194=0, 0, 1), J194/K194),5)</f>
        <v>1</v>
      </c>
    </row>
    <row r="195" spans="1:13" x14ac:dyDescent="0.25">
      <c r="A195" s="1"/>
      <c r="B195" s="1"/>
      <c r="C195" s="1"/>
      <c r="D195" s="1"/>
      <c r="E195" s="1"/>
      <c r="F195" s="1"/>
      <c r="G195" s="1" t="s">
        <v>282</v>
      </c>
      <c r="H195" s="1"/>
      <c r="I195" s="1"/>
      <c r="J195" s="2">
        <v>0</v>
      </c>
      <c r="K195" s="2">
        <v>0</v>
      </c>
      <c r="L195" s="2">
        <f>ROUND((J195-K195),5)</f>
        <v>0</v>
      </c>
      <c r="M195" s="15">
        <f>ROUND(IF(K195=0, IF(J195=0, 0, 1), J195/K195),5)</f>
        <v>0</v>
      </c>
    </row>
    <row r="196" spans="1:13" x14ac:dyDescent="0.25">
      <c r="A196" s="1"/>
      <c r="B196" s="1"/>
      <c r="C196" s="1"/>
      <c r="D196" s="1"/>
      <c r="E196" s="1"/>
      <c r="F196" s="1"/>
      <c r="G196" s="1" t="s">
        <v>283</v>
      </c>
      <c r="H196" s="1"/>
      <c r="I196" s="1"/>
      <c r="J196" s="2">
        <v>0</v>
      </c>
      <c r="K196" s="2">
        <v>0</v>
      </c>
      <c r="L196" s="2">
        <f>ROUND((J196-K196),5)</f>
        <v>0</v>
      </c>
      <c r="M196" s="15">
        <f>ROUND(IF(K196=0, IF(J196=0, 0, 1), J196/K196),5)</f>
        <v>0</v>
      </c>
    </row>
    <row r="197" spans="1:13" x14ac:dyDescent="0.25">
      <c r="A197" s="1"/>
      <c r="B197" s="1"/>
      <c r="C197" s="1"/>
      <c r="D197" s="1"/>
      <c r="E197" s="1"/>
      <c r="F197" s="1"/>
      <c r="G197" s="1" t="s">
        <v>284</v>
      </c>
      <c r="H197" s="1"/>
      <c r="I197" s="1"/>
      <c r="J197" s="2">
        <v>0</v>
      </c>
      <c r="K197" s="2">
        <v>0</v>
      </c>
      <c r="L197" s="2">
        <f>ROUND((J197-K197),5)</f>
        <v>0</v>
      </c>
      <c r="M197" s="15">
        <f>ROUND(IF(K197=0, IF(J197=0, 0, 1), J197/K197),5)</f>
        <v>0</v>
      </c>
    </row>
    <row r="198" spans="1:13" x14ac:dyDescent="0.25">
      <c r="A198" s="1"/>
      <c r="B198" s="1"/>
      <c r="C198" s="1"/>
      <c r="D198" s="1"/>
      <c r="E198" s="1"/>
      <c r="F198" s="1"/>
      <c r="G198" s="1" t="s">
        <v>285</v>
      </c>
      <c r="H198" s="1"/>
      <c r="I198" s="1"/>
      <c r="J198" s="2">
        <v>1226.49</v>
      </c>
      <c r="K198" s="2">
        <v>0</v>
      </c>
      <c r="L198" s="2">
        <f>ROUND((J198-K198),5)</f>
        <v>1226.49</v>
      </c>
      <c r="M198" s="15">
        <f>ROUND(IF(K198=0, IF(J198=0, 0, 1), J198/K198),5)</f>
        <v>1</v>
      </c>
    </row>
    <row r="199" spans="1:13" x14ac:dyDescent="0.25">
      <c r="A199" s="1"/>
      <c r="B199" s="1"/>
      <c r="C199" s="1"/>
      <c r="D199" s="1"/>
      <c r="E199" s="1"/>
      <c r="F199" s="1"/>
      <c r="G199" s="1" t="s">
        <v>286</v>
      </c>
      <c r="H199" s="1"/>
      <c r="I199" s="1"/>
      <c r="J199" s="2">
        <v>0</v>
      </c>
      <c r="K199" s="2">
        <v>0</v>
      </c>
      <c r="L199" s="2">
        <f>ROUND((J199-K199),5)</f>
        <v>0</v>
      </c>
      <c r="M199" s="15">
        <f>ROUND(IF(K199=0, IF(J199=0, 0, 1), J199/K199),5)</f>
        <v>0</v>
      </c>
    </row>
    <row r="200" spans="1:13" x14ac:dyDescent="0.25">
      <c r="A200" s="1"/>
      <c r="B200" s="1"/>
      <c r="C200" s="1"/>
      <c r="D200" s="1"/>
      <c r="E200" s="1"/>
      <c r="F200" s="1"/>
      <c r="G200" s="1" t="s">
        <v>287</v>
      </c>
      <c r="H200" s="1"/>
      <c r="I200" s="1"/>
      <c r="J200" s="2">
        <v>48.16</v>
      </c>
      <c r="K200" s="2">
        <v>0</v>
      </c>
      <c r="L200" s="2">
        <f>ROUND((J200-K200),5)</f>
        <v>48.16</v>
      </c>
      <c r="M200" s="15">
        <f>ROUND(IF(K200=0, IF(J200=0, 0, 1), J200/K200),5)</f>
        <v>1</v>
      </c>
    </row>
    <row r="201" spans="1:13" x14ac:dyDescent="0.25">
      <c r="A201" s="1"/>
      <c r="B201" s="1"/>
      <c r="C201" s="1"/>
      <c r="D201" s="1"/>
      <c r="E201" s="1"/>
      <c r="F201" s="1"/>
      <c r="G201" s="1" t="s">
        <v>288</v>
      </c>
      <c r="H201" s="1"/>
      <c r="I201" s="1"/>
      <c r="J201" s="2">
        <v>0</v>
      </c>
      <c r="K201" s="2">
        <v>0</v>
      </c>
      <c r="L201" s="2">
        <f>ROUND((J201-K201),5)</f>
        <v>0</v>
      </c>
      <c r="M201" s="15">
        <f>ROUND(IF(K201=0, IF(J201=0, 0, 1), J201/K201),5)</f>
        <v>0</v>
      </c>
    </row>
    <row r="202" spans="1:13" x14ac:dyDescent="0.25">
      <c r="A202" s="1"/>
      <c r="B202" s="1"/>
      <c r="C202" s="1"/>
      <c r="D202" s="1"/>
      <c r="E202" s="1"/>
      <c r="F202" s="1"/>
      <c r="G202" s="1" t="s">
        <v>289</v>
      </c>
      <c r="H202" s="1"/>
      <c r="I202" s="1"/>
      <c r="J202" s="2">
        <v>2726.11</v>
      </c>
      <c r="K202" s="2">
        <v>0</v>
      </c>
      <c r="L202" s="2">
        <f>ROUND((J202-K202),5)</f>
        <v>2726.11</v>
      </c>
      <c r="M202" s="15">
        <f>ROUND(IF(K202=0, IF(J202=0, 0, 1), J202/K202),5)</f>
        <v>1</v>
      </c>
    </row>
    <row r="203" spans="1:13" x14ac:dyDescent="0.25">
      <c r="A203" s="1"/>
      <c r="B203" s="1"/>
      <c r="C203" s="1"/>
      <c r="D203" s="1"/>
      <c r="E203" s="1"/>
      <c r="F203" s="1"/>
      <c r="G203" s="1" t="s">
        <v>290</v>
      </c>
      <c r="H203" s="1"/>
      <c r="I203" s="1"/>
      <c r="J203" s="2">
        <v>347.91</v>
      </c>
      <c r="K203" s="2">
        <v>0</v>
      </c>
      <c r="L203" s="2">
        <f>ROUND((J203-K203),5)</f>
        <v>347.91</v>
      </c>
      <c r="M203" s="15">
        <f>ROUND(IF(K203=0, IF(J203=0, 0, 1), J203/K203),5)</f>
        <v>1</v>
      </c>
    </row>
    <row r="204" spans="1:13" x14ac:dyDescent="0.25">
      <c r="A204" s="1"/>
      <c r="B204" s="1"/>
      <c r="C204" s="1"/>
      <c r="D204" s="1"/>
      <c r="E204" s="1"/>
      <c r="F204" s="1"/>
      <c r="G204" s="1" t="s">
        <v>291</v>
      </c>
      <c r="H204" s="1"/>
      <c r="I204" s="1"/>
      <c r="J204" s="2">
        <v>0</v>
      </c>
      <c r="K204" s="2">
        <v>0</v>
      </c>
      <c r="L204" s="2">
        <f>ROUND((J204-K204),5)</f>
        <v>0</v>
      </c>
      <c r="M204" s="15">
        <f>ROUND(IF(K204=0, IF(J204=0, 0, 1), J204/K204),5)</f>
        <v>0</v>
      </c>
    </row>
    <row r="205" spans="1:13" x14ac:dyDescent="0.25">
      <c r="A205" s="1"/>
      <c r="B205" s="1"/>
      <c r="C205" s="1"/>
      <c r="D205" s="1"/>
      <c r="E205" s="1"/>
      <c r="F205" s="1"/>
      <c r="G205" s="1" t="s">
        <v>292</v>
      </c>
      <c r="H205" s="1"/>
      <c r="I205" s="1"/>
      <c r="J205" s="2">
        <v>2979.04</v>
      </c>
      <c r="K205" s="2">
        <v>0</v>
      </c>
      <c r="L205" s="2">
        <f>ROUND((J205-K205),5)</f>
        <v>2979.04</v>
      </c>
      <c r="M205" s="15">
        <f>ROUND(IF(K205=0, IF(J205=0, 0, 1), J205/K205),5)</f>
        <v>1</v>
      </c>
    </row>
    <row r="206" spans="1:13" x14ac:dyDescent="0.25">
      <c r="A206" s="1"/>
      <c r="B206" s="1"/>
      <c r="C206" s="1"/>
      <c r="D206" s="1"/>
      <c r="E206" s="1"/>
      <c r="F206" s="1"/>
      <c r="G206" s="1" t="s">
        <v>293</v>
      </c>
      <c r="H206" s="1"/>
      <c r="I206" s="1"/>
      <c r="J206" s="2">
        <v>128.26</v>
      </c>
      <c r="K206" s="2">
        <v>0</v>
      </c>
      <c r="L206" s="2">
        <f>ROUND((J206-K206),5)</f>
        <v>128.26</v>
      </c>
      <c r="M206" s="15">
        <f>ROUND(IF(K206=0, IF(J206=0, 0, 1), J206/K206),5)</f>
        <v>1</v>
      </c>
    </row>
    <row r="207" spans="1:13" x14ac:dyDescent="0.25">
      <c r="A207" s="1"/>
      <c r="B207" s="1"/>
      <c r="C207" s="1"/>
      <c r="D207" s="1"/>
      <c r="E207" s="1"/>
      <c r="F207" s="1"/>
      <c r="G207" s="1" t="s">
        <v>294</v>
      </c>
      <c r="H207" s="1"/>
      <c r="I207" s="1"/>
      <c r="J207" s="2">
        <v>7.48</v>
      </c>
      <c r="K207" s="2">
        <v>0</v>
      </c>
      <c r="L207" s="2">
        <f>ROUND((J207-K207),5)</f>
        <v>7.48</v>
      </c>
      <c r="M207" s="15">
        <f>ROUND(IF(K207=0, IF(J207=0, 0, 1), J207/K207),5)</f>
        <v>1</v>
      </c>
    </row>
    <row r="208" spans="1:13" x14ac:dyDescent="0.25">
      <c r="A208" s="1"/>
      <c r="B208" s="1"/>
      <c r="C208" s="1"/>
      <c r="D208" s="1"/>
      <c r="E208" s="1"/>
      <c r="F208" s="1"/>
      <c r="G208" s="1" t="s">
        <v>295</v>
      </c>
      <c r="H208" s="1"/>
      <c r="I208" s="1"/>
      <c r="J208" s="2">
        <v>104</v>
      </c>
      <c r="K208" s="2">
        <v>0</v>
      </c>
      <c r="L208" s="2">
        <f>ROUND((J208-K208),5)</f>
        <v>104</v>
      </c>
      <c r="M208" s="15">
        <f>ROUND(IF(K208=0, IF(J208=0, 0, 1), J208/K208),5)</f>
        <v>1</v>
      </c>
    </row>
    <row r="209" spans="1:13" x14ac:dyDescent="0.25">
      <c r="A209" s="1"/>
      <c r="B209" s="1"/>
      <c r="C209" s="1"/>
      <c r="D209" s="1"/>
      <c r="E209" s="1"/>
      <c r="F209" s="1"/>
      <c r="G209" s="1" t="s">
        <v>296</v>
      </c>
      <c r="H209" s="1"/>
      <c r="I209" s="1"/>
      <c r="J209" s="2">
        <v>446.08</v>
      </c>
      <c r="K209" s="2">
        <v>0</v>
      </c>
      <c r="L209" s="2">
        <f>ROUND((J209-K209),5)</f>
        <v>446.08</v>
      </c>
      <c r="M209" s="15">
        <f>ROUND(IF(K209=0, IF(J209=0, 0, 1), J209/K209),5)</f>
        <v>1</v>
      </c>
    </row>
    <row r="210" spans="1:13" x14ac:dyDescent="0.25">
      <c r="A210" s="1"/>
      <c r="B210" s="1"/>
      <c r="C210" s="1"/>
      <c r="D210" s="1"/>
      <c r="E210" s="1"/>
      <c r="F210" s="1"/>
      <c r="G210" s="1" t="s">
        <v>297</v>
      </c>
      <c r="H210" s="1"/>
      <c r="I210" s="1"/>
      <c r="J210" s="2">
        <v>3916.29</v>
      </c>
      <c r="K210" s="2">
        <v>0</v>
      </c>
      <c r="L210" s="2">
        <f>ROUND((J210-K210),5)</f>
        <v>3916.29</v>
      </c>
      <c r="M210" s="15">
        <f>ROUND(IF(K210=0, IF(J210=0, 0, 1), J210/K210),5)</f>
        <v>1</v>
      </c>
    </row>
    <row r="211" spans="1:13" x14ac:dyDescent="0.25">
      <c r="A211" s="1"/>
      <c r="B211" s="1"/>
      <c r="C211" s="1"/>
      <c r="D211" s="1"/>
      <c r="E211" s="1"/>
      <c r="F211" s="1"/>
      <c r="G211" s="1" t="s">
        <v>298</v>
      </c>
      <c r="H211" s="1"/>
      <c r="I211" s="1"/>
      <c r="J211" s="2">
        <v>0</v>
      </c>
      <c r="K211" s="2">
        <v>0</v>
      </c>
      <c r="L211" s="2">
        <f>ROUND((J211-K211),5)</f>
        <v>0</v>
      </c>
      <c r="M211" s="15">
        <f>ROUND(IF(K211=0, IF(J211=0, 0, 1), J211/K211),5)</f>
        <v>0</v>
      </c>
    </row>
    <row r="212" spans="1:13" x14ac:dyDescent="0.25">
      <c r="A212" s="1"/>
      <c r="B212" s="1"/>
      <c r="C212" s="1"/>
      <c r="D212" s="1"/>
      <c r="E212" s="1"/>
      <c r="F212" s="1"/>
      <c r="G212" s="1" t="s">
        <v>299</v>
      </c>
      <c r="H212" s="1"/>
      <c r="I212" s="1"/>
      <c r="J212" s="2">
        <v>7715.58</v>
      </c>
      <c r="K212" s="2">
        <v>0</v>
      </c>
      <c r="L212" s="2">
        <f>ROUND((J212-K212),5)</f>
        <v>7715.58</v>
      </c>
      <c r="M212" s="15">
        <f>ROUND(IF(K212=0, IF(J212=0, 0, 1), J212/K212),5)</f>
        <v>1</v>
      </c>
    </row>
    <row r="213" spans="1:13" x14ac:dyDescent="0.25">
      <c r="A213" s="1"/>
      <c r="B213" s="1"/>
      <c r="C213" s="1"/>
      <c r="D213" s="1"/>
      <c r="E213" s="1"/>
      <c r="F213" s="1"/>
      <c r="G213" s="1" t="s">
        <v>300</v>
      </c>
      <c r="H213" s="1"/>
      <c r="I213" s="1"/>
      <c r="J213" s="2">
        <v>0</v>
      </c>
      <c r="K213" s="2">
        <v>0</v>
      </c>
      <c r="L213" s="2">
        <f>ROUND((J213-K213),5)</f>
        <v>0</v>
      </c>
      <c r="M213" s="15">
        <f>ROUND(IF(K213=0, IF(J213=0, 0, 1), J213/K213),5)</f>
        <v>0</v>
      </c>
    </row>
    <row r="214" spans="1:13" x14ac:dyDescent="0.25">
      <c r="A214" s="1"/>
      <c r="B214" s="1"/>
      <c r="C214" s="1"/>
      <c r="D214" s="1"/>
      <c r="E214" s="1"/>
      <c r="F214" s="1"/>
      <c r="G214" s="1" t="s">
        <v>301</v>
      </c>
      <c r="H214" s="1"/>
      <c r="I214" s="1"/>
      <c r="J214" s="2">
        <v>1307.1500000000001</v>
      </c>
      <c r="K214" s="2">
        <v>0</v>
      </c>
      <c r="L214" s="2">
        <f>ROUND((J214-K214),5)</f>
        <v>1307.1500000000001</v>
      </c>
      <c r="M214" s="15">
        <f>ROUND(IF(K214=0, IF(J214=0, 0, 1), J214/K214),5)</f>
        <v>1</v>
      </c>
    </row>
    <row r="215" spans="1:13" x14ac:dyDescent="0.25">
      <c r="A215" s="1"/>
      <c r="B215" s="1"/>
      <c r="C215" s="1"/>
      <c r="D215" s="1"/>
      <c r="E215" s="1"/>
      <c r="F215" s="1"/>
      <c r="G215" s="1" t="s">
        <v>302</v>
      </c>
      <c r="H215" s="1"/>
      <c r="I215" s="1"/>
      <c r="J215" s="2">
        <v>-1455.69</v>
      </c>
      <c r="K215" s="2">
        <v>0</v>
      </c>
      <c r="L215" s="2">
        <f>ROUND((J215-K215),5)</f>
        <v>-1455.69</v>
      </c>
      <c r="M215" s="15">
        <f>ROUND(IF(K215=0, IF(J215=0, 0, 1), J215/K215),5)</f>
        <v>1</v>
      </c>
    </row>
    <row r="216" spans="1:13" x14ac:dyDescent="0.25">
      <c r="A216" s="1"/>
      <c r="B216" s="1"/>
      <c r="C216" s="1"/>
      <c r="D216" s="1"/>
      <c r="E216" s="1"/>
      <c r="F216" s="1"/>
      <c r="G216" s="1" t="s">
        <v>303</v>
      </c>
      <c r="H216" s="1"/>
      <c r="I216" s="1"/>
      <c r="J216" s="2">
        <v>1974.06</v>
      </c>
      <c r="K216" s="2">
        <v>0</v>
      </c>
      <c r="L216" s="2">
        <f>ROUND((J216-K216),5)</f>
        <v>1974.06</v>
      </c>
      <c r="M216" s="15">
        <f>ROUND(IF(K216=0, IF(J216=0, 0, 1), J216/K216),5)</f>
        <v>1</v>
      </c>
    </row>
    <row r="217" spans="1:13" x14ac:dyDescent="0.25">
      <c r="A217" s="1"/>
      <c r="B217" s="1"/>
      <c r="C217" s="1"/>
      <c r="D217" s="1"/>
      <c r="E217" s="1"/>
      <c r="F217" s="1"/>
      <c r="G217" s="1" t="s">
        <v>304</v>
      </c>
      <c r="H217" s="1"/>
      <c r="I217" s="1"/>
      <c r="J217" s="2">
        <v>96.83</v>
      </c>
      <c r="K217" s="2">
        <v>0</v>
      </c>
      <c r="L217" s="2">
        <f>ROUND((J217-K217),5)</f>
        <v>96.83</v>
      </c>
      <c r="M217" s="15">
        <f>ROUND(IF(K217=0, IF(J217=0, 0, 1), J217/K217),5)</f>
        <v>1</v>
      </c>
    </row>
    <row r="218" spans="1:13" x14ac:dyDescent="0.25">
      <c r="A218" s="1"/>
      <c r="B218" s="1"/>
      <c r="C218" s="1"/>
      <c r="D218" s="1"/>
      <c r="E218" s="1"/>
      <c r="F218" s="1"/>
      <c r="G218" s="1" t="s">
        <v>305</v>
      </c>
      <c r="H218" s="1"/>
      <c r="I218" s="1"/>
      <c r="J218" s="2">
        <v>188.27</v>
      </c>
      <c r="K218" s="2">
        <v>0</v>
      </c>
      <c r="L218" s="2">
        <f>ROUND((J218-K218),5)</f>
        <v>188.27</v>
      </c>
      <c r="M218" s="15">
        <f>ROUND(IF(K218=0, IF(J218=0, 0, 1), J218/K218),5)</f>
        <v>1</v>
      </c>
    </row>
    <row r="219" spans="1:13" ht="15.75" thickBot="1" x14ac:dyDescent="0.3">
      <c r="A219" s="1"/>
      <c r="B219" s="1"/>
      <c r="C219" s="1"/>
      <c r="D219" s="1"/>
      <c r="E219" s="1"/>
      <c r="F219" s="1"/>
      <c r="G219" s="1" t="s">
        <v>306</v>
      </c>
      <c r="H219" s="1"/>
      <c r="I219" s="1"/>
      <c r="J219" s="4">
        <v>449.06</v>
      </c>
      <c r="K219" s="4">
        <v>30000</v>
      </c>
      <c r="L219" s="4">
        <f>ROUND((J219-K219),5)</f>
        <v>-29550.94</v>
      </c>
      <c r="M219" s="18">
        <f>ROUND(IF(K219=0, IF(J219=0, 0, 1), J219/K219),5)</f>
        <v>1.4970000000000001E-2</v>
      </c>
    </row>
    <row r="220" spans="1:13" x14ac:dyDescent="0.25">
      <c r="A220" s="1"/>
      <c r="B220" s="1"/>
      <c r="C220" s="1"/>
      <c r="D220" s="1"/>
      <c r="E220" s="1"/>
      <c r="F220" s="1" t="s">
        <v>307</v>
      </c>
      <c r="G220" s="1"/>
      <c r="H220" s="1"/>
      <c r="I220" s="1"/>
      <c r="J220" s="2">
        <f>ROUND(SUM(J193:J219),5)</f>
        <v>22718.77</v>
      </c>
      <c r="K220" s="2">
        <f>ROUND(SUM(K193:K219),5)</f>
        <v>30000</v>
      </c>
      <c r="L220" s="2">
        <f>ROUND((J220-K220),5)</f>
        <v>-7281.23</v>
      </c>
      <c r="M220" s="15">
        <f>ROUND(IF(K220=0, IF(J220=0, 0, 1), J220/K220),5)</f>
        <v>0.75729000000000002</v>
      </c>
    </row>
    <row r="221" spans="1:13" ht="15.75" thickBot="1" x14ac:dyDescent="0.3">
      <c r="A221" s="1"/>
      <c r="B221" s="1"/>
      <c r="C221" s="1"/>
      <c r="D221" s="1"/>
      <c r="E221" s="1"/>
      <c r="F221" s="1" t="s">
        <v>308</v>
      </c>
      <c r="G221" s="1"/>
      <c r="H221" s="1"/>
      <c r="I221" s="1"/>
      <c r="J221" s="4">
        <v>0</v>
      </c>
      <c r="K221" s="4">
        <v>0</v>
      </c>
      <c r="L221" s="4">
        <f>ROUND((J221-K221),5)</f>
        <v>0</v>
      </c>
      <c r="M221" s="18">
        <f>ROUND(IF(K221=0, IF(J221=0, 0, 1), J221/K221),5)</f>
        <v>0</v>
      </c>
    </row>
    <row r="222" spans="1:13" x14ac:dyDescent="0.25">
      <c r="A222" s="1"/>
      <c r="B222" s="1"/>
      <c r="C222" s="1"/>
      <c r="D222" s="1"/>
      <c r="E222" s="1" t="s">
        <v>309</v>
      </c>
      <c r="F222" s="1"/>
      <c r="G222" s="1"/>
      <c r="H222" s="1"/>
      <c r="I222" s="1"/>
      <c r="J222" s="2">
        <f>ROUND(SUM(J177:J180)+J192+SUM(J220:J221),5)</f>
        <v>67701.63</v>
      </c>
      <c r="K222" s="2">
        <f>ROUND(SUM(K177:K180)+K192+SUM(K220:K221),5)</f>
        <v>102640</v>
      </c>
      <c r="L222" s="2">
        <f>ROUND((J222-K222),5)</f>
        <v>-34938.370000000003</v>
      </c>
      <c r="M222" s="15">
        <f>ROUND(IF(K222=0, IF(J222=0, 0, 1), J222/K222),5)</f>
        <v>0.65959999999999996</v>
      </c>
    </row>
    <row r="223" spans="1:13" x14ac:dyDescent="0.25">
      <c r="A223" s="1"/>
      <c r="B223" s="1"/>
      <c r="C223" s="1"/>
      <c r="D223" s="1"/>
      <c r="E223" s="1" t="s">
        <v>310</v>
      </c>
      <c r="F223" s="1"/>
      <c r="G223" s="1"/>
      <c r="H223" s="1"/>
      <c r="I223" s="1"/>
      <c r="J223" s="2"/>
      <c r="K223" s="2"/>
      <c r="L223" s="2"/>
      <c r="M223" s="15"/>
    </row>
    <row r="224" spans="1:13" x14ac:dyDescent="0.25">
      <c r="A224" s="1"/>
      <c r="B224" s="1"/>
      <c r="C224" s="1"/>
      <c r="D224" s="1"/>
      <c r="E224" s="1"/>
      <c r="F224" s="1" t="s">
        <v>311</v>
      </c>
      <c r="G224" s="1"/>
      <c r="H224" s="1"/>
      <c r="I224" s="1"/>
      <c r="J224" s="2">
        <v>662.55</v>
      </c>
      <c r="K224" s="2">
        <v>6699</v>
      </c>
      <c r="L224" s="2">
        <f>ROUND((J224-K224),5)</f>
        <v>-6036.45</v>
      </c>
      <c r="M224" s="15">
        <f>ROUND(IF(K224=0, IF(J224=0, 0, 1), J224/K224),5)</f>
        <v>9.8900000000000002E-2</v>
      </c>
    </row>
    <row r="225" spans="1:13" x14ac:dyDescent="0.25">
      <c r="A225" s="1"/>
      <c r="B225" s="1"/>
      <c r="C225" s="1"/>
      <c r="D225" s="1"/>
      <c r="E225" s="1"/>
      <c r="F225" s="1" t="s">
        <v>312</v>
      </c>
      <c r="G225" s="1"/>
      <c r="H225" s="1"/>
      <c r="I225" s="1"/>
      <c r="J225" s="2">
        <v>1018.35</v>
      </c>
      <c r="K225" s="2">
        <v>500</v>
      </c>
      <c r="L225" s="2">
        <f>ROUND((J225-K225),5)</f>
        <v>518.35</v>
      </c>
      <c r="M225" s="15">
        <f>ROUND(IF(K225=0, IF(J225=0, 0, 1), J225/K225),5)</f>
        <v>2.0367000000000002</v>
      </c>
    </row>
    <row r="226" spans="1:13" ht="15.75" thickBot="1" x14ac:dyDescent="0.3">
      <c r="A226" s="1"/>
      <c r="B226" s="1"/>
      <c r="C226" s="1"/>
      <c r="D226" s="1"/>
      <c r="E226" s="1"/>
      <c r="F226" s="1" t="s">
        <v>313</v>
      </c>
      <c r="G226" s="1"/>
      <c r="H226" s="1"/>
      <c r="I226" s="1"/>
      <c r="J226" s="4">
        <v>0</v>
      </c>
      <c r="K226" s="4">
        <v>0</v>
      </c>
      <c r="L226" s="4">
        <f>ROUND((J226-K226),5)</f>
        <v>0</v>
      </c>
      <c r="M226" s="18">
        <f>ROUND(IF(K226=0, IF(J226=0, 0, 1), J226/K226),5)</f>
        <v>0</v>
      </c>
    </row>
    <row r="227" spans="1:13" x14ac:dyDescent="0.25">
      <c r="A227" s="1"/>
      <c r="B227" s="1"/>
      <c r="C227" s="1"/>
      <c r="D227" s="1"/>
      <c r="E227" s="1" t="s">
        <v>314</v>
      </c>
      <c r="F227" s="1"/>
      <c r="G227" s="1"/>
      <c r="H227" s="1"/>
      <c r="I227" s="1"/>
      <c r="J227" s="2">
        <f>ROUND(SUM(J223:J226),5)</f>
        <v>1680.9</v>
      </c>
      <c r="K227" s="2">
        <f>ROUND(SUM(K223:K226),5)</f>
        <v>7199</v>
      </c>
      <c r="L227" s="2">
        <f>ROUND((J227-K227),5)</f>
        <v>-5518.1</v>
      </c>
      <c r="M227" s="15">
        <f>ROUND(IF(K227=0, IF(J227=0, 0, 1), J227/K227),5)</f>
        <v>0.23349</v>
      </c>
    </row>
    <row r="228" spans="1:13" x14ac:dyDescent="0.25">
      <c r="A228" s="1"/>
      <c r="B228" s="1"/>
      <c r="C228" s="1"/>
      <c r="D228" s="1"/>
      <c r="E228" s="1" t="s">
        <v>315</v>
      </c>
      <c r="F228" s="1"/>
      <c r="G228" s="1"/>
      <c r="H228" s="1"/>
      <c r="I228" s="1"/>
      <c r="J228" s="2"/>
      <c r="K228" s="2"/>
      <c r="L228" s="2"/>
      <c r="M228" s="15"/>
    </row>
    <row r="229" spans="1:13" x14ac:dyDescent="0.25">
      <c r="A229" s="1"/>
      <c r="B229" s="1"/>
      <c r="C229" s="1"/>
      <c r="D229" s="1"/>
      <c r="E229" s="1"/>
      <c r="F229" s="1" t="s">
        <v>316</v>
      </c>
      <c r="G229" s="1"/>
      <c r="H229" s="1"/>
      <c r="I229" s="1"/>
      <c r="J229" s="2">
        <v>258.64</v>
      </c>
      <c r="K229" s="2">
        <v>1500</v>
      </c>
      <c r="L229" s="2">
        <f>ROUND((J229-K229),5)</f>
        <v>-1241.3599999999999</v>
      </c>
      <c r="M229" s="15">
        <f>ROUND(IF(K229=0, IF(J229=0, 0, 1), J229/K229),5)</f>
        <v>0.17243</v>
      </c>
    </row>
    <row r="230" spans="1:13" x14ac:dyDescent="0.25">
      <c r="A230" s="1"/>
      <c r="B230" s="1"/>
      <c r="C230" s="1"/>
      <c r="D230" s="1"/>
      <c r="E230" s="1"/>
      <c r="F230" s="1" t="s">
        <v>317</v>
      </c>
      <c r="G230" s="1"/>
      <c r="H230" s="1"/>
      <c r="I230" s="1"/>
      <c r="J230" s="2"/>
      <c r="K230" s="2"/>
      <c r="L230" s="2"/>
      <c r="M230" s="15"/>
    </row>
    <row r="231" spans="1:13" x14ac:dyDescent="0.25">
      <c r="A231" s="1"/>
      <c r="B231" s="1"/>
      <c r="C231" s="1"/>
      <c r="D231" s="1"/>
      <c r="E231" s="1"/>
      <c r="F231" s="1"/>
      <c r="G231" s="1" t="s">
        <v>318</v>
      </c>
      <c r="H231" s="1"/>
      <c r="I231" s="1"/>
      <c r="J231" s="2">
        <v>587.29999999999995</v>
      </c>
      <c r="K231" s="2">
        <v>1000</v>
      </c>
      <c r="L231" s="2">
        <f>ROUND((J231-K231),5)</f>
        <v>-412.7</v>
      </c>
      <c r="M231" s="15">
        <f>ROUND(IF(K231=0, IF(J231=0, 0, 1), J231/K231),5)</f>
        <v>0.58730000000000004</v>
      </c>
    </row>
    <row r="232" spans="1:13" x14ac:dyDescent="0.25">
      <c r="A232" s="1"/>
      <c r="B232" s="1"/>
      <c r="C232" s="1"/>
      <c r="D232" s="1"/>
      <c r="E232" s="1"/>
      <c r="F232" s="1"/>
      <c r="G232" s="1" t="s">
        <v>319</v>
      </c>
      <c r="H232" s="1"/>
      <c r="I232" s="1"/>
      <c r="J232" s="2">
        <v>2931.53</v>
      </c>
      <c r="K232" s="2">
        <v>5000</v>
      </c>
      <c r="L232" s="2">
        <f>ROUND((J232-K232),5)</f>
        <v>-2068.4699999999998</v>
      </c>
      <c r="M232" s="15">
        <f>ROUND(IF(K232=0, IF(J232=0, 0, 1), J232/K232),5)</f>
        <v>0.58631</v>
      </c>
    </row>
    <row r="233" spans="1:13" x14ac:dyDescent="0.25">
      <c r="A233" s="1"/>
      <c r="B233" s="1"/>
      <c r="C233" s="1"/>
      <c r="D233" s="1"/>
      <c r="E233" s="1"/>
      <c r="F233" s="1"/>
      <c r="G233" s="1" t="s">
        <v>320</v>
      </c>
      <c r="H233" s="1"/>
      <c r="I233" s="1"/>
      <c r="J233" s="2">
        <v>12353.49</v>
      </c>
      <c r="K233" s="2">
        <v>11000</v>
      </c>
      <c r="L233" s="2">
        <f>ROUND((J233-K233),5)</f>
        <v>1353.49</v>
      </c>
      <c r="M233" s="15">
        <f>ROUND(IF(K233=0, IF(J233=0, 0, 1), J233/K233),5)</f>
        <v>1.12304</v>
      </c>
    </row>
    <row r="234" spans="1:13" ht="15.75" thickBot="1" x14ac:dyDescent="0.3">
      <c r="A234" s="1"/>
      <c r="B234" s="1"/>
      <c r="C234" s="1"/>
      <c r="D234" s="1"/>
      <c r="E234" s="1"/>
      <c r="F234" s="1"/>
      <c r="G234" s="1" t="s">
        <v>321</v>
      </c>
      <c r="H234" s="1"/>
      <c r="I234" s="1"/>
      <c r="J234" s="4">
        <v>8648.1200000000008</v>
      </c>
      <c r="K234" s="4">
        <v>12500</v>
      </c>
      <c r="L234" s="4">
        <f>ROUND((J234-K234),5)</f>
        <v>-3851.88</v>
      </c>
      <c r="M234" s="18">
        <f>ROUND(IF(K234=0, IF(J234=0, 0, 1), J234/K234),5)</f>
        <v>0.69184999999999997</v>
      </c>
    </row>
    <row r="235" spans="1:13" x14ac:dyDescent="0.25">
      <c r="A235" s="1"/>
      <c r="B235" s="1"/>
      <c r="C235" s="1"/>
      <c r="D235" s="1"/>
      <c r="E235" s="1"/>
      <c r="F235" s="1" t="s">
        <v>322</v>
      </c>
      <c r="G235" s="1"/>
      <c r="H235" s="1"/>
      <c r="I235" s="1"/>
      <c r="J235" s="2">
        <f>ROUND(SUM(J230:J234),5)</f>
        <v>24520.44</v>
      </c>
      <c r="K235" s="2">
        <f>ROUND(SUM(K230:K234),5)</f>
        <v>29500</v>
      </c>
      <c r="L235" s="2">
        <f>ROUND((J235-K235),5)</f>
        <v>-4979.5600000000004</v>
      </c>
      <c r="M235" s="15">
        <f>ROUND(IF(K235=0, IF(J235=0, 0, 1), J235/K235),5)</f>
        <v>0.83120000000000005</v>
      </c>
    </row>
    <row r="236" spans="1:13" x14ac:dyDescent="0.25">
      <c r="A236" s="1"/>
      <c r="B236" s="1"/>
      <c r="C236" s="1"/>
      <c r="D236" s="1"/>
      <c r="E236" s="1"/>
      <c r="F236" s="1" t="s">
        <v>323</v>
      </c>
      <c r="G236" s="1"/>
      <c r="H236" s="1"/>
      <c r="I236" s="1"/>
      <c r="J236" s="2">
        <v>65000</v>
      </c>
      <c r="K236" s="2">
        <v>65000</v>
      </c>
      <c r="L236" s="2">
        <f>ROUND((J236-K236),5)</f>
        <v>0</v>
      </c>
      <c r="M236" s="15">
        <f>ROUND(IF(K236=0, IF(J236=0, 0, 1), J236/K236),5)</f>
        <v>1</v>
      </c>
    </row>
    <row r="237" spans="1:13" x14ac:dyDescent="0.25">
      <c r="A237" s="1"/>
      <c r="B237" s="1"/>
      <c r="C237" s="1"/>
      <c r="D237" s="1"/>
      <c r="E237" s="1"/>
      <c r="F237" s="1" t="s">
        <v>324</v>
      </c>
      <c r="G237" s="1"/>
      <c r="H237" s="1"/>
      <c r="I237" s="1"/>
      <c r="J237" s="2"/>
      <c r="K237" s="2"/>
      <c r="L237" s="2"/>
      <c r="M237" s="15"/>
    </row>
    <row r="238" spans="1:13" x14ac:dyDescent="0.25">
      <c r="A238" s="1"/>
      <c r="B238" s="1"/>
      <c r="C238" s="1"/>
      <c r="D238" s="1"/>
      <c r="E238" s="1"/>
      <c r="F238" s="1"/>
      <c r="G238" s="1" t="s">
        <v>325</v>
      </c>
      <c r="H238" s="1"/>
      <c r="I238" s="1"/>
      <c r="J238" s="2">
        <v>415.31</v>
      </c>
      <c r="K238" s="2">
        <v>2500</v>
      </c>
      <c r="L238" s="2">
        <f>ROUND((J238-K238),5)</f>
        <v>-2084.69</v>
      </c>
      <c r="M238" s="15">
        <f>ROUND(IF(K238=0, IF(J238=0, 0, 1), J238/K238),5)</f>
        <v>0.16611999999999999</v>
      </c>
    </row>
    <row r="239" spans="1:13" x14ac:dyDescent="0.25">
      <c r="A239" s="1"/>
      <c r="B239" s="1"/>
      <c r="C239" s="1"/>
      <c r="D239" s="1"/>
      <c r="E239" s="1"/>
      <c r="F239" s="1"/>
      <c r="G239" s="1" t="s">
        <v>326</v>
      </c>
      <c r="H239" s="1"/>
      <c r="I239" s="1"/>
      <c r="J239" s="2">
        <v>1633.61</v>
      </c>
      <c r="K239" s="2">
        <v>1000</v>
      </c>
      <c r="L239" s="2">
        <f>ROUND((J239-K239),5)</f>
        <v>633.61</v>
      </c>
      <c r="M239" s="15">
        <f>ROUND(IF(K239=0, IF(J239=0, 0, 1), J239/K239),5)</f>
        <v>1.63361</v>
      </c>
    </row>
    <row r="240" spans="1:13" ht="15.75" thickBot="1" x14ac:dyDescent="0.3">
      <c r="A240" s="1"/>
      <c r="B240" s="1"/>
      <c r="C240" s="1"/>
      <c r="D240" s="1"/>
      <c r="E240" s="1"/>
      <c r="F240" s="1"/>
      <c r="G240" s="1" t="s">
        <v>327</v>
      </c>
      <c r="H240" s="1"/>
      <c r="I240" s="1"/>
      <c r="J240" s="4">
        <v>0</v>
      </c>
      <c r="K240" s="4">
        <v>0</v>
      </c>
      <c r="L240" s="4">
        <f>ROUND((J240-K240),5)</f>
        <v>0</v>
      </c>
      <c r="M240" s="18">
        <f>ROUND(IF(K240=0, IF(J240=0, 0, 1), J240/K240),5)</f>
        <v>0</v>
      </c>
    </row>
    <row r="241" spans="1:13" x14ac:dyDescent="0.25">
      <c r="A241" s="1"/>
      <c r="B241" s="1"/>
      <c r="C241" s="1"/>
      <c r="D241" s="1"/>
      <c r="E241" s="1"/>
      <c r="F241" s="1" t="s">
        <v>328</v>
      </c>
      <c r="G241" s="1"/>
      <c r="H241" s="1"/>
      <c r="I241" s="1"/>
      <c r="J241" s="2">
        <f>ROUND(SUM(J237:J240),5)</f>
        <v>2048.92</v>
      </c>
      <c r="K241" s="2">
        <f>ROUND(SUM(K237:K240),5)</f>
        <v>3500</v>
      </c>
      <c r="L241" s="2">
        <f>ROUND((J241-K241),5)</f>
        <v>-1451.08</v>
      </c>
      <c r="M241" s="15">
        <f>ROUND(IF(K241=0, IF(J241=0, 0, 1), J241/K241),5)</f>
        <v>0.58540999999999999</v>
      </c>
    </row>
    <row r="242" spans="1:13" ht="15.75" thickBot="1" x14ac:dyDescent="0.3">
      <c r="A242" s="1"/>
      <c r="B242" s="1"/>
      <c r="C242" s="1"/>
      <c r="D242" s="1"/>
      <c r="E242" s="1"/>
      <c r="F242" s="1" t="s">
        <v>329</v>
      </c>
      <c r="G242" s="1"/>
      <c r="H242" s="1"/>
      <c r="I242" s="1"/>
      <c r="J242" s="4">
        <v>0</v>
      </c>
      <c r="K242" s="4">
        <v>0</v>
      </c>
      <c r="L242" s="4">
        <f>ROUND((J242-K242),5)</f>
        <v>0</v>
      </c>
      <c r="M242" s="18">
        <f>ROUND(IF(K242=0, IF(J242=0, 0, 1), J242/K242),5)</f>
        <v>0</v>
      </c>
    </row>
    <row r="243" spans="1:13" x14ac:dyDescent="0.25">
      <c r="A243" s="1"/>
      <c r="B243" s="1"/>
      <c r="C243" s="1"/>
      <c r="D243" s="1"/>
      <c r="E243" s="1" t="s">
        <v>330</v>
      </c>
      <c r="F243" s="1"/>
      <c r="G243" s="1"/>
      <c r="H243" s="1"/>
      <c r="I243" s="1"/>
      <c r="J243" s="2">
        <f>ROUND(SUM(J228:J229)+SUM(J235:J236)+SUM(J241:J242),5)</f>
        <v>91828</v>
      </c>
      <c r="K243" s="2">
        <f>ROUND(SUM(K228:K229)+SUM(K235:K236)+SUM(K241:K242),5)</f>
        <v>99500</v>
      </c>
      <c r="L243" s="2">
        <f>ROUND((J243-K243),5)</f>
        <v>-7672</v>
      </c>
      <c r="M243" s="15">
        <f>ROUND(IF(K243=0, IF(J243=0, 0, 1), J243/K243),5)</f>
        <v>0.92288999999999999</v>
      </c>
    </row>
    <row r="244" spans="1:13" x14ac:dyDescent="0.25">
      <c r="A244" s="1"/>
      <c r="B244" s="1"/>
      <c r="C244" s="1"/>
      <c r="D244" s="1"/>
      <c r="E244" s="1" t="s">
        <v>331</v>
      </c>
      <c r="F244" s="1"/>
      <c r="G244" s="1"/>
      <c r="H244" s="1"/>
      <c r="I244" s="1"/>
      <c r="J244" s="2"/>
      <c r="K244" s="2"/>
      <c r="L244" s="2"/>
      <c r="M244" s="15"/>
    </row>
    <row r="245" spans="1:13" x14ac:dyDescent="0.25">
      <c r="A245" s="1"/>
      <c r="B245" s="1"/>
      <c r="C245" s="1"/>
      <c r="D245" s="1"/>
      <c r="E245" s="1"/>
      <c r="F245" s="1" t="s">
        <v>332</v>
      </c>
      <c r="G245" s="1"/>
      <c r="H245" s="1"/>
      <c r="I245" s="1"/>
      <c r="J245" s="2">
        <v>7957.84</v>
      </c>
      <c r="K245" s="2">
        <v>11500</v>
      </c>
      <c r="L245" s="2">
        <f>ROUND((J245-K245),5)</f>
        <v>-3542.16</v>
      </c>
      <c r="M245" s="15">
        <f>ROUND(IF(K245=0, IF(J245=0, 0, 1), J245/K245),5)</f>
        <v>0.69198999999999999</v>
      </c>
    </row>
    <row r="246" spans="1:13" x14ac:dyDescent="0.25">
      <c r="A246" s="1"/>
      <c r="B246" s="1"/>
      <c r="C246" s="1"/>
      <c r="D246" s="1"/>
      <c r="E246" s="1"/>
      <c r="F246" s="1" t="s">
        <v>333</v>
      </c>
      <c r="G246" s="1"/>
      <c r="H246" s="1"/>
      <c r="I246" s="1"/>
      <c r="J246" s="2">
        <v>1017.18</v>
      </c>
      <c r="K246" s="2">
        <v>0</v>
      </c>
      <c r="L246" s="2">
        <f>ROUND((J246-K246),5)</f>
        <v>1017.18</v>
      </c>
      <c r="M246" s="15">
        <f>ROUND(IF(K246=0, IF(J246=0, 0, 1), J246/K246),5)</f>
        <v>1</v>
      </c>
    </row>
    <row r="247" spans="1:13" x14ac:dyDescent="0.25">
      <c r="A247" s="1"/>
      <c r="B247" s="1"/>
      <c r="C247" s="1"/>
      <c r="D247" s="1"/>
      <c r="E247" s="1"/>
      <c r="F247" s="1" t="s">
        <v>334</v>
      </c>
      <c r="G247" s="1"/>
      <c r="H247" s="1"/>
      <c r="I247" s="1"/>
      <c r="J247" s="2">
        <v>2940.38</v>
      </c>
      <c r="K247" s="2">
        <v>5000</v>
      </c>
      <c r="L247" s="2">
        <f>ROUND((J247-K247),5)</f>
        <v>-2059.62</v>
      </c>
      <c r="M247" s="15">
        <f>ROUND(IF(K247=0, IF(J247=0, 0, 1), J247/K247),5)</f>
        <v>0.58808000000000005</v>
      </c>
    </row>
    <row r="248" spans="1:13" x14ac:dyDescent="0.25">
      <c r="A248" s="1"/>
      <c r="B248" s="1"/>
      <c r="C248" s="1"/>
      <c r="D248" s="1"/>
      <c r="E248" s="1"/>
      <c r="F248" s="1" t="s">
        <v>335</v>
      </c>
      <c r="G248" s="1"/>
      <c r="H248" s="1"/>
      <c r="I248" s="1"/>
      <c r="J248" s="2">
        <v>400</v>
      </c>
      <c r="K248" s="2">
        <v>5500</v>
      </c>
      <c r="L248" s="2">
        <f>ROUND((J248-K248),5)</f>
        <v>-5100</v>
      </c>
      <c r="M248" s="15">
        <f>ROUND(IF(K248=0, IF(J248=0, 0, 1), J248/K248),5)</f>
        <v>7.2730000000000003E-2</v>
      </c>
    </row>
    <row r="249" spans="1:13" x14ac:dyDescent="0.25">
      <c r="A249" s="1"/>
      <c r="B249" s="1"/>
      <c r="C249" s="1"/>
      <c r="D249" s="1"/>
      <c r="E249" s="1"/>
      <c r="F249" s="1" t="s">
        <v>336</v>
      </c>
      <c r="G249" s="1"/>
      <c r="H249" s="1"/>
      <c r="I249" s="1"/>
      <c r="J249" s="2">
        <v>1908.59</v>
      </c>
      <c r="K249" s="2">
        <v>5000</v>
      </c>
      <c r="L249" s="2">
        <f>ROUND((J249-K249),5)</f>
        <v>-3091.41</v>
      </c>
      <c r="M249" s="15">
        <f>ROUND(IF(K249=0, IF(J249=0, 0, 1), J249/K249),5)</f>
        <v>0.38172</v>
      </c>
    </row>
    <row r="250" spans="1:13" x14ac:dyDescent="0.25">
      <c r="A250" s="1"/>
      <c r="B250" s="1"/>
      <c r="C250" s="1"/>
      <c r="D250" s="1"/>
      <c r="E250" s="1"/>
      <c r="F250" s="1" t="s">
        <v>337</v>
      </c>
      <c r="G250" s="1"/>
      <c r="H250" s="1"/>
      <c r="I250" s="1"/>
      <c r="J250" s="2">
        <v>940.48</v>
      </c>
      <c r="K250" s="2">
        <v>10000</v>
      </c>
      <c r="L250" s="2">
        <f>ROUND((J250-K250),5)</f>
        <v>-9059.52</v>
      </c>
      <c r="M250" s="15">
        <f>ROUND(IF(K250=0, IF(J250=0, 0, 1), J250/K250),5)</f>
        <v>9.4049999999999995E-2</v>
      </c>
    </row>
    <row r="251" spans="1:13" x14ac:dyDescent="0.25">
      <c r="A251" s="1"/>
      <c r="B251" s="1"/>
      <c r="C251" s="1"/>
      <c r="D251" s="1"/>
      <c r="E251" s="1"/>
      <c r="F251" s="1" t="s">
        <v>338</v>
      </c>
      <c r="G251" s="1"/>
      <c r="H251" s="1"/>
      <c r="I251" s="1"/>
      <c r="J251" s="2"/>
      <c r="K251" s="2"/>
      <c r="L251" s="2"/>
      <c r="M251" s="15"/>
    </row>
    <row r="252" spans="1:13" x14ac:dyDescent="0.25">
      <c r="A252" s="1"/>
      <c r="B252" s="1"/>
      <c r="C252" s="1"/>
      <c r="D252" s="1"/>
      <c r="E252" s="1"/>
      <c r="F252" s="1"/>
      <c r="G252" s="1" t="s">
        <v>339</v>
      </c>
      <c r="H252" s="1"/>
      <c r="I252" s="1"/>
      <c r="J252" s="2">
        <v>0</v>
      </c>
      <c r="K252" s="2">
        <v>0</v>
      </c>
      <c r="L252" s="2">
        <f>ROUND((J252-K252),5)</f>
        <v>0</v>
      </c>
      <c r="M252" s="15">
        <f>ROUND(IF(K252=0, IF(J252=0, 0, 1), J252/K252),5)</f>
        <v>0</v>
      </c>
    </row>
    <row r="253" spans="1:13" ht="15.75" thickBot="1" x14ac:dyDescent="0.3">
      <c r="A253" s="1"/>
      <c r="B253" s="1"/>
      <c r="C253" s="1"/>
      <c r="D253" s="1"/>
      <c r="E253" s="1"/>
      <c r="F253" s="1"/>
      <c r="G253" s="1" t="s">
        <v>340</v>
      </c>
      <c r="H253" s="1"/>
      <c r="I253" s="1"/>
      <c r="J253" s="4">
        <v>550</v>
      </c>
      <c r="K253" s="4">
        <v>550</v>
      </c>
      <c r="L253" s="4">
        <f>ROUND((J253-K253),5)</f>
        <v>0</v>
      </c>
      <c r="M253" s="18">
        <f>ROUND(IF(K253=0, IF(J253=0, 0, 1), J253/K253),5)</f>
        <v>1</v>
      </c>
    </row>
    <row r="254" spans="1:13" x14ac:dyDescent="0.25">
      <c r="A254" s="1"/>
      <c r="B254" s="1"/>
      <c r="C254" s="1"/>
      <c r="D254" s="1"/>
      <c r="E254" s="1"/>
      <c r="F254" s="1" t="s">
        <v>341</v>
      </c>
      <c r="G254" s="1"/>
      <c r="H254" s="1"/>
      <c r="I254" s="1"/>
      <c r="J254" s="2">
        <f>ROUND(SUM(J251:J253),5)</f>
        <v>550</v>
      </c>
      <c r="K254" s="2">
        <f>ROUND(SUM(K251:K253),5)</f>
        <v>550</v>
      </c>
      <c r="L254" s="2">
        <f>ROUND((J254-K254),5)</f>
        <v>0</v>
      </c>
      <c r="M254" s="15">
        <f>ROUND(IF(K254=0, IF(J254=0, 0, 1), J254/K254),5)</f>
        <v>1</v>
      </c>
    </row>
    <row r="255" spans="1:13" ht="15.75" thickBot="1" x14ac:dyDescent="0.3">
      <c r="A255" s="1"/>
      <c r="B255" s="1"/>
      <c r="C255" s="1"/>
      <c r="D255" s="1"/>
      <c r="E255" s="1"/>
      <c r="F255" s="1" t="s">
        <v>342</v>
      </c>
      <c r="G255" s="1"/>
      <c r="H255" s="1"/>
      <c r="I255" s="1"/>
      <c r="J255" s="4">
        <v>0</v>
      </c>
      <c r="K255" s="4">
        <v>0</v>
      </c>
      <c r="L255" s="4">
        <f>ROUND((J255-K255),5)</f>
        <v>0</v>
      </c>
      <c r="M255" s="18">
        <f>ROUND(IF(K255=0, IF(J255=0, 0, 1), J255/K255),5)</f>
        <v>0</v>
      </c>
    </row>
    <row r="256" spans="1:13" x14ac:dyDescent="0.25">
      <c r="A256" s="1"/>
      <c r="B256" s="1"/>
      <c r="C256" s="1"/>
      <c r="D256" s="1"/>
      <c r="E256" s="1" t="s">
        <v>343</v>
      </c>
      <c r="F256" s="1"/>
      <c r="G256" s="1"/>
      <c r="H256" s="1"/>
      <c r="I256" s="1"/>
      <c r="J256" s="2">
        <f>ROUND(SUM(J244:J250)+SUM(J254:J255),5)</f>
        <v>15714.47</v>
      </c>
      <c r="K256" s="2">
        <f>ROUND(SUM(K244:K250)+SUM(K254:K255),5)</f>
        <v>37550</v>
      </c>
      <c r="L256" s="2">
        <f>ROUND((J256-K256),5)</f>
        <v>-21835.53</v>
      </c>
      <c r="M256" s="15">
        <f>ROUND(IF(K256=0, IF(J256=0, 0, 1), J256/K256),5)</f>
        <v>0.41848999999999997</v>
      </c>
    </row>
    <row r="257" spans="1:13" ht="15.75" thickBot="1" x14ac:dyDescent="0.3">
      <c r="A257" s="1"/>
      <c r="B257" s="1"/>
      <c r="C257" s="1"/>
      <c r="D257" s="1"/>
      <c r="E257" s="1" t="s">
        <v>344</v>
      </c>
      <c r="F257" s="1"/>
      <c r="G257" s="1"/>
      <c r="H257" s="1"/>
      <c r="I257" s="1"/>
      <c r="J257" s="35">
        <v>2322.31</v>
      </c>
      <c r="K257" s="35">
        <v>0</v>
      </c>
      <c r="L257" s="35">
        <f>ROUND((J257-K257),5)</f>
        <v>2322.31</v>
      </c>
      <c r="M257" s="36">
        <f>ROUND(IF(K257=0, IF(J257=0, 0, 1), J257/K257),5)</f>
        <v>1</v>
      </c>
    </row>
    <row r="258" spans="1:13" ht="15.75" thickBot="1" x14ac:dyDescent="0.3">
      <c r="A258" s="1"/>
      <c r="B258" s="1"/>
      <c r="C258" s="1"/>
      <c r="D258" s="1" t="s">
        <v>345</v>
      </c>
      <c r="E258" s="1"/>
      <c r="F258" s="1"/>
      <c r="G258" s="1"/>
      <c r="H258" s="1"/>
      <c r="I258" s="1"/>
      <c r="J258" s="3">
        <f>ROUND(J33+J43+J163+J168+J176+J222+J227+J243+SUM(J256:J257),5)</f>
        <v>1852062.64</v>
      </c>
      <c r="K258" s="3">
        <f>ROUND(K33+K43+K163+K168+K176+K222+K227+K243+SUM(K256:K257),5)</f>
        <v>1823967.6</v>
      </c>
      <c r="L258" s="3">
        <f>ROUND((J258-K258),5)</f>
        <v>28095.040000000001</v>
      </c>
      <c r="M258" s="17">
        <f>ROUND(IF(K258=0, IF(J258=0, 0, 1), J258/K258),5)</f>
        <v>1.0154000000000001</v>
      </c>
    </row>
    <row r="259" spans="1:13" x14ac:dyDescent="0.25">
      <c r="A259" s="1"/>
      <c r="B259" s="1" t="s">
        <v>346</v>
      </c>
      <c r="C259" s="1"/>
      <c r="D259" s="1"/>
      <c r="E259" s="1"/>
      <c r="F259" s="1"/>
      <c r="G259" s="1"/>
      <c r="H259" s="1"/>
      <c r="I259" s="1"/>
      <c r="J259" s="2">
        <f>ROUND(J3+J32-J258,5)</f>
        <v>-19935.07</v>
      </c>
      <c r="K259" s="2">
        <f>ROUND(K3+K32-K258,5)</f>
        <v>43999.5</v>
      </c>
      <c r="L259" s="2">
        <f>ROUND((J259-K259),5)</f>
        <v>-63934.57</v>
      </c>
      <c r="M259" s="15">
        <f>ROUND(IF(K259=0, IF(J259=0, 0, 1), J259/K259),5)</f>
        <v>-0.45306999999999997</v>
      </c>
    </row>
    <row r="260" spans="1:13" x14ac:dyDescent="0.25">
      <c r="A260" s="1"/>
      <c r="B260" s="1" t="s">
        <v>347</v>
      </c>
      <c r="C260" s="1"/>
      <c r="D260" s="1"/>
      <c r="E260" s="1"/>
      <c r="F260" s="1"/>
      <c r="G260" s="1"/>
      <c r="H260" s="1"/>
      <c r="I260" s="1"/>
      <c r="J260" s="2"/>
      <c r="K260" s="2"/>
      <c r="L260" s="2"/>
      <c r="M260" s="15"/>
    </row>
    <row r="261" spans="1:13" x14ac:dyDescent="0.25">
      <c r="A261" s="1"/>
      <c r="B261" s="1"/>
      <c r="C261" s="1" t="s">
        <v>348</v>
      </c>
      <c r="D261" s="1"/>
      <c r="E261" s="1"/>
      <c r="F261" s="1"/>
      <c r="G261" s="1"/>
      <c r="H261" s="1"/>
      <c r="I261" s="1"/>
      <c r="J261" s="2"/>
      <c r="K261" s="2"/>
      <c r="L261" s="2"/>
      <c r="M261" s="15"/>
    </row>
    <row r="262" spans="1:13" x14ac:dyDescent="0.25">
      <c r="A262" s="1"/>
      <c r="B262" s="1"/>
      <c r="C262" s="1"/>
      <c r="D262" s="1" t="s">
        <v>349</v>
      </c>
      <c r="E262" s="1"/>
      <c r="F262" s="1"/>
      <c r="G262" s="1"/>
      <c r="H262" s="1"/>
      <c r="I262" s="1"/>
      <c r="J262" s="2"/>
      <c r="K262" s="2"/>
      <c r="L262" s="2"/>
      <c r="M262" s="15"/>
    </row>
    <row r="263" spans="1:13" x14ac:dyDescent="0.25">
      <c r="A263" s="1"/>
      <c r="B263" s="1"/>
      <c r="C263" s="1"/>
      <c r="D263" s="1"/>
      <c r="E263" s="1" t="s">
        <v>411</v>
      </c>
      <c r="F263" s="1"/>
      <c r="G263" s="1"/>
      <c r="H263" s="1"/>
      <c r="I263" s="1"/>
      <c r="J263" s="2">
        <v>16616</v>
      </c>
      <c r="K263" s="2"/>
      <c r="L263" s="2"/>
      <c r="M263" s="15"/>
    </row>
    <row r="264" spans="1:13" ht="15.75" thickBot="1" x14ac:dyDescent="0.3">
      <c r="A264" s="1"/>
      <c r="B264" s="1"/>
      <c r="C264" s="1"/>
      <c r="D264" s="1"/>
      <c r="E264" s="1" t="s">
        <v>350</v>
      </c>
      <c r="F264" s="1"/>
      <c r="G264" s="1"/>
      <c r="H264" s="1"/>
      <c r="I264" s="1"/>
      <c r="J264" s="4">
        <v>17000</v>
      </c>
      <c r="K264" s="2"/>
      <c r="L264" s="2"/>
      <c r="M264" s="15"/>
    </row>
    <row r="265" spans="1:13" x14ac:dyDescent="0.25">
      <c r="A265" s="1"/>
      <c r="B265" s="1"/>
      <c r="C265" s="1"/>
      <c r="D265" s="1" t="s">
        <v>351</v>
      </c>
      <c r="E265" s="1"/>
      <c r="F265" s="1"/>
      <c r="G265" s="1"/>
      <c r="H265" s="1"/>
      <c r="I265" s="1"/>
      <c r="J265" s="2">
        <f>ROUND(SUM(J262:J264),5)</f>
        <v>33616</v>
      </c>
      <c r="K265" s="2"/>
      <c r="L265" s="2"/>
      <c r="M265" s="15"/>
    </row>
    <row r="266" spans="1:13" x14ac:dyDescent="0.25">
      <c r="A266" s="1"/>
      <c r="B266" s="1"/>
      <c r="C266" s="1"/>
      <c r="D266" s="1" t="s">
        <v>352</v>
      </c>
      <c r="E266" s="1"/>
      <c r="F266" s="1"/>
      <c r="G266" s="1"/>
      <c r="H266" s="1"/>
      <c r="I266" s="1"/>
      <c r="J266" s="2"/>
      <c r="K266" s="2"/>
      <c r="L266" s="2"/>
      <c r="M266" s="15"/>
    </row>
    <row r="267" spans="1:13" x14ac:dyDescent="0.25">
      <c r="A267" s="1"/>
      <c r="B267" s="1"/>
      <c r="C267" s="1"/>
      <c r="D267" s="1"/>
      <c r="E267" s="1" t="s">
        <v>412</v>
      </c>
      <c r="F267" s="1"/>
      <c r="G267" s="1"/>
      <c r="H267" s="1"/>
      <c r="I267" s="1"/>
      <c r="J267" s="2">
        <v>17295</v>
      </c>
      <c r="K267" s="2"/>
      <c r="L267" s="2"/>
      <c r="M267" s="15"/>
    </row>
    <row r="268" spans="1:13" x14ac:dyDescent="0.25">
      <c r="A268" s="1"/>
      <c r="B268" s="1"/>
      <c r="C268" s="1"/>
      <c r="D268" s="1"/>
      <c r="E268" s="1" t="s">
        <v>353</v>
      </c>
      <c r="F268" s="1"/>
      <c r="G268" s="1"/>
      <c r="H268" s="1"/>
      <c r="I268" s="1"/>
      <c r="J268" s="2">
        <v>107323.52</v>
      </c>
      <c r="K268" s="2"/>
      <c r="L268" s="2"/>
      <c r="M268" s="15"/>
    </row>
    <row r="269" spans="1:13" ht="15.75" thickBot="1" x14ac:dyDescent="0.3">
      <c r="A269" s="1"/>
      <c r="B269" s="1"/>
      <c r="C269" s="1"/>
      <c r="D269" s="1"/>
      <c r="E269" s="1" t="s">
        <v>413</v>
      </c>
      <c r="F269" s="1"/>
      <c r="G269" s="1"/>
      <c r="H269" s="1"/>
      <c r="I269" s="1"/>
      <c r="J269" s="4">
        <v>95000</v>
      </c>
      <c r="K269" s="2"/>
      <c r="L269" s="2"/>
      <c r="M269" s="15"/>
    </row>
    <row r="270" spans="1:13" x14ac:dyDescent="0.25">
      <c r="A270" s="1"/>
      <c r="B270" s="1"/>
      <c r="C270" s="1"/>
      <c r="D270" s="1" t="s">
        <v>354</v>
      </c>
      <c r="E270" s="1"/>
      <c r="F270" s="1"/>
      <c r="G270" s="1"/>
      <c r="H270" s="1"/>
      <c r="I270" s="1"/>
      <c r="J270" s="2">
        <f>ROUND(SUM(J266:J269),5)</f>
        <v>219618.52</v>
      </c>
      <c r="K270" s="2"/>
      <c r="L270" s="2"/>
      <c r="M270" s="15"/>
    </row>
    <row r="271" spans="1:13" x14ac:dyDescent="0.25">
      <c r="A271" s="1"/>
      <c r="B271" s="1"/>
      <c r="C271" s="1"/>
      <c r="D271" s="1" t="s">
        <v>355</v>
      </c>
      <c r="E271" s="1"/>
      <c r="F271" s="1"/>
      <c r="G271" s="1"/>
      <c r="H271" s="1"/>
      <c r="I271" s="1"/>
      <c r="J271" s="2"/>
      <c r="K271" s="2"/>
      <c r="L271" s="2"/>
      <c r="M271" s="15"/>
    </row>
    <row r="272" spans="1:13" x14ac:dyDescent="0.25">
      <c r="A272" s="1"/>
      <c r="B272" s="1"/>
      <c r="C272" s="1"/>
      <c r="D272" s="1"/>
      <c r="E272" s="1" t="s">
        <v>414</v>
      </c>
      <c r="F272" s="1"/>
      <c r="G272" s="1"/>
      <c r="H272" s="1"/>
      <c r="I272" s="1"/>
      <c r="J272" s="2">
        <v>16723.5</v>
      </c>
      <c r="K272" s="2"/>
      <c r="L272" s="2"/>
      <c r="M272" s="15"/>
    </row>
    <row r="273" spans="1:13" x14ac:dyDescent="0.25">
      <c r="A273" s="1"/>
      <c r="B273" s="1"/>
      <c r="C273" s="1"/>
      <c r="D273" s="1"/>
      <c r="E273" s="1" t="s">
        <v>356</v>
      </c>
      <c r="F273" s="1"/>
      <c r="G273" s="1"/>
      <c r="H273" s="1"/>
      <c r="I273" s="1"/>
      <c r="J273" s="2"/>
      <c r="K273" s="2"/>
      <c r="L273" s="2"/>
      <c r="M273" s="15"/>
    </row>
    <row r="274" spans="1:13" x14ac:dyDescent="0.25">
      <c r="A274" s="1"/>
      <c r="B274" s="1"/>
      <c r="C274" s="1"/>
      <c r="D274" s="1"/>
      <c r="E274" s="1"/>
      <c r="F274" s="1" t="s">
        <v>357</v>
      </c>
      <c r="G274" s="1"/>
      <c r="H274" s="1"/>
      <c r="I274" s="1"/>
      <c r="J274" s="2">
        <v>900</v>
      </c>
      <c r="K274" s="2">
        <v>0</v>
      </c>
      <c r="L274" s="2">
        <f>ROUND((J274-K274),5)</f>
        <v>900</v>
      </c>
      <c r="M274" s="15">
        <f>ROUND(IF(K274=0, IF(J274=0, 0, 1), J274/K274),5)</f>
        <v>1</v>
      </c>
    </row>
    <row r="275" spans="1:13" x14ac:dyDescent="0.25">
      <c r="A275" s="1"/>
      <c r="B275" s="1"/>
      <c r="C275" s="1"/>
      <c r="D275" s="1"/>
      <c r="E275" s="1"/>
      <c r="F275" s="1" t="s">
        <v>358</v>
      </c>
      <c r="G275" s="1"/>
      <c r="H275" s="1"/>
      <c r="I275" s="1"/>
      <c r="J275" s="2">
        <v>0</v>
      </c>
      <c r="K275" s="2">
        <v>0</v>
      </c>
      <c r="L275" s="2">
        <f>ROUND((J275-K275),5)</f>
        <v>0</v>
      </c>
      <c r="M275" s="15">
        <f>ROUND(IF(K275=0, IF(J275=0, 0, 1), J275/K275),5)</f>
        <v>0</v>
      </c>
    </row>
    <row r="276" spans="1:13" x14ac:dyDescent="0.25">
      <c r="A276" s="1"/>
      <c r="B276" s="1"/>
      <c r="C276" s="1"/>
      <c r="D276" s="1"/>
      <c r="E276" s="1"/>
      <c r="F276" s="1" t="s">
        <v>359</v>
      </c>
      <c r="G276" s="1"/>
      <c r="H276" s="1"/>
      <c r="I276" s="1"/>
      <c r="J276" s="2">
        <v>4000</v>
      </c>
      <c r="K276" s="2">
        <v>0</v>
      </c>
      <c r="L276" s="2">
        <f>ROUND((J276-K276),5)</f>
        <v>4000</v>
      </c>
      <c r="M276" s="15">
        <f>ROUND(IF(K276=0, IF(J276=0, 0, 1), J276/K276),5)</f>
        <v>1</v>
      </c>
    </row>
    <row r="277" spans="1:13" x14ac:dyDescent="0.25">
      <c r="A277" s="1"/>
      <c r="B277" s="1"/>
      <c r="C277" s="1"/>
      <c r="D277" s="1"/>
      <c r="E277" s="1"/>
      <c r="F277" s="1" t="s">
        <v>360</v>
      </c>
      <c r="G277" s="1"/>
      <c r="H277" s="1"/>
      <c r="I277" s="1"/>
      <c r="J277" s="2">
        <v>30000</v>
      </c>
      <c r="K277" s="2">
        <v>40000</v>
      </c>
      <c r="L277" s="2">
        <f>ROUND((J277-K277),5)</f>
        <v>-10000</v>
      </c>
      <c r="M277" s="15">
        <f>ROUND(IF(K277=0, IF(J277=0, 0, 1), J277/K277),5)</f>
        <v>0.75</v>
      </c>
    </row>
    <row r="278" spans="1:13" x14ac:dyDescent="0.25">
      <c r="A278" s="1"/>
      <c r="B278" s="1"/>
      <c r="C278" s="1"/>
      <c r="D278" s="1"/>
      <c r="E278" s="1"/>
      <c r="F278" s="1" t="s">
        <v>361</v>
      </c>
      <c r="G278" s="1"/>
      <c r="H278" s="1"/>
      <c r="I278" s="1"/>
      <c r="J278" s="2">
        <v>8056.48</v>
      </c>
      <c r="K278" s="2">
        <v>5000</v>
      </c>
      <c r="L278" s="2">
        <f>ROUND((J278-K278),5)</f>
        <v>3056.48</v>
      </c>
      <c r="M278" s="15">
        <f>ROUND(IF(K278=0, IF(J278=0, 0, 1), J278/K278),5)</f>
        <v>1.6113</v>
      </c>
    </row>
    <row r="279" spans="1:13" ht="15.75" thickBot="1" x14ac:dyDescent="0.3">
      <c r="A279" s="1"/>
      <c r="B279" s="1"/>
      <c r="C279" s="1"/>
      <c r="D279" s="1"/>
      <c r="E279" s="1"/>
      <c r="F279" s="1" t="s">
        <v>362</v>
      </c>
      <c r="G279" s="1"/>
      <c r="H279" s="1"/>
      <c r="I279" s="1"/>
      <c r="J279" s="4">
        <v>150</v>
      </c>
      <c r="K279" s="4">
        <v>0</v>
      </c>
      <c r="L279" s="4">
        <f>ROUND((J279-K279),5)</f>
        <v>150</v>
      </c>
      <c r="M279" s="18">
        <f>ROUND(IF(K279=0, IF(J279=0, 0, 1), J279/K279),5)</f>
        <v>1</v>
      </c>
    </row>
    <row r="280" spans="1:13" x14ac:dyDescent="0.25">
      <c r="A280" s="1"/>
      <c r="B280" s="1"/>
      <c r="C280" s="1"/>
      <c r="D280" s="1"/>
      <c r="E280" s="1" t="s">
        <v>363</v>
      </c>
      <c r="F280" s="1"/>
      <c r="G280" s="1"/>
      <c r="H280" s="1"/>
      <c r="I280" s="1"/>
      <c r="J280" s="2">
        <f>ROUND(SUM(J273:J279),5)</f>
        <v>43106.48</v>
      </c>
      <c r="K280" s="2">
        <f>ROUND(SUM(K273:K279),5)</f>
        <v>45000</v>
      </c>
      <c r="L280" s="2">
        <f>ROUND((J280-K280),5)</f>
        <v>-1893.52</v>
      </c>
      <c r="M280" s="15">
        <f>ROUND(IF(K280=0, IF(J280=0, 0, 1), J280/K280),5)</f>
        <v>0.95791999999999999</v>
      </c>
    </row>
    <row r="281" spans="1:13" x14ac:dyDescent="0.25">
      <c r="A281" s="1"/>
      <c r="B281" s="1"/>
      <c r="C281" s="1"/>
      <c r="D281" s="1"/>
      <c r="E281" s="1" t="s">
        <v>364</v>
      </c>
      <c r="F281" s="1"/>
      <c r="G281" s="1"/>
      <c r="H281" s="1"/>
      <c r="I281" s="1"/>
      <c r="J281" s="2"/>
      <c r="K281" s="2"/>
      <c r="L281" s="2"/>
      <c r="M281" s="15"/>
    </row>
    <row r="282" spans="1:13" x14ac:dyDescent="0.25">
      <c r="A282" s="1"/>
      <c r="B282" s="1"/>
      <c r="C282" s="1"/>
      <c r="D282" s="1"/>
      <c r="E282" s="1"/>
      <c r="F282" s="1" t="s">
        <v>365</v>
      </c>
      <c r="G282" s="1"/>
      <c r="H282" s="1"/>
      <c r="I282" s="1"/>
      <c r="J282" s="2">
        <v>450</v>
      </c>
      <c r="K282" s="2">
        <v>0</v>
      </c>
      <c r="L282" s="2">
        <f>ROUND((J282-K282),5)</f>
        <v>450</v>
      </c>
      <c r="M282" s="15">
        <f>ROUND(IF(K282=0, IF(J282=0, 0, 1), J282/K282),5)</f>
        <v>1</v>
      </c>
    </row>
    <row r="283" spans="1:13" x14ac:dyDescent="0.25">
      <c r="A283" s="1"/>
      <c r="B283" s="1"/>
      <c r="C283" s="1"/>
      <c r="D283" s="1"/>
      <c r="E283" s="1"/>
      <c r="F283" s="1" t="s">
        <v>366</v>
      </c>
      <c r="G283" s="1"/>
      <c r="H283" s="1"/>
      <c r="I283" s="1"/>
      <c r="J283" s="2">
        <v>0</v>
      </c>
      <c r="K283" s="2">
        <v>0</v>
      </c>
      <c r="L283" s="2">
        <f>ROUND((J283-K283),5)</f>
        <v>0</v>
      </c>
      <c r="M283" s="15">
        <f>ROUND(IF(K283=0, IF(J283=0, 0, 1), J283/K283),5)</f>
        <v>0</v>
      </c>
    </row>
    <row r="284" spans="1:13" ht="15.75" thickBot="1" x14ac:dyDescent="0.3">
      <c r="A284" s="1"/>
      <c r="B284" s="1"/>
      <c r="C284" s="1"/>
      <c r="D284" s="1"/>
      <c r="E284" s="1"/>
      <c r="F284" s="1" t="s">
        <v>367</v>
      </c>
      <c r="G284" s="1"/>
      <c r="H284" s="1"/>
      <c r="I284" s="1"/>
      <c r="J284" s="4">
        <v>50</v>
      </c>
      <c r="K284" s="4">
        <v>0</v>
      </c>
      <c r="L284" s="4">
        <f>ROUND((J284-K284),5)</f>
        <v>50</v>
      </c>
      <c r="M284" s="18">
        <f>ROUND(IF(K284=0, IF(J284=0, 0, 1), J284/K284),5)</f>
        <v>1</v>
      </c>
    </row>
    <row r="285" spans="1:13" x14ac:dyDescent="0.25">
      <c r="A285" s="1"/>
      <c r="B285" s="1"/>
      <c r="C285" s="1"/>
      <c r="D285" s="1"/>
      <c r="E285" s="1" t="s">
        <v>368</v>
      </c>
      <c r="F285" s="1"/>
      <c r="G285" s="1"/>
      <c r="H285" s="1"/>
      <c r="I285" s="1"/>
      <c r="J285" s="2">
        <f>ROUND(SUM(J281:J284),5)</f>
        <v>500</v>
      </c>
      <c r="K285" s="2">
        <f>ROUND(SUM(K281:K284),5)</f>
        <v>0</v>
      </c>
      <c r="L285" s="2">
        <f>ROUND((J285-K285),5)</f>
        <v>500</v>
      </c>
      <c r="M285" s="15">
        <f>ROUND(IF(K285=0, IF(J285=0, 0, 1), J285/K285),5)</f>
        <v>1</v>
      </c>
    </row>
    <row r="286" spans="1:13" x14ac:dyDescent="0.25">
      <c r="A286" s="1"/>
      <c r="B286" s="1"/>
      <c r="C286" s="1"/>
      <c r="D286" s="1"/>
      <c r="E286" s="1" t="s">
        <v>369</v>
      </c>
      <c r="F286" s="1"/>
      <c r="G286" s="1"/>
      <c r="H286" s="1"/>
      <c r="I286" s="1"/>
      <c r="J286" s="2">
        <v>6196.31</v>
      </c>
      <c r="K286" s="2"/>
      <c r="L286" s="2"/>
      <c r="M286" s="15"/>
    </row>
    <row r="287" spans="1:13" x14ac:dyDescent="0.25">
      <c r="A287" s="1"/>
      <c r="B287" s="1"/>
      <c r="C287" s="1"/>
      <c r="D287" s="1"/>
      <c r="E287" s="1" t="s">
        <v>370</v>
      </c>
      <c r="F287" s="1"/>
      <c r="G287" s="1"/>
      <c r="H287" s="1"/>
      <c r="I287" s="1"/>
      <c r="J287" s="2">
        <v>0</v>
      </c>
      <c r="K287" s="2">
        <v>0</v>
      </c>
      <c r="L287" s="2">
        <f>ROUND((J287-K287),5)</f>
        <v>0</v>
      </c>
      <c r="M287" s="15">
        <f>ROUND(IF(K287=0, IF(J287=0, 0, 1), J287/K287),5)</f>
        <v>0</v>
      </c>
    </row>
    <row r="288" spans="1:13" x14ac:dyDescent="0.25">
      <c r="A288" s="1"/>
      <c r="B288" s="1"/>
      <c r="C288" s="1"/>
      <c r="D288" s="1"/>
      <c r="E288" s="1" t="s">
        <v>371</v>
      </c>
      <c r="F288" s="1"/>
      <c r="G288" s="1"/>
      <c r="H288" s="1"/>
      <c r="I288" s="1"/>
      <c r="J288" s="2"/>
      <c r="K288" s="2"/>
      <c r="L288" s="2"/>
      <c r="M288" s="15"/>
    </row>
    <row r="289" spans="1:13" x14ac:dyDescent="0.25">
      <c r="A289" s="1"/>
      <c r="B289" s="1"/>
      <c r="C289" s="1"/>
      <c r="D289" s="1"/>
      <c r="E289" s="1"/>
      <c r="F289" s="1" t="s">
        <v>372</v>
      </c>
      <c r="G289" s="1"/>
      <c r="H289" s="1"/>
      <c r="I289" s="1"/>
      <c r="J289" s="2">
        <v>50879.92</v>
      </c>
      <c r="K289" s="2">
        <v>0</v>
      </c>
      <c r="L289" s="2">
        <f>ROUND((J289-K289),5)</f>
        <v>50879.92</v>
      </c>
      <c r="M289" s="15">
        <f>ROUND(IF(K289=0, IF(J289=0, 0, 1), J289/K289),5)</f>
        <v>1</v>
      </c>
    </row>
    <row r="290" spans="1:13" x14ac:dyDescent="0.25">
      <c r="A290" s="1"/>
      <c r="B290" s="1"/>
      <c r="C290" s="1"/>
      <c r="D290" s="1"/>
      <c r="E290" s="1"/>
      <c r="F290" s="1" t="s">
        <v>373</v>
      </c>
      <c r="G290" s="1"/>
      <c r="H290" s="1"/>
      <c r="I290" s="1"/>
      <c r="J290" s="2">
        <v>1179.52</v>
      </c>
      <c r="K290" s="2">
        <v>0</v>
      </c>
      <c r="L290" s="2">
        <f>ROUND((J290-K290),5)</f>
        <v>1179.52</v>
      </c>
      <c r="M290" s="15">
        <f>ROUND(IF(K290=0, IF(J290=0, 0, 1), J290/K290),5)</f>
        <v>1</v>
      </c>
    </row>
    <row r="291" spans="1:13" x14ac:dyDescent="0.25">
      <c r="A291" s="1"/>
      <c r="B291" s="1"/>
      <c r="C291" s="1"/>
      <c r="D291" s="1"/>
      <c r="E291" s="1"/>
      <c r="F291" s="1" t="s">
        <v>374</v>
      </c>
      <c r="G291" s="1"/>
      <c r="H291" s="1"/>
      <c r="I291" s="1"/>
      <c r="J291" s="2">
        <v>17036.68</v>
      </c>
      <c r="K291" s="2">
        <v>0</v>
      </c>
      <c r="L291" s="2">
        <f>ROUND((J291-K291),5)</f>
        <v>17036.68</v>
      </c>
      <c r="M291" s="15">
        <f>ROUND(IF(K291=0, IF(J291=0, 0, 1), J291/K291),5)</f>
        <v>1</v>
      </c>
    </row>
    <row r="292" spans="1:13" x14ac:dyDescent="0.25">
      <c r="A292" s="1"/>
      <c r="B292" s="1"/>
      <c r="C292" s="1"/>
      <c r="D292" s="1"/>
      <c r="E292" s="1"/>
      <c r="F292" s="1" t="s">
        <v>375</v>
      </c>
      <c r="G292" s="1"/>
      <c r="H292" s="1"/>
      <c r="I292" s="1"/>
      <c r="J292" s="2">
        <v>26726.97</v>
      </c>
      <c r="K292" s="2">
        <v>0</v>
      </c>
      <c r="L292" s="2">
        <f>ROUND((J292-K292),5)</f>
        <v>26726.97</v>
      </c>
      <c r="M292" s="15">
        <f>ROUND(IF(K292=0, IF(J292=0, 0, 1), J292/K292),5)</f>
        <v>1</v>
      </c>
    </row>
    <row r="293" spans="1:13" x14ac:dyDescent="0.25">
      <c r="A293" s="1"/>
      <c r="B293" s="1"/>
      <c r="C293" s="1"/>
      <c r="D293" s="1"/>
      <c r="E293" s="1"/>
      <c r="F293" s="1" t="s">
        <v>376</v>
      </c>
      <c r="G293" s="1"/>
      <c r="H293" s="1"/>
      <c r="I293" s="1"/>
      <c r="J293" s="2">
        <v>958.27</v>
      </c>
      <c r="K293" s="2">
        <v>0</v>
      </c>
      <c r="L293" s="2">
        <f>ROUND((J293-K293),5)</f>
        <v>958.27</v>
      </c>
      <c r="M293" s="15">
        <f>ROUND(IF(K293=0, IF(J293=0, 0, 1), J293/K293),5)</f>
        <v>1</v>
      </c>
    </row>
    <row r="294" spans="1:13" ht="15.75" thickBot="1" x14ac:dyDescent="0.3">
      <c r="A294" s="1"/>
      <c r="B294" s="1"/>
      <c r="C294" s="1"/>
      <c r="D294" s="1"/>
      <c r="E294" s="1"/>
      <c r="F294" s="1" t="s">
        <v>377</v>
      </c>
      <c r="G294" s="1"/>
      <c r="H294" s="1"/>
      <c r="I294" s="1"/>
      <c r="J294" s="4">
        <v>0</v>
      </c>
      <c r="K294" s="4">
        <v>0</v>
      </c>
      <c r="L294" s="4">
        <f>ROUND((J294-K294),5)</f>
        <v>0</v>
      </c>
      <c r="M294" s="18">
        <f>ROUND(IF(K294=0, IF(J294=0, 0, 1), J294/K294),5)</f>
        <v>0</v>
      </c>
    </row>
    <row r="295" spans="1:13" x14ac:dyDescent="0.25">
      <c r="A295" s="1"/>
      <c r="B295" s="1"/>
      <c r="C295" s="1"/>
      <c r="D295" s="1"/>
      <c r="E295" s="1" t="s">
        <v>378</v>
      </c>
      <c r="F295" s="1"/>
      <c r="G295" s="1"/>
      <c r="H295" s="1"/>
      <c r="I295" s="1"/>
      <c r="J295" s="2">
        <f>ROUND(SUM(J288:J294),5)</f>
        <v>96781.36</v>
      </c>
      <c r="K295" s="2">
        <f>ROUND(SUM(K288:K294),5)</f>
        <v>0</v>
      </c>
      <c r="L295" s="2">
        <f>ROUND((J295-K295),5)</f>
        <v>96781.36</v>
      </c>
      <c r="M295" s="15">
        <f>ROUND(IF(K295=0, IF(J295=0, 0, 1), J295/K295),5)</f>
        <v>1</v>
      </c>
    </row>
    <row r="296" spans="1:13" ht="15.75" thickBot="1" x14ac:dyDescent="0.3">
      <c r="A296" s="1"/>
      <c r="B296" s="1"/>
      <c r="C296" s="1"/>
      <c r="D296" s="1"/>
      <c r="E296" s="1" t="s">
        <v>415</v>
      </c>
      <c r="F296" s="1"/>
      <c r="G296" s="1"/>
      <c r="H296" s="1"/>
      <c r="I296" s="1"/>
      <c r="J296" s="35">
        <v>122.95</v>
      </c>
      <c r="K296" s="35"/>
      <c r="L296" s="35"/>
      <c r="M296" s="36"/>
    </row>
    <row r="297" spans="1:13" ht="15.75" thickBot="1" x14ac:dyDescent="0.3">
      <c r="A297" s="1"/>
      <c r="B297" s="1"/>
      <c r="C297" s="1"/>
      <c r="D297" s="1" t="s">
        <v>379</v>
      </c>
      <c r="E297" s="1"/>
      <c r="F297" s="1"/>
      <c r="G297" s="1"/>
      <c r="H297" s="1"/>
      <c r="I297" s="1"/>
      <c r="J297" s="3">
        <f>ROUND(SUM(J271:J272)+J280+SUM(J285:J287)+SUM(J295:J296),5)</f>
        <v>163430.6</v>
      </c>
      <c r="K297" s="3">
        <f>ROUND(SUM(K271:K272)+K280+SUM(K285:K287)+SUM(K295:K296),5)</f>
        <v>45000</v>
      </c>
      <c r="L297" s="3">
        <f>ROUND((J297-K297),5)</f>
        <v>118430.6</v>
      </c>
      <c r="M297" s="17">
        <f>ROUND(IF(K297=0, IF(J297=0, 0, 1), J297/K297),5)</f>
        <v>3.6317900000000001</v>
      </c>
    </row>
    <row r="298" spans="1:13" x14ac:dyDescent="0.25">
      <c r="A298" s="1"/>
      <c r="B298" s="1"/>
      <c r="C298" s="1" t="s">
        <v>380</v>
      </c>
      <c r="D298" s="1"/>
      <c r="E298" s="1"/>
      <c r="F298" s="1"/>
      <c r="G298" s="1"/>
      <c r="H298" s="1"/>
      <c r="I298" s="1"/>
      <c r="J298" s="2">
        <f>ROUND(J261+J265+J270+J297,5)</f>
        <v>416665.12</v>
      </c>
      <c r="K298" s="2">
        <f>ROUND(K261+K265+K270+K297,5)</f>
        <v>45000</v>
      </c>
      <c r="L298" s="2">
        <f>ROUND((J298-K298),5)</f>
        <v>371665.12</v>
      </c>
      <c r="M298" s="15">
        <f>ROUND(IF(K298=0, IF(J298=0, 0, 1), J298/K298),5)</f>
        <v>9.2592199999999991</v>
      </c>
    </row>
    <row r="299" spans="1:13" x14ac:dyDescent="0.25">
      <c r="A299" s="1"/>
      <c r="B299" s="1"/>
      <c r="C299" s="1" t="s">
        <v>381</v>
      </c>
      <c r="D299" s="1"/>
      <c r="E299" s="1"/>
      <c r="F299" s="1"/>
      <c r="G299" s="1"/>
      <c r="H299" s="1"/>
      <c r="I299" s="1"/>
      <c r="J299" s="2"/>
      <c r="K299" s="2"/>
      <c r="L299" s="2"/>
      <c r="M299" s="15"/>
    </row>
    <row r="300" spans="1:13" x14ac:dyDescent="0.25">
      <c r="A300" s="1"/>
      <c r="B300" s="1"/>
      <c r="C300" s="1"/>
      <c r="D300" s="1" t="s">
        <v>382</v>
      </c>
      <c r="E300" s="1"/>
      <c r="F300" s="1"/>
      <c r="G300" s="1"/>
      <c r="H300" s="1"/>
      <c r="I300" s="1"/>
      <c r="J300" s="2"/>
      <c r="K300" s="2"/>
      <c r="L300" s="2"/>
      <c r="M300" s="15"/>
    </row>
    <row r="301" spans="1:13" x14ac:dyDescent="0.25">
      <c r="A301" s="1"/>
      <c r="B301" s="1"/>
      <c r="C301" s="1"/>
      <c r="D301" s="1"/>
      <c r="E301" s="1" t="s">
        <v>416</v>
      </c>
      <c r="F301" s="1"/>
      <c r="G301" s="1"/>
      <c r="H301" s="1"/>
      <c r="I301" s="1"/>
      <c r="J301" s="2">
        <v>19995</v>
      </c>
      <c r="K301" s="2"/>
      <c r="L301" s="2"/>
      <c r="M301" s="15"/>
    </row>
    <row r="302" spans="1:13" x14ac:dyDescent="0.25">
      <c r="A302" s="1"/>
      <c r="B302" s="1"/>
      <c r="C302" s="1"/>
      <c r="D302" s="1"/>
      <c r="E302" s="1" t="s">
        <v>383</v>
      </c>
      <c r="F302" s="1"/>
      <c r="G302" s="1"/>
      <c r="H302" s="1"/>
      <c r="I302" s="1"/>
      <c r="J302" s="2">
        <v>97130</v>
      </c>
      <c r="K302" s="2">
        <v>108837.15</v>
      </c>
      <c r="L302" s="2">
        <f>ROUND((J302-K302),5)</f>
        <v>-11707.15</v>
      </c>
      <c r="M302" s="15">
        <f>ROUND(IF(K302=0, IF(J302=0, 0, 1), J302/K302),5)</f>
        <v>0.89242999999999995</v>
      </c>
    </row>
    <row r="303" spans="1:13" x14ac:dyDescent="0.25">
      <c r="A303" s="1"/>
      <c r="B303" s="1"/>
      <c r="C303" s="1"/>
      <c r="D303" s="1"/>
      <c r="E303" s="1" t="s">
        <v>384</v>
      </c>
      <c r="F303" s="1"/>
      <c r="G303" s="1"/>
      <c r="H303" s="1"/>
      <c r="I303" s="1"/>
      <c r="J303" s="2">
        <v>96540</v>
      </c>
      <c r="K303" s="2">
        <v>95000</v>
      </c>
      <c r="L303" s="2">
        <f>ROUND((J303-K303),5)</f>
        <v>1540</v>
      </c>
      <c r="M303" s="15">
        <f>ROUND(IF(K303=0, IF(J303=0, 0, 1), J303/K303),5)</f>
        <v>1.0162100000000001</v>
      </c>
    </row>
    <row r="304" spans="1:13" ht="15.75" thickBot="1" x14ac:dyDescent="0.3">
      <c r="A304" s="1"/>
      <c r="B304" s="1"/>
      <c r="C304" s="1"/>
      <c r="D304" s="1"/>
      <c r="E304" s="1" t="s">
        <v>385</v>
      </c>
      <c r="F304" s="1"/>
      <c r="G304" s="1"/>
      <c r="H304" s="1"/>
      <c r="I304" s="1"/>
      <c r="J304" s="4">
        <v>0</v>
      </c>
      <c r="K304" s="4">
        <v>0</v>
      </c>
      <c r="L304" s="4">
        <f>ROUND((J304-K304),5)</f>
        <v>0</v>
      </c>
      <c r="M304" s="18">
        <f>ROUND(IF(K304=0, IF(J304=0, 0, 1), J304/K304),5)</f>
        <v>0</v>
      </c>
    </row>
    <row r="305" spans="1:13" x14ac:dyDescent="0.25">
      <c r="A305" s="1"/>
      <c r="B305" s="1"/>
      <c r="C305" s="1"/>
      <c r="D305" s="1" t="s">
        <v>386</v>
      </c>
      <c r="E305" s="1"/>
      <c r="F305" s="1"/>
      <c r="G305" s="1"/>
      <c r="H305" s="1"/>
      <c r="I305" s="1"/>
      <c r="J305" s="2">
        <f>ROUND(SUM(J300:J304),5)</f>
        <v>213665</v>
      </c>
      <c r="K305" s="2">
        <f>ROUND(SUM(K300:K304),5)</f>
        <v>203837.15</v>
      </c>
      <c r="L305" s="2">
        <f>ROUND((J305-K305),5)</f>
        <v>9827.85</v>
      </c>
      <c r="M305" s="15">
        <f>ROUND(IF(K305=0, IF(J305=0, 0, 1), J305/K305),5)</f>
        <v>1.0482100000000001</v>
      </c>
    </row>
    <row r="306" spans="1:13" x14ac:dyDescent="0.25">
      <c r="A306" s="1"/>
      <c r="B306" s="1"/>
      <c r="C306" s="1"/>
      <c r="D306" s="1" t="s">
        <v>387</v>
      </c>
      <c r="E306" s="1"/>
      <c r="F306" s="1"/>
      <c r="G306" s="1"/>
      <c r="H306" s="1"/>
      <c r="I306" s="1"/>
      <c r="J306" s="2"/>
      <c r="K306" s="2"/>
      <c r="L306" s="2"/>
      <c r="M306" s="15"/>
    </row>
    <row r="307" spans="1:13" x14ac:dyDescent="0.25">
      <c r="A307" s="1"/>
      <c r="B307" s="1"/>
      <c r="C307" s="1"/>
      <c r="D307" s="1"/>
      <c r="E307" s="1" t="s">
        <v>388</v>
      </c>
      <c r="F307" s="1"/>
      <c r="G307" s="1"/>
      <c r="H307" s="1"/>
      <c r="I307" s="1"/>
      <c r="J307" s="2">
        <v>2103.9699999999998</v>
      </c>
      <c r="K307" s="2"/>
      <c r="L307" s="2"/>
      <c r="M307" s="15"/>
    </row>
    <row r="308" spans="1:13" x14ac:dyDescent="0.25">
      <c r="A308" s="1"/>
      <c r="B308" s="1"/>
      <c r="C308" s="1"/>
      <c r="D308" s="1"/>
      <c r="E308" s="1" t="s">
        <v>417</v>
      </c>
      <c r="F308" s="1"/>
      <c r="G308" s="1"/>
      <c r="H308" s="1"/>
      <c r="I308" s="1"/>
      <c r="J308" s="2">
        <v>8659.85</v>
      </c>
      <c r="K308" s="2"/>
      <c r="L308" s="2"/>
      <c r="M308" s="15"/>
    </row>
    <row r="309" spans="1:13" x14ac:dyDescent="0.25">
      <c r="A309" s="1"/>
      <c r="B309" s="1"/>
      <c r="C309" s="1"/>
      <c r="D309" s="1"/>
      <c r="E309" s="1" t="s">
        <v>418</v>
      </c>
      <c r="F309" s="1"/>
      <c r="G309" s="1"/>
      <c r="H309" s="1"/>
      <c r="I309" s="1"/>
      <c r="J309" s="2">
        <v>4019.25</v>
      </c>
      <c r="K309" s="2"/>
      <c r="L309" s="2"/>
      <c r="M309" s="15"/>
    </row>
    <row r="310" spans="1:13" x14ac:dyDescent="0.25">
      <c r="A310" s="1"/>
      <c r="B310" s="1"/>
      <c r="C310" s="1"/>
      <c r="D310" s="1"/>
      <c r="E310" s="1" t="s">
        <v>389</v>
      </c>
      <c r="F310" s="1"/>
      <c r="G310" s="1"/>
      <c r="H310" s="1"/>
      <c r="I310" s="1"/>
      <c r="J310" s="2">
        <v>0</v>
      </c>
      <c r="K310" s="2">
        <v>35000</v>
      </c>
      <c r="L310" s="2">
        <f>ROUND((J310-K310),5)</f>
        <v>-35000</v>
      </c>
      <c r="M310" s="15">
        <f>ROUND(IF(K310=0, IF(J310=0, 0, 1), J310/K310),5)</f>
        <v>0</v>
      </c>
    </row>
    <row r="311" spans="1:13" x14ac:dyDescent="0.25">
      <c r="A311" s="1"/>
      <c r="B311" s="1"/>
      <c r="C311" s="1"/>
      <c r="D311" s="1"/>
      <c r="E311" s="1" t="s">
        <v>390</v>
      </c>
      <c r="F311" s="1"/>
      <c r="G311" s="1"/>
      <c r="H311" s="1"/>
      <c r="I311" s="1"/>
      <c r="J311" s="2">
        <v>0</v>
      </c>
      <c r="K311" s="2">
        <v>0</v>
      </c>
      <c r="L311" s="2">
        <f>ROUND((J311-K311),5)</f>
        <v>0</v>
      </c>
      <c r="M311" s="15">
        <f>ROUND(IF(K311=0, IF(J311=0, 0, 1), J311/K311),5)</f>
        <v>0</v>
      </c>
    </row>
    <row r="312" spans="1:13" x14ac:dyDescent="0.25">
      <c r="A312" s="1"/>
      <c r="B312" s="1"/>
      <c r="C312" s="1"/>
      <c r="D312" s="1"/>
      <c r="E312" s="1" t="s">
        <v>391</v>
      </c>
      <c r="F312" s="1"/>
      <c r="G312" s="1"/>
      <c r="H312" s="1"/>
      <c r="I312" s="1"/>
      <c r="J312" s="2">
        <v>265</v>
      </c>
      <c r="K312" s="2">
        <v>0</v>
      </c>
      <c r="L312" s="2">
        <f>ROUND((J312-K312),5)</f>
        <v>265</v>
      </c>
      <c r="M312" s="15">
        <f>ROUND(IF(K312=0, IF(J312=0, 0, 1), J312/K312),5)</f>
        <v>1</v>
      </c>
    </row>
    <row r="313" spans="1:13" x14ac:dyDescent="0.25">
      <c r="A313" s="1"/>
      <c r="B313" s="1"/>
      <c r="C313" s="1"/>
      <c r="D313" s="1"/>
      <c r="E313" s="1" t="s">
        <v>392</v>
      </c>
      <c r="F313" s="1"/>
      <c r="G313" s="1"/>
      <c r="H313" s="1"/>
      <c r="I313" s="1"/>
      <c r="J313" s="2">
        <v>0</v>
      </c>
      <c r="K313" s="2">
        <v>0</v>
      </c>
      <c r="L313" s="2">
        <f>ROUND((J313-K313),5)</f>
        <v>0</v>
      </c>
      <c r="M313" s="15">
        <f>ROUND(IF(K313=0, IF(J313=0, 0, 1), J313/K313),5)</f>
        <v>0</v>
      </c>
    </row>
    <row r="314" spans="1:13" x14ac:dyDescent="0.25">
      <c r="A314" s="1"/>
      <c r="B314" s="1"/>
      <c r="C314" s="1"/>
      <c r="D314" s="1"/>
      <c r="E314" s="1" t="s">
        <v>393</v>
      </c>
      <c r="F314" s="1"/>
      <c r="G314" s="1"/>
      <c r="H314" s="1"/>
      <c r="I314" s="1"/>
      <c r="J314" s="2"/>
      <c r="K314" s="2"/>
      <c r="L314" s="2"/>
      <c r="M314" s="15"/>
    </row>
    <row r="315" spans="1:13" x14ac:dyDescent="0.25">
      <c r="A315" s="1"/>
      <c r="B315" s="1"/>
      <c r="C315" s="1"/>
      <c r="D315" s="1"/>
      <c r="E315" s="1"/>
      <c r="F315" s="1" t="s">
        <v>419</v>
      </c>
      <c r="G315" s="1"/>
      <c r="H315" s="1"/>
      <c r="I315" s="1"/>
      <c r="J315" s="2">
        <v>807.25</v>
      </c>
      <c r="K315" s="2"/>
      <c r="L315" s="2"/>
      <c r="M315" s="15"/>
    </row>
    <row r="316" spans="1:13" x14ac:dyDescent="0.25">
      <c r="A316" s="1"/>
      <c r="B316" s="1"/>
      <c r="C316" s="1"/>
      <c r="D316" s="1"/>
      <c r="E316" s="1"/>
      <c r="F316" s="1" t="s">
        <v>420</v>
      </c>
      <c r="G316" s="1"/>
      <c r="H316" s="1"/>
      <c r="I316" s="1"/>
      <c r="J316" s="2">
        <v>572.47</v>
      </c>
      <c r="K316" s="2"/>
      <c r="L316" s="2"/>
      <c r="M316" s="15"/>
    </row>
    <row r="317" spans="1:13" x14ac:dyDescent="0.25">
      <c r="A317" s="1"/>
      <c r="B317" s="1"/>
      <c r="C317" s="1"/>
      <c r="D317" s="1"/>
      <c r="E317" s="1"/>
      <c r="F317" s="1" t="s">
        <v>394</v>
      </c>
      <c r="G317" s="1"/>
      <c r="H317" s="1"/>
      <c r="I317" s="1"/>
      <c r="J317" s="2">
        <v>3181.44</v>
      </c>
      <c r="K317" s="2">
        <v>0</v>
      </c>
      <c r="L317" s="2">
        <f>ROUND((J317-K317),5)</f>
        <v>3181.44</v>
      </c>
      <c r="M317" s="15">
        <f>ROUND(IF(K317=0, IF(J317=0, 0, 1), J317/K317),5)</f>
        <v>1</v>
      </c>
    </row>
    <row r="318" spans="1:13" x14ac:dyDescent="0.25">
      <c r="A318" s="1"/>
      <c r="B318" s="1"/>
      <c r="C318" s="1"/>
      <c r="D318" s="1"/>
      <c r="E318" s="1"/>
      <c r="F318" s="1" t="s">
        <v>395</v>
      </c>
      <c r="G318" s="1"/>
      <c r="H318" s="1"/>
      <c r="I318" s="1"/>
      <c r="J318" s="2">
        <v>108275.22</v>
      </c>
      <c r="K318" s="2">
        <v>0</v>
      </c>
      <c r="L318" s="2">
        <f>ROUND((J318-K318),5)</f>
        <v>108275.22</v>
      </c>
      <c r="M318" s="15">
        <f>ROUND(IF(K318=0, IF(J318=0, 0, 1), J318/K318),5)</f>
        <v>1</v>
      </c>
    </row>
    <row r="319" spans="1:13" x14ac:dyDescent="0.25">
      <c r="A319" s="1"/>
      <c r="B319" s="1"/>
      <c r="C319" s="1"/>
      <c r="D319" s="1"/>
      <c r="E319" s="1"/>
      <c r="F319" s="1" t="s">
        <v>396</v>
      </c>
      <c r="G319" s="1"/>
      <c r="H319" s="1"/>
      <c r="I319" s="1"/>
      <c r="J319" s="2">
        <v>19438.419999999998</v>
      </c>
      <c r="K319" s="2">
        <v>0</v>
      </c>
      <c r="L319" s="2">
        <f>ROUND((J319-K319),5)</f>
        <v>19438.419999999998</v>
      </c>
      <c r="M319" s="15">
        <f>ROUND(IF(K319=0, IF(J319=0, 0, 1), J319/K319),5)</f>
        <v>1</v>
      </c>
    </row>
    <row r="320" spans="1:13" ht="15.75" thickBot="1" x14ac:dyDescent="0.3">
      <c r="A320" s="1"/>
      <c r="B320" s="1"/>
      <c r="C320" s="1"/>
      <c r="D320" s="1"/>
      <c r="E320" s="1"/>
      <c r="F320" s="1" t="s">
        <v>397</v>
      </c>
      <c r="G320" s="1"/>
      <c r="H320" s="1"/>
      <c r="I320" s="1"/>
      <c r="J320" s="4">
        <v>0</v>
      </c>
      <c r="K320" s="4">
        <v>0</v>
      </c>
      <c r="L320" s="4">
        <f>ROUND((J320-K320),5)</f>
        <v>0</v>
      </c>
      <c r="M320" s="18">
        <f>ROUND(IF(K320=0, IF(J320=0, 0, 1), J320/K320),5)</f>
        <v>0</v>
      </c>
    </row>
    <row r="321" spans="1:13" x14ac:dyDescent="0.25">
      <c r="A321" s="1"/>
      <c r="B321" s="1"/>
      <c r="C321" s="1"/>
      <c r="D321" s="1"/>
      <c r="E321" s="1" t="s">
        <v>398</v>
      </c>
      <c r="F321" s="1"/>
      <c r="G321" s="1"/>
      <c r="H321" s="1"/>
      <c r="I321" s="1"/>
      <c r="J321" s="2">
        <f>ROUND(SUM(J314:J320),5)</f>
        <v>132274.79999999999</v>
      </c>
      <c r="K321" s="2">
        <f>ROUND(SUM(K314:K320),5)</f>
        <v>0</v>
      </c>
      <c r="L321" s="2">
        <f>ROUND((J321-K321),5)</f>
        <v>132274.79999999999</v>
      </c>
      <c r="M321" s="15">
        <f>ROUND(IF(K321=0, IF(J321=0, 0, 1), J321/K321),5)</f>
        <v>1</v>
      </c>
    </row>
    <row r="322" spans="1:13" ht="15.75" thickBot="1" x14ac:dyDescent="0.3">
      <c r="A322" s="1"/>
      <c r="B322" s="1"/>
      <c r="C322" s="1"/>
      <c r="D322" s="1"/>
      <c r="E322" s="1" t="s">
        <v>399</v>
      </c>
      <c r="F322" s="1"/>
      <c r="G322" s="1"/>
      <c r="H322" s="1"/>
      <c r="I322" s="1"/>
      <c r="J322" s="4">
        <v>0</v>
      </c>
      <c r="K322" s="4">
        <v>0</v>
      </c>
      <c r="L322" s="4">
        <f>ROUND((J322-K322),5)</f>
        <v>0</v>
      </c>
      <c r="M322" s="18">
        <f>ROUND(IF(K322=0, IF(J322=0, 0, 1), J322/K322),5)</f>
        <v>0</v>
      </c>
    </row>
    <row r="323" spans="1:13" x14ac:dyDescent="0.25">
      <c r="A323" s="1"/>
      <c r="B323" s="1"/>
      <c r="C323" s="1"/>
      <c r="D323" s="1" t="s">
        <v>400</v>
      </c>
      <c r="E323" s="1"/>
      <c r="F323" s="1"/>
      <c r="G323" s="1"/>
      <c r="H323" s="1"/>
      <c r="I323" s="1"/>
      <c r="J323" s="2">
        <f>ROUND(SUM(J306:J313)+SUM(J321:J322),5)</f>
        <v>147322.87</v>
      </c>
      <c r="K323" s="2">
        <f>ROUND(SUM(K306:K313)+SUM(K321:K322),5)</f>
        <v>35000</v>
      </c>
      <c r="L323" s="2">
        <f>ROUND((J323-K323),5)</f>
        <v>112322.87</v>
      </c>
      <c r="M323" s="15">
        <f>ROUND(IF(K323=0, IF(J323=0, 0, 1), J323/K323),5)</f>
        <v>4.2092200000000002</v>
      </c>
    </row>
    <row r="324" spans="1:13" x14ac:dyDescent="0.25">
      <c r="A324" s="1"/>
      <c r="B324" s="1"/>
      <c r="C324" s="1"/>
      <c r="D324" s="1" t="s">
        <v>401</v>
      </c>
      <c r="E324" s="1"/>
      <c r="F324" s="1"/>
      <c r="G324" s="1"/>
      <c r="H324" s="1"/>
      <c r="I324" s="1"/>
      <c r="J324" s="2"/>
      <c r="K324" s="2"/>
      <c r="L324" s="2"/>
      <c r="M324" s="15"/>
    </row>
    <row r="325" spans="1:13" x14ac:dyDescent="0.25">
      <c r="A325" s="1"/>
      <c r="B325" s="1"/>
      <c r="C325" s="1"/>
      <c r="D325" s="1"/>
      <c r="E325" s="1" t="s">
        <v>402</v>
      </c>
      <c r="F325" s="1"/>
      <c r="G325" s="1"/>
      <c r="H325" s="1"/>
      <c r="I325" s="1"/>
      <c r="J325" s="2">
        <v>0</v>
      </c>
      <c r="K325" s="2">
        <v>2347.5300000000002</v>
      </c>
      <c r="L325" s="2">
        <f>ROUND((J325-K325),5)</f>
        <v>-2347.5300000000002</v>
      </c>
      <c r="M325" s="15">
        <f>ROUND(IF(K325=0, IF(J325=0, 0, 1), J325/K325),5)</f>
        <v>0</v>
      </c>
    </row>
    <row r="326" spans="1:13" ht="15.75" thickBot="1" x14ac:dyDescent="0.3">
      <c r="A326" s="1"/>
      <c r="B326" s="1"/>
      <c r="C326" s="1"/>
      <c r="D326" s="1"/>
      <c r="E326" s="1" t="s">
        <v>403</v>
      </c>
      <c r="F326" s="1"/>
      <c r="G326" s="1"/>
      <c r="H326" s="1"/>
      <c r="I326" s="1"/>
      <c r="J326" s="35">
        <v>0</v>
      </c>
      <c r="K326" s="35">
        <v>10000</v>
      </c>
      <c r="L326" s="35">
        <f>ROUND((J326-K326),5)</f>
        <v>-10000</v>
      </c>
      <c r="M326" s="36">
        <f>ROUND(IF(K326=0, IF(J326=0, 0, 1), J326/K326),5)</f>
        <v>0</v>
      </c>
    </row>
    <row r="327" spans="1:13" ht="15.75" thickBot="1" x14ac:dyDescent="0.3">
      <c r="A327" s="1"/>
      <c r="B327" s="1"/>
      <c r="C327" s="1"/>
      <c r="D327" s="1" t="s">
        <v>404</v>
      </c>
      <c r="E327" s="1"/>
      <c r="F327" s="1"/>
      <c r="G327" s="1"/>
      <c r="H327" s="1"/>
      <c r="I327" s="1"/>
      <c r="J327" s="5">
        <f>ROUND(SUM(J324:J326),5)</f>
        <v>0</v>
      </c>
      <c r="K327" s="5">
        <f>ROUND(SUM(K324:K326),5)</f>
        <v>12347.53</v>
      </c>
      <c r="L327" s="5">
        <f>ROUND((J327-K327),5)</f>
        <v>-12347.53</v>
      </c>
      <c r="M327" s="16">
        <f>ROUND(IF(K327=0, IF(J327=0, 0, 1), J327/K327),5)</f>
        <v>0</v>
      </c>
    </row>
    <row r="328" spans="1:13" ht="15.75" thickBot="1" x14ac:dyDescent="0.3">
      <c r="A328" s="1"/>
      <c r="B328" s="1"/>
      <c r="C328" s="1" t="s">
        <v>405</v>
      </c>
      <c r="D328" s="1"/>
      <c r="E328" s="1"/>
      <c r="F328" s="1"/>
      <c r="G328" s="1"/>
      <c r="H328" s="1"/>
      <c r="I328" s="1"/>
      <c r="J328" s="5">
        <f>ROUND(J299+J305+J323+J327,5)</f>
        <v>360987.87</v>
      </c>
      <c r="K328" s="5">
        <f>ROUND(K299+K305+K323+K327,5)</f>
        <v>251184.68</v>
      </c>
      <c r="L328" s="5">
        <f>ROUND((J328-K328),5)</f>
        <v>109803.19</v>
      </c>
      <c r="M328" s="16">
        <f>ROUND(IF(K328=0, IF(J328=0, 0, 1), J328/K328),5)</f>
        <v>1.4371400000000001</v>
      </c>
    </row>
    <row r="329" spans="1:13" ht="15.75" thickBot="1" x14ac:dyDescent="0.3">
      <c r="A329" s="1"/>
      <c r="B329" s="1" t="s">
        <v>406</v>
      </c>
      <c r="C329" s="1"/>
      <c r="D329" s="1"/>
      <c r="E329" s="1"/>
      <c r="F329" s="1"/>
      <c r="G329" s="1"/>
      <c r="H329" s="1"/>
      <c r="I329" s="1"/>
      <c r="J329" s="5">
        <f>ROUND(J260+J298-J328,5)</f>
        <v>55677.25</v>
      </c>
      <c r="K329" s="5">
        <f>ROUND(K260+K298-K328,5)</f>
        <v>-206184.68</v>
      </c>
      <c r="L329" s="5">
        <f>ROUND((J329-K329),5)</f>
        <v>261861.93</v>
      </c>
      <c r="M329" s="16">
        <f>ROUND(IF(K329=0, IF(J329=0, 0, 1), J329/K329),5)</f>
        <v>-0.27004</v>
      </c>
    </row>
    <row r="330" spans="1:13" s="8" customFormat="1" ht="12" thickBot="1" x14ac:dyDescent="0.25">
      <c r="A330" s="6" t="s">
        <v>86</v>
      </c>
      <c r="B330" s="6"/>
      <c r="C330" s="6"/>
      <c r="D330" s="6"/>
      <c r="E330" s="6"/>
      <c r="F330" s="6"/>
      <c r="G330" s="6"/>
      <c r="H330" s="6"/>
      <c r="I330" s="6"/>
      <c r="J330" s="7">
        <f>ROUND(J259+J329,5)</f>
        <v>35742.18</v>
      </c>
      <c r="K330" s="7">
        <f>ROUND(K259+K329,5)</f>
        <v>-162185.18</v>
      </c>
      <c r="L330" s="7">
        <f>ROUND((J330-K330),5)</f>
        <v>197927.36</v>
      </c>
      <c r="M330" s="19">
        <f>ROUND(IF(K330=0, IF(J330=0, 0, 1), J330/K330),5)</f>
        <v>-0.22037999999999999</v>
      </c>
    </row>
    <row r="331" spans="1:13" ht="15.75" thickTop="1" x14ac:dyDescent="0.25"/>
  </sheetData>
  <pageMargins left="0.7" right="0.7" top="0.75" bottom="0.75" header="0.1" footer="0.3"/>
  <pageSetup orientation="portrait" r:id="rId1"/>
  <headerFooter>
    <oddHeader>&amp;L&amp;"Arial,Bold"&amp;8 1:09 PM
&amp;"Arial,Bold"&amp;8 12/03/25
&amp;"Arial,Bold"&amp;8 Accrual Basis&amp;C&amp;"Arial,Bold"&amp;12 Nederland Fire Protection District
&amp;"Arial,Bold"&amp;14 Income &amp;&amp; Expense Budget vs. Actual
&amp;"Arial,Bold"&amp;10 January through December 2025</oddHeader>
    <oddFooter>&amp;R&amp;"Arial,Bold"&amp;8 Page &amp;P of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A5BABA26B305243A60A31FCA787FEA4" ma:contentTypeVersion="17" ma:contentTypeDescription="Create a new document." ma:contentTypeScope="" ma:versionID="e879b4f6e87b5b506da5c4f99e93f471">
  <xsd:schema xmlns:xsd="http://www.w3.org/2001/XMLSchema" xmlns:xs="http://www.w3.org/2001/XMLSchema" xmlns:p="http://schemas.microsoft.com/office/2006/metadata/properties" xmlns:ns2="0b42ca36-c917-426e-b10f-a601cd052900" xmlns:ns3="66d75f40-7d24-403a-a859-e7f12c41f900" targetNamespace="http://schemas.microsoft.com/office/2006/metadata/properties" ma:root="true" ma:fieldsID="fe233b0bb8cbe439973172adea983760" ns2:_="" ns3:_="">
    <xsd:import namespace="0b42ca36-c917-426e-b10f-a601cd052900"/>
    <xsd:import namespace="66d75f40-7d24-403a-a859-e7f12c41f90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42ca36-c917-426e-b10f-a601cd0529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bc163435-b481-4f32-b3c0-29a0a124260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d75f40-7d24-403a-a859-e7f12c41f900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877865d3-a4a9-4a08-8cda-27d5374147dc}" ma:internalName="TaxCatchAll" ma:showField="CatchAllData" ma:web="66d75f40-7d24-403a-a859-e7f12c41f90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6d75f40-7d24-403a-a859-e7f12c41f900" xsi:nil="true"/>
    <lcf76f155ced4ddcb4097134ff3c332f xmlns="0b42ca36-c917-426e-b10f-a601cd05290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2DD05E2-88A4-4B0C-9743-A1AE9A9D0DBE}"/>
</file>

<file path=customXml/itemProps2.xml><?xml version="1.0" encoding="utf-8"?>
<ds:datastoreItem xmlns:ds="http://schemas.openxmlformats.org/officeDocument/2006/customXml" ds:itemID="{8106BE86-2AF2-4D5F-86C9-5133B7A14FBF}"/>
</file>

<file path=customXml/itemProps3.xml><?xml version="1.0" encoding="utf-8"?>
<ds:datastoreItem xmlns:ds="http://schemas.openxmlformats.org/officeDocument/2006/customXml" ds:itemID="{9857A560-051A-489F-9A63-0DCA92DA238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NOV 2025 Balance Sheet</vt:lpstr>
      <vt:lpstr>NOV 2025 MTD I&amp;E</vt:lpstr>
      <vt:lpstr>NOV 2025 YTD I&amp;E</vt:lpstr>
      <vt:lpstr>NOV 2025 General Ledger</vt:lpstr>
      <vt:lpstr>Alert</vt:lpstr>
      <vt:lpstr>NOV 2025 BVA</vt:lpstr>
      <vt:lpstr>'NOV 2025 Balance Sheet'!Print_Titles</vt:lpstr>
      <vt:lpstr>'NOV 2025 BVA'!Print_Titles</vt:lpstr>
      <vt:lpstr>'NOV 2025 General Ledger'!Print_Titles</vt:lpstr>
      <vt:lpstr>'NOV 2025 MTD I&amp;E'!Print_Titles</vt:lpstr>
      <vt:lpstr>'NOV 2025 YTD I&amp;E'!Print_Titles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Sherry Snyder</dc:creator>
  <cp:lastModifiedBy>Sherry Snyder</cp:lastModifiedBy>
  <dcterms:created xsi:type="dcterms:W3CDTF">2025-12-03T20:05:32Z</dcterms:created>
  <dcterms:modified xsi:type="dcterms:W3CDTF">2025-12-03T20:11:09Z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0x010100AA5BABA26B305243A60A31FCA787FEA4</vt:lpwstr>
  </property>
</Properties>
</file>