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nedcofire.sharepoint.com/sites/board/Shared Documents/Documents/03 - Budgets/2027/Chief's Requested Documents/"/>
    </mc:Choice>
  </mc:AlternateContent>
  <xr:revisionPtr revIDLastSave="110" documentId="8_{39D80E10-0D62-4FEA-B0FB-5DBB0FEA518C}" xr6:coauthVersionLast="47" xr6:coauthVersionMax="47" xr10:uidLastSave="{679D38E3-7525-46F6-B98E-15345C56C961}"/>
  <bookViews>
    <workbookView xWindow="-120" yWindow="-120" windowWidth="29040" windowHeight="15720" xr2:uid="{E359995E-B942-4CC8-8675-671AEDBF16D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3" i="1" l="1"/>
  <c r="N99" i="1" l="1"/>
  <c r="N100" i="1"/>
  <c r="N108" i="1" s="1"/>
  <c r="N262" i="1"/>
  <c r="N249" i="1"/>
  <c r="N243" i="1"/>
  <c r="N235" i="1"/>
  <c r="N229" i="1"/>
  <c r="N203" i="1"/>
  <c r="N230" i="1" s="1"/>
  <c r="N184" i="1"/>
  <c r="N175" i="1"/>
  <c r="N163" i="1"/>
  <c r="N167" i="1" s="1"/>
  <c r="N157" i="1"/>
  <c r="N143" i="1"/>
  <c r="N139" i="1"/>
  <c r="N148" i="1" s="1"/>
  <c r="N132" i="1"/>
  <c r="N124" i="1"/>
  <c r="N118" i="1"/>
  <c r="N88" i="1"/>
  <c r="N77" i="1"/>
  <c r="N69" i="1"/>
  <c r="N54" i="1"/>
  <c r="N35" i="1"/>
  <c r="N36" i="1" s="1"/>
  <c r="K163" i="1"/>
  <c r="K167" i="1" s="1"/>
  <c r="M100" i="1"/>
  <c r="M108" i="1" s="1"/>
  <c r="M262" i="1"/>
  <c r="M263" i="1" s="1"/>
  <c r="M250" i="1"/>
  <c r="M243" i="1"/>
  <c r="M235" i="1"/>
  <c r="M229" i="1"/>
  <c r="M203" i="1"/>
  <c r="M184" i="1"/>
  <c r="M175" i="1"/>
  <c r="M163" i="1"/>
  <c r="M167" i="1" s="1"/>
  <c r="M157" i="1"/>
  <c r="M143" i="1"/>
  <c r="M139" i="1"/>
  <c r="M132" i="1"/>
  <c r="M124" i="1"/>
  <c r="M118" i="1"/>
  <c r="M88" i="1"/>
  <c r="M77" i="1"/>
  <c r="M69" i="1"/>
  <c r="M63" i="1"/>
  <c r="M54" i="1"/>
  <c r="M35" i="1"/>
  <c r="M36" i="1" s="1"/>
  <c r="M37" i="1" s="1"/>
  <c r="L262" i="1"/>
  <c r="L249" i="1"/>
  <c r="L250" i="1" s="1"/>
  <c r="L243" i="1"/>
  <c r="L235" i="1"/>
  <c r="L229" i="1"/>
  <c r="L203" i="1"/>
  <c r="L184" i="1"/>
  <c r="L175" i="1"/>
  <c r="L163" i="1"/>
  <c r="L167" i="1" s="1"/>
  <c r="L157" i="1"/>
  <c r="L143" i="1"/>
  <c r="L139" i="1"/>
  <c r="L132" i="1"/>
  <c r="L124" i="1"/>
  <c r="L118" i="1"/>
  <c r="L100" i="1"/>
  <c r="L108" i="1" s="1"/>
  <c r="L88" i="1"/>
  <c r="L77" i="1"/>
  <c r="L69" i="1"/>
  <c r="L54" i="1"/>
  <c r="L35" i="1"/>
  <c r="L36" i="1" s="1"/>
  <c r="L37" i="1" s="1"/>
  <c r="K262" i="1"/>
  <c r="K263" i="1" s="1"/>
  <c r="K250" i="1"/>
  <c r="K243" i="1"/>
  <c r="K235" i="1"/>
  <c r="K229" i="1"/>
  <c r="K203" i="1"/>
  <c r="K184" i="1"/>
  <c r="K175" i="1"/>
  <c r="K157" i="1"/>
  <c r="K147" i="1"/>
  <c r="K143" i="1"/>
  <c r="K139" i="1"/>
  <c r="K132" i="1"/>
  <c r="K124" i="1"/>
  <c r="K118" i="1"/>
  <c r="K100" i="1"/>
  <c r="K108" i="1" s="1"/>
  <c r="K88" i="1"/>
  <c r="K77" i="1"/>
  <c r="K69" i="1"/>
  <c r="K54" i="1"/>
  <c r="K35" i="1"/>
  <c r="K36" i="1" s="1"/>
  <c r="K37" i="1" s="1"/>
  <c r="J262" i="1"/>
  <c r="J263" i="1" s="1"/>
  <c r="J250" i="1"/>
  <c r="J243" i="1"/>
  <c r="J235" i="1"/>
  <c r="J229" i="1"/>
  <c r="J203" i="1"/>
  <c r="J184" i="1"/>
  <c r="J175" i="1"/>
  <c r="J163" i="1"/>
  <c r="J167" i="1" s="1"/>
  <c r="J157" i="1"/>
  <c r="J143" i="1"/>
  <c r="J139" i="1"/>
  <c r="J132" i="1"/>
  <c r="J124" i="1"/>
  <c r="J118" i="1"/>
  <c r="J100" i="1"/>
  <c r="J108" i="1" s="1"/>
  <c r="J88" i="1"/>
  <c r="J77" i="1"/>
  <c r="J69" i="1"/>
  <c r="J63" i="1"/>
  <c r="J54" i="1"/>
  <c r="J35" i="1"/>
  <c r="J36" i="1" s="1"/>
  <c r="J37" i="1" s="1"/>
  <c r="N37" i="1" l="1"/>
  <c r="N169" i="1"/>
  <c r="N125" i="1"/>
  <c r="N251" i="1"/>
  <c r="N250" i="1"/>
  <c r="L230" i="1"/>
  <c r="J148" i="1"/>
  <c r="J169" i="1" s="1"/>
  <c r="K148" i="1"/>
  <c r="K169" i="1" s="1"/>
  <c r="M251" i="1"/>
  <c r="K230" i="1"/>
  <c r="J230" i="1"/>
  <c r="L148" i="1"/>
  <c r="M125" i="1"/>
  <c r="M230" i="1"/>
  <c r="J125" i="1"/>
  <c r="J251" i="1"/>
  <c r="L251" i="1"/>
  <c r="L263" i="1" s="1"/>
  <c r="K125" i="1"/>
  <c r="K251" i="1"/>
  <c r="L125" i="1"/>
  <c r="N170" i="1" l="1"/>
  <c r="N265" i="1" s="1"/>
  <c r="N266" i="1" s="1"/>
  <c r="L169" i="1"/>
  <c r="L170" i="1" s="1"/>
  <c r="L265" i="1" s="1"/>
  <c r="L266" i="1" s="1"/>
  <c r="M147" i="1"/>
  <c r="J170" i="1"/>
  <c r="J265" i="1" s="1"/>
  <c r="J266" i="1" s="1"/>
  <c r="K170" i="1"/>
  <c r="K265" i="1" s="1"/>
  <c r="K266" i="1" s="1"/>
  <c r="M148" i="1" l="1"/>
  <c r="M169" i="1" s="1"/>
  <c r="M170" i="1" s="1"/>
  <c r="M265" i="1" l="1"/>
  <c r="M26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tc={49867B98-A5C6-4D30-A959-1D0BC5C20EAA}</author>
  </authors>
  <commentList>
    <comment ref="I91" authorId="0" shapeId="0" xr:uid="{49867B98-A5C6-4D30-A959-1D0BC5C20EA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Moved to firefighter category
</t>
      </text>
    </comment>
  </commentList>
</comments>
</file>

<file path=xl/sharedStrings.xml><?xml version="1.0" encoding="utf-8"?>
<sst xmlns="http://schemas.openxmlformats.org/spreadsheetml/2006/main" count="269" uniqueCount="269">
  <si>
    <t>2024 Actuals</t>
  </si>
  <si>
    <t>2025 Actuals</t>
  </si>
  <si>
    <t>2026 Budget</t>
  </si>
  <si>
    <t>2026 Actuals YTD</t>
  </si>
  <si>
    <t>2027 Budget</t>
  </si>
  <si>
    <t>Ordinary Income/Expense</t>
  </si>
  <si>
    <t>Income</t>
  </si>
  <si>
    <t>4082 · Medical Training</t>
  </si>
  <si>
    <t>4030 · Sale of Vehicles</t>
  </si>
  <si>
    <t>49900 · Uncategorized Income</t>
  </si>
  <si>
    <t>4010 · Cistern Revenue</t>
  </si>
  <si>
    <t>4015 · DDA-Share</t>
  </si>
  <si>
    <t>4020 · Donations</t>
  </si>
  <si>
    <t>4025 · Interest Income</t>
  </si>
  <si>
    <t>Wiildland deployments</t>
  </si>
  <si>
    <t>Mitgation work</t>
  </si>
  <si>
    <t>4100 · Tax Rev</t>
  </si>
  <si>
    <t>4157 · Other/RAR TIF</t>
  </si>
  <si>
    <t>4156 · Other/RAR SOT</t>
  </si>
  <si>
    <t>4106 · SOT-Vehicle/Apparatus Fund %</t>
  </si>
  <si>
    <t>4107 · TIF-Vehicle/Apparatus Fund %</t>
  </si>
  <si>
    <t>4105 · Tax-Vehicle/Apparatus Fund %</t>
  </si>
  <si>
    <t>4110 · General Operating Current Tax</t>
  </si>
  <si>
    <t>4115 · General Operating SOT</t>
  </si>
  <si>
    <t>4120 · Pension Current Tax</t>
  </si>
  <si>
    <t>4121 · Pension SOT</t>
  </si>
  <si>
    <t>4130 · Current Interest</t>
  </si>
  <si>
    <t>4135 · Delinquent Tax</t>
  </si>
  <si>
    <t>4131 · Delinquent Interest</t>
  </si>
  <si>
    <t>4176 · Refund/Abate Current Tax</t>
  </si>
  <si>
    <t>4155 · Other/RAR Current Tax</t>
  </si>
  <si>
    <t>4116 · General Operating TIF</t>
  </si>
  <si>
    <t>4122 · Pension TIF</t>
  </si>
  <si>
    <t>4170 · Prior Year Abatement</t>
  </si>
  <si>
    <t>4175 · Pension Prior Abatements</t>
  </si>
  <si>
    <t>4190 · Refund/Abate Interest</t>
  </si>
  <si>
    <t>4100 · Tax Rev - Other</t>
  </si>
  <si>
    <t>Total 4100 · Tax Rev</t>
  </si>
  <si>
    <t>Total Income</t>
  </si>
  <si>
    <t>Gross Profit</t>
  </si>
  <si>
    <t>Expense</t>
  </si>
  <si>
    <t>2024 Saber Pumper Interest</t>
  </si>
  <si>
    <t>Loan-Command Car</t>
  </si>
  <si>
    <t>66900 · Reconciliation Discrepancies</t>
  </si>
  <si>
    <t>9000 · CAPITAL OUTLAY</t>
  </si>
  <si>
    <t>9015 · Widland Command Truck</t>
  </si>
  <si>
    <t>9014 · New 5603 (Type 3)</t>
  </si>
  <si>
    <t>9013 · Burn Building</t>
  </si>
  <si>
    <t>9012 · Used Skidsteer</t>
  </si>
  <si>
    <t>9011 · 5650 - 2024 RAM 393017</t>
  </si>
  <si>
    <t>9009 · 5652 Replacement</t>
  </si>
  <si>
    <t>9008 · New 5601</t>
  </si>
  <si>
    <t>9006 · New 5621</t>
  </si>
  <si>
    <t>9007 · New 5633</t>
  </si>
  <si>
    <t>9005 · New Command 5650</t>
  </si>
  <si>
    <t>9010 · Building Maintenace</t>
  </si>
  <si>
    <t>Total 9000 · CAPITAL OUTLAY</t>
  </si>
  <si>
    <t>6000 · ADMINISTRATION</t>
  </si>
  <si>
    <t>6005 · Office Supplies</t>
  </si>
  <si>
    <t>6010 · Office Equipment</t>
  </si>
  <si>
    <t>6015 · Postage and Delivery</t>
  </si>
  <si>
    <t>6018 · Printing and Reproduction</t>
  </si>
  <si>
    <t>6020 · Advertising/Public Notice</t>
  </si>
  <si>
    <t>Public Notice-Ad</t>
  </si>
  <si>
    <t>6020 · Advertising/Public Notice - Other</t>
  </si>
  <si>
    <t>Total 6020 · Advertising/Public Notice</t>
  </si>
  <si>
    <t>6025 · Election</t>
  </si>
  <si>
    <t>6030 · Bank Fees</t>
  </si>
  <si>
    <t>6035 · Treasurer &amp; Bank Fees</t>
  </si>
  <si>
    <t>6040 · Pension Treasurer Bank Fees</t>
  </si>
  <si>
    <t>6030 · Bank Fees - Other</t>
  </si>
  <si>
    <t>Total 6030 · Bank Fees</t>
  </si>
  <si>
    <t>6100 · Insurance</t>
  </si>
  <si>
    <t>6110 · Accident &amp; Sickness</t>
  </si>
  <si>
    <t>6115 · CO Heart &amp; Circulatory</t>
  </si>
  <si>
    <t>6120 · Disability Insurance</t>
  </si>
  <si>
    <t>6125 · Liability Insurance</t>
  </si>
  <si>
    <t>6130 · Workman's Compensation</t>
  </si>
  <si>
    <t>6100 · Insurance - Other</t>
  </si>
  <si>
    <t>Total 6100 · Insurance</t>
  </si>
  <si>
    <t>6200 · Dues and Subscriptions</t>
  </si>
  <si>
    <t>6250 · Professional Memberships</t>
  </si>
  <si>
    <t>6245 · First Due Software</t>
  </si>
  <si>
    <t>6240 · Rescue Rack</t>
  </si>
  <si>
    <t>6210 · Software</t>
  </si>
  <si>
    <t>6215 · Website</t>
  </si>
  <si>
    <t>6220 · ESO Contract</t>
  </si>
  <si>
    <t>6225 · Software Support Contract</t>
  </si>
  <si>
    <t>6230 · Internet expense</t>
  </si>
  <si>
    <t>6200 · Dues and Subscriptions - Other</t>
  </si>
  <si>
    <t>Total 6200 · Dues and Subscriptions</t>
  </si>
  <si>
    <t>6400 · Payroll Expenses</t>
  </si>
  <si>
    <t>6405 · Gross wages - Employees</t>
  </si>
  <si>
    <t>6447 · Mitigation Specialist</t>
  </si>
  <si>
    <t>6449 · PRN Education Hourly</t>
  </si>
  <si>
    <t>6448 · PRN Medic Hourly</t>
  </si>
  <si>
    <t>6410 · Chief</t>
  </si>
  <si>
    <t>6412 · Gross wages - chief</t>
  </si>
  <si>
    <t>6414 · Pension Fund Chief</t>
  </si>
  <si>
    <t>6416 · Disability Chief</t>
  </si>
  <si>
    <t>6418 · 457 Match</t>
  </si>
  <si>
    <t>6420 · Health Insurance Chief</t>
  </si>
  <si>
    <t>Total 6410 · Chief</t>
  </si>
  <si>
    <t>6430 · Fire Fighters</t>
  </si>
  <si>
    <t>6432 · Accrued Vacation Firefighter</t>
  </si>
  <si>
    <t>6434 · Accrued Sick Pay Firefighter</t>
  </si>
  <si>
    <t>6440 · Administrator</t>
  </si>
  <si>
    <t>6442 · Mechanic</t>
  </si>
  <si>
    <t>6444 · Bookkeeping</t>
  </si>
  <si>
    <t>6446 · Fire Inspection</t>
  </si>
  <si>
    <t>Total 6405 · Gross wages - Employees</t>
  </si>
  <si>
    <t>Liability Adjustment</t>
  </si>
  <si>
    <t>6450 · Payroll Direct Costs</t>
  </si>
  <si>
    <t>6463 · Group Life Insurance</t>
  </si>
  <si>
    <t>6452 · Pension Fund Staff</t>
  </si>
  <si>
    <t>6454 · Disability Staff</t>
  </si>
  <si>
    <t>6456 · Health Insurance Staff</t>
  </si>
  <si>
    <t>6470 · Staff Education</t>
  </si>
  <si>
    <t>6472 · Payroll Fees</t>
  </si>
  <si>
    <t>6450 · Payroll Direct Costs - Other</t>
  </si>
  <si>
    <t>Total 6450 · Payroll Direct Costs</t>
  </si>
  <si>
    <t>6480 · Payroll Taxes</t>
  </si>
  <si>
    <t>6484 · FICA</t>
  </si>
  <si>
    <t>6486 · Medicare</t>
  </si>
  <si>
    <t>6488 · SUI</t>
  </si>
  <si>
    <t>6480 · Payroll Taxes - Other</t>
  </si>
  <si>
    <t>Total 6480 · Payroll Taxes</t>
  </si>
  <si>
    <t>Total 6400 · Payroll Expenses</t>
  </si>
  <si>
    <t>6500 · Professional Fees</t>
  </si>
  <si>
    <t>6510 · Legal Fees</t>
  </si>
  <si>
    <t>6512 · HR Consulting</t>
  </si>
  <si>
    <t>6514 · Accounting</t>
  </si>
  <si>
    <t>6516 · Contract Labor</t>
  </si>
  <si>
    <t>6500 · Professional Fees - Other</t>
  </si>
  <si>
    <t>Total 6500 · Professional Fees</t>
  </si>
  <si>
    <t>6600 · STATIONS &amp; BULDINGS</t>
  </si>
  <si>
    <t>6617 · Shop Rent (Mechanic)</t>
  </si>
  <si>
    <t>6610 · Building Maintanence</t>
  </si>
  <si>
    <t>6612 · Station #1</t>
  </si>
  <si>
    <t>6612.1 · Station #1 Operating Suppllies</t>
  </si>
  <si>
    <t>6612 · Station #1 - Other</t>
  </si>
  <si>
    <t>Total 6612 · Station #1</t>
  </si>
  <si>
    <t>6614 · Station #2-Ridge</t>
  </si>
  <si>
    <t>6614.1 · Station #2 Operating Supplies</t>
  </si>
  <si>
    <t>6614 · Station #2-Ridge - Other</t>
  </si>
  <si>
    <t>Total 6614 · Station #2-Ridge</t>
  </si>
  <si>
    <t>6616 · Station #3-Eldora</t>
  </si>
  <si>
    <t>6616.1 · Station #3 Operating Supplies</t>
  </si>
  <si>
    <t>6616 · Station #3-Eldora - Other</t>
  </si>
  <si>
    <t>Total 6616 · Station #3-Eldora</t>
  </si>
  <si>
    <t>Total 6610 · Building Maintanence</t>
  </si>
  <si>
    <t>6620 · Licenses and Permits</t>
  </si>
  <si>
    <t>6630 · Telephone</t>
  </si>
  <si>
    <t>6632 · Mobile</t>
  </si>
  <si>
    <t>6634 · Cellular Data</t>
  </si>
  <si>
    <t>6636 · Station 1 9161</t>
  </si>
  <si>
    <t>6638 · Station 2-Ridge 0310</t>
  </si>
  <si>
    <t>6640 · Station 3-Eldora 9555</t>
  </si>
  <si>
    <t>6630 · Telephone - Other</t>
  </si>
  <si>
    <t>Total 6630 · Telephone</t>
  </si>
  <si>
    <t>6650 · Utilities</t>
  </si>
  <si>
    <t>6652 · Gas and Electric</t>
  </si>
  <si>
    <t>6654 · Station #1 utilities</t>
  </si>
  <si>
    <t>6656 · Station #2 Utilities</t>
  </si>
  <si>
    <t>6658 · Station #3 Utilities</t>
  </si>
  <si>
    <t>Total 6652 · Gas and Electric</t>
  </si>
  <si>
    <t>6660 · Water</t>
  </si>
  <si>
    <t>6662 · DirectTV</t>
  </si>
  <si>
    <t>6650 · Utilities - Other</t>
  </si>
  <si>
    <t>Total 6650 · Utilities</t>
  </si>
  <si>
    <t>6664 · Waste Disposal</t>
  </si>
  <si>
    <t>Total 6600 · STATIONS &amp; BULDINGS</t>
  </si>
  <si>
    <t>Total 6000 · ADMINISTRATION</t>
  </si>
  <si>
    <t>6670 · COMMUNICATIONS</t>
  </si>
  <si>
    <t>6672 · Communications Equipment</t>
  </si>
  <si>
    <t>6674 · Frequency Coordination</t>
  </si>
  <si>
    <t>6676 · Repair</t>
  </si>
  <si>
    <t>Total 6670 · COMMUNICATIONS</t>
  </si>
  <si>
    <t>6680 · EMERGENCY MEDICAL SERVICES</t>
  </si>
  <si>
    <t>6682 · EMS MD Advisor</t>
  </si>
  <si>
    <t>6684 · Medical Equipment</t>
  </si>
  <si>
    <t>6686 · Medical Supplies</t>
  </si>
  <si>
    <t>6688 · Oxygen</t>
  </si>
  <si>
    <t>6690 · Physio Maintenance Contract</t>
  </si>
  <si>
    <t>6692 · PPE EMS</t>
  </si>
  <si>
    <t>6680 · EMERGENCY MEDICAL SERVICES - Other</t>
  </si>
  <si>
    <t>Total 6680 · EMERGENCY MEDICAL SERVICES</t>
  </si>
  <si>
    <t>6700 · FIRE FIGHTING</t>
  </si>
  <si>
    <t>6702 · Wild Fire Planning</t>
  </si>
  <si>
    <t>6704 · Fire Fighting Consumables</t>
  </si>
  <si>
    <t>6706 · Investigation Equipment</t>
  </si>
  <si>
    <t>6708 · Vehicle Fuel</t>
  </si>
  <si>
    <t>6720 · Fire Equipment</t>
  </si>
  <si>
    <t>6739 · Firefighting Structure Equipmen</t>
  </si>
  <si>
    <t>6722 · ISO Testing</t>
  </si>
  <si>
    <t>6724 · PPE Wildland</t>
  </si>
  <si>
    <t>6726 · PPE Structure</t>
  </si>
  <si>
    <t>6728 · Hose Replacement</t>
  </si>
  <si>
    <t>6730 · Equipment Maintenance</t>
  </si>
  <si>
    <t>6732 · Uniform</t>
  </si>
  <si>
    <t>6734 · Clothing</t>
  </si>
  <si>
    <t>6736 · Bunker Gear</t>
  </si>
  <si>
    <t>6738 · Wildland fire fighting equipmen</t>
  </si>
  <si>
    <t>6740 · Fit Testing</t>
  </si>
  <si>
    <t>6720 · Fire Equipment - Other</t>
  </si>
  <si>
    <t>Total 6720 · Fire Equipment</t>
  </si>
  <si>
    <t>6800 · Vehicle Maintenance</t>
  </si>
  <si>
    <t>5659 · Volvo</t>
  </si>
  <si>
    <t>5624 · Rescue</t>
  </si>
  <si>
    <t>5630 · UTV</t>
  </si>
  <si>
    <t>5601 Engine 1 - Pierce (NEW)</t>
  </si>
  <si>
    <t>5601 Engine 1 - HME</t>
  </si>
  <si>
    <t>5602 Engine 2</t>
  </si>
  <si>
    <t>5603 Engine 3</t>
  </si>
  <si>
    <t>5617-Ladder Truck</t>
  </si>
  <si>
    <t>5621 · Braun Liberty Ambulance</t>
  </si>
  <si>
    <t>5622 · (Lifeline) Ambulance</t>
  </si>
  <si>
    <t>5654-Flatbed Truck</t>
  </si>
  <si>
    <t>5631 Brush 1</t>
  </si>
  <si>
    <t>5632 Brush 2 Truck</t>
  </si>
  <si>
    <t>5633 · 2024 RAM 5500 - Brush Truck</t>
  </si>
  <si>
    <t>5640-Tanker</t>
  </si>
  <si>
    <t>5641 Tanker 1</t>
  </si>
  <si>
    <t>5642 Tanker 2</t>
  </si>
  <si>
    <t>5642 Tanker-2 (2021)</t>
  </si>
  <si>
    <t>5644-5 Ton Tanker</t>
  </si>
  <si>
    <t>5650 · 2024 Dodge RAM - Captain</t>
  </si>
  <si>
    <t>5651 · 2017 Toyota Tacoma - Chief</t>
  </si>
  <si>
    <t>5652 · 2025 Dodge RAM - Fire Marshal</t>
  </si>
  <si>
    <t>5653-Chevy Plow Truck</t>
  </si>
  <si>
    <t>6800 · Vehicle Maintenance - Other</t>
  </si>
  <si>
    <t>Total 6800 · Vehicle Maintenance</t>
  </si>
  <si>
    <t>Total 6700 · FIRE FIGHTING</t>
  </si>
  <si>
    <t>6850 · Fire Inspection Program</t>
  </si>
  <si>
    <t>6854 · Public Education</t>
  </si>
  <si>
    <t>6856 · Supplies Inspection Program</t>
  </si>
  <si>
    <t>6850 · Fire Inspection Program - Other</t>
  </si>
  <si>
    <t>Total 6850 · Fire Inspection Program</t>
  </si>
  <si>
    <t>6860 · MEMBERSHIP</t>
  </si>
  <si>
    <t>6862 · Awards</t>
  </si>
  <si>
    <t>6864 · Incentives</t>
  </si>
  <si>
    <t>6868 · Membership Applicant Screening</t>
  </si>
  <si>
    <t>6869 · Incentives - Conference</t>
  </si>
  <si>
    <t>6866 · VIP-Membership Calls</t>
  </si>
  <si>
    <t>6864 · Incentives - Other</t>
  </si>
  <si>
    <t>Total 6864 · Incentives</t>
  </si>
  <si>
    <t>6870 · Pension Fund Contribution</t>
  </si>
  <si>
    <t>6874 · Physicals</t>
  </si>
  <si>
    <t>6880 · Travel</t>
  </si>
  <si>
    <t>6882 · Meals</t>
  </si>
  <si>
    <t>6884 · Travel</t>
  </si>
  <si>
    <t>6880 · Travel - Other</t>
  </si>
  <si>
    <t>Total 6880 · Travel</t>
  </si>
  <si>
    <t>Total 6860 · MEMBERSHIP</t>
  </si>
  <si>
    <t>6890 · Training</t>
  </si>
  <si>
    <t>6894 · 6894 - Fire Training</t>
  </si>
  <si>
    <t>6896 · Prevention Education</t>
  </si>
  <si>
    <t>6891 · FDIC</t>
  </si>
  <si>
    <t>6895 · Training Equipment</t>
  </si>
  <si>
    <t>6893 · Professional Development</t>
  </si>
  <si>
    <t>6892 · Medical Training</t>
  </si>
  <si>
    <t>Fire Training</t>
  </si>
  <si>
    <t>6898 · Burn Building Construction</t>
  </si>
  <si>
    <t>6899 · Training Center Usage Fees</t>
  </si>
  <si>
    <t>Total Fire Training</t>
  </si>
  <si>
    <t>Total 6890 · Training</t>
  </si>
  <si>
    <t>6999 · Uncategorized Expenses</t>
  </si>
  <si>
    <t>Total Expense</t>
  </si>
  <si>
    <t>Net Ordinary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</si>
</sst>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4">
    <font>
      <sz val="11"/>
      <color theme="1"/>
      <name val="Aptos Narrow"/>
      <family val="2"/>
      <scheme val="minor"/>
    </font>
    <font>
      <b/>
      <sz val="8"/>
      <color rgb="FF0000FF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Protection="1">
      <protection locked="0"/>
    </xf>
    <xf numFmtId="49" fontId="0" fillId="0" borderId="0" xfId="0" applyNumberFormat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164" fontId="2" fillId="2" borderId="0" xfId="0" applyNumberFormat="1" applyFont="1" applyFill="1" applyProtection="1">
      <protection locked="0"/>
    </xf>
    <xf numFmtId="0" fontId="1" fillId="0" borderId="0" xfId="0" applyFont="1" applyProtection="1">
      <protection locked="0"/>
    </xf>
    <xf numFmtId="164" fontId="2" fillId="0" borderId="3" xfId="0" applyNumberFormat="1" applyFont="1" applyBorder="1" applyProtection="1">
      <protection locked="0"/>
    </xf>
    <xf numFmtId="0" fontId="0" fillId="2" borderId="0" xfId="0" applyFill="1" applyProtection="1">
      <protection locked="0"/>
    </xf>
    <xf numFmtId="164" fontId="2" fillId="0" borderId="2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arlie Schmidtmann" id="{12CE2B36-8A43-455A-B125-0A3A7B9043A2}" userId="S::cschmidtmann@nederlandfire.org::4f20996c-ce83-4d49-b273-266d05ec743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91" dT="2026-09-16T23:08:07.42" personId="{12CE2B36-8A43-455A-B125-0A3A7B9043A2}" id="{49867B98-A5C6-4D30-A959-1D0BC5C20EAA}">
    <text xml:space="preserve">Moved to firefighter category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1BDB-66C8-442A-9E98-F947ED4F314A}">
  <dimension ref="A1:N266"/>
  <sheetViews>
    <sheetView tabSelected="1" workbookViewId="0">
      <pane ySplit="1" topLeftCell="A101" activePane="bottomLeft" state="frozen"/>
      <selection pane="bottomLeft" activeCell="N117" sqref="N117"/>
    </sheetView>
  </sheetViews>
  <sheetFormatPr defaultRowHeight="15"/>
  <cols>
    <col min="1" max="8" width="3" style="8" customWidth="1"/>
    <col min="9" max="9" width="31.28515625" style="8" customWidth="1"/>
    <col min="10" max="11" width="10.140625" style="3" bestFit="1" customWidth="1"/>
    <col min="12" max="12" width="10" style="3" bestFit="1" customWidth="1"/>
    <col min="13" max="13" width="14.28515625" style="3" bestFit="1" customWidth="1"/>
    <col min="14" max="14" width="10" style="3" bestFit="1" customWidth="1"/>
    <col min="15" max="16384" width="9.140625" style="3"/>
  </cols>
  <sheetData>
    <row r="1" spans="1:14" ht="15.75" thickBo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6.5" thickTop="1" thickBot="1">
      <c r="A2" s="4"/>
      <c r="B2" s="4"/>
      <c r="C2" s="4"/>
      <c r="D2" s="4"/>
      <c r="E2" s="4"/>
      <c r="F2" s="4"/>
      <c r="G2" s="4"/>
      <c r="H2" s="4"/>
      <c r="I2" s="4"/>
      <c r="J2" s="5" t="s">
        <v>0</v>
      </c>
      <c r="K2" s="5" t="s">
        <v>1</v>
      </c>
      <c r="L2" s="5" t="s">
        <v>2</v>
      </c>
      <c r="M2" s="5" t="s">
        <v>3</v>
      </c>
      <c r="N2" s="5" t="s">
        <v>4</v>
      </c>
    </row>
    <row r="3" spans="1:14" ht="15.75" thickTop="1">
      <c r="A3" s="1"/>
      <c r="B3" s="1" t="s">
        <v>5</v>
      </c>
      <c r="C3" s="1"/>
      <c r="D3" s="1"/>
      <c r="E3" s="1"/>
      <c r="F3" s="1"/>
      <c r="G3" s="1"/>
      <c r="H3" s="1"/>
      <c r="I3" s="1"/>
      <c r="J3" s="6"/>
      <c r="K3" s="6"/>
      <c r="L3" s="6"/>
      <c r="M3" s="6"/>
      <c r="N3" s="6"/>
    </row>
    <row r="4" spans="1:14">
      <c r="A4" s="1"/>
      <c r="B4" s="1"/>
      <c r="C4" s="1"/>
      <c r="D4" s="1" t="s">
        <v>6</v>
      </c>
      <c r="E4" s="1"/>
      <c r="F4" s="1"/>
      <c r="G4" s="1"/>
      <c r="H4" s="1"/>
      <c r="I4" s="1"/>
      <c r="J4" s="6"/>
      <c r="K4" s="6"/>
      <c r="L4" s="6"/>
      <c r="M4" s="6"/>
      <c r="N4" s="6"/>
    </row>
    <row r="5" spans="1:14">
      <c r="A5" s="1"/>
      <c r="B5" s="1"/>
      <c r="C5" s="1"/>
      <c r="D5" s="1"/>
      <c r="E5" s="1" t="s">
        <v>7</v>
      </c>
      <c r="F5" s="1"/>
      <c r="G5" s="1"/>
      <c r="H5" s="1"/>
      <c r="I5" s="1"/>
      <c r="J5" s="6">
        <v>0</v>
      </c>
      <c r="K5" s="7"/>
      <c r="L5" s="7"/>
      <c r="M5" s="6">
        <v>0</v>
      </c>
      <c r="N5" s="7"/>
    </row>
    <row r="6" spans="1:14">
      <c r="A6" s="1"/>
      <c r="B6" s="1"/>
      <c r="C6" s="1"/>
      <c r="D6" s="1"/>
      <c r="E6" s="1" t="s">
        <v>8</v>
      </c>
      <c r="F6" s="1"/>
      <c r="G6" s="1"/>
      <c r="H6" s="1"/>
      <c r="I6" s="1"/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>
      <c r="A7" s="1"/>
      <c r="B7" s="1"/>
      <c r="C7" s="1"/>
      <c r="D7" s="1"/>
      <c r="E7" s="1" t="s">
        <v>9</v>
      </c>
      <c r="F7" s="1"/>
      <c r="G7" s="1"/>
      <c r="H7" s="1"/>
      <c r="I7" s="1"/>
      <c r="J7" s="6">
        <v>2000</v>
      </c>
      <c r="K7" s="6">
        <v>2172.29</v>
      </c>
      <c r="L7" s="6">
        <v>0</v>
      </c>
      <c r="M7" s="6">
        <v>0</v>
      </c>
      <c r="N7" s="6">
        <v>0</v>
      </c>
    </row>
    <row r="8" spans="1:14">
      <c r="A8" s="1"/>
      <c r="B8" s="1"/>
      <c r="C8" s="1"/>
      <c r="D8" s="1"/>
      <c r="E8" s="1" t="s">
        <v>10</v>
      </c>
      <c r="F8" s="1"/>
      <c r="G8" s="1"/>
      <c r="H8" s="1"/>
      <c r="I8" s="1"/>
      <c r="J8" s="6">
        <v>0</v>
      </c>
      <c r="K8" s="6"/>
      <c r="L8" s="6"/>
      <c r="M8" s="6">
        <v>0</v>
      </c>
      <c r="N8" s="6"/>
    </row>
    <row r="9" spans="1:14">
      <c r="A9" s="1"/>
      <c r="B9" s="1"/>
      <c r="C9" s="1"/>
      <c r="D9" s="1"/>
      <c r="E9" s="1" t="s">
        <v>11</v>
      </c>
      <c r="F9" s="1"/>
      <c r="G9" s="1"/>
      <c r="H9" s="1"/>
      <c r="I9" s="1"/>
      <c r="J9" s="6">
        <v>31458.16</v>
      </c>
      <c r="K9" s="6">
        <v>33863</v>
      </c>
      <c r="L9" s="6">
        <v>30533.64</v>
      </c>
      <c r="M9" s="6">
        <v>0</v>
      </c>
      <c r="N9" s="6">
        <v>24348.79</v>
      </c>
    </row>
    <row r="10" spans="1:14">
      <c r="A10" s="1"/>
      <c r="B10" s="1"/>
      <c r="C10" s="1"/>
      <c r="D10" s="1"/>
      <c r="E10" s="1" t="s">
        <v>12</v>
      </c>
      <c r="F10" s="1"/>
      <c r="G10" s="1"/>
      <c r="H10" s="1"/>
      <c r="I10" s="1"/>
      <c r="J10" s="6">
        <v>4255</v>
      </c>
      <c r="K10" s="6">
        <v>6297.68</v>
      </c>
      <c r="L10" s="6">
        <v>500</v>
      </c>
      <c r="M10" s="6">
        <v>2959</v>
      </c>
      <c r="N10" s="6">
        <v>2500</v>
      </c>
    </row>
    <row r="11" spans="1:14">
      <c r="A11" s="1"/>
      <c r="B11" s="1"/>
      <c r="C11" s="1"/>
      <c r="D11" s="1"/>
      <c r="E11" s="1" t="s">
        <v>13</v>
      </c>
      <c r="F11" s="1"/>
      <c r="G11" s="1"/>
      <c r="H11" s="1"/>
      <c r="I11" s="1"/>
      <c r="J11" s="6">
        <v>57226.64</v>
      </c>
      <c r="K11" s="6">
        <v>51976.71</v>
      </c>
      <c r="L11" s="6">
        <v>40562.47</v>
      </c>
      <c r="M11" s="6">
        <v>34189.67</v>
      </c>
      <c r="N11" s="6">
        <v>38000</v>
      </c>
    </row>
    <row r="12" spans="1:14">
      <c r="A12" s="1"/>
      <c r="B12" s="1"/>
      <c r="C12" s="1"/>
      <c r="D12" s="1"/>
      <c r="E12" s="1" t="s">
        <v>14</v>
      </c>
      <c r="F12" s="1"/>
      <c r="G12" s="1"/>
      <c r="H12" s="1"/>
      <c r="I12" s="1"/>
      <c r="J12" s="7"/>
      <c r="K12" s="7"/>
      <c r="L12" s="7"/>
      <c r="M12" s="7"/>
      <c r="N12" s="6">
        <v>250000</v>
      </c>
    </row>
    <row r="13" spans="1:14">
      <c r="A13" s="1"/>
      <c r="B13" s="1"/>
      <c r="C13" s="1"/>
      <c r="D13" s="1"/>
      <c r="E13" s="1" t="s">
        <v>15</v>
      </c>
      <c r="F13" s="1"/>
      <c r="G13" s="1"/>
      <c r="H13" s="1"/>
      <c r="I13" s="1"/>
      <c r="J13" s="7"/>
      <c r="K13" s="7"/>
      <c r="L13" s="7"/>
      <c r="M13" s="7"/>
      <c r="N13" s="6">
        <v>10000</v>
      </c>
    </row>
    <row r="14" spans="1:14">
      <c r="A14" s="1"/>
      <c r="B14" s="1"/>
      <c r="C14" s="1"/>
      <c r="D14" s="1"/>
      <c r="E14" s="1" t="s">
        <v>16</v>
      </c>
      <c r="F14" s="1"/>
      <c r="G14" s="1"/>
      <c r="H14" s="1"/>
      <c r="I14" s="1"/>
      <c r="J14" s="6"/>
      <c r="K14" s="6"/>
      <c r="L14" s="6"/>
      <c r="M14" s="6"/>
      <c r="N14" s="6"/>
    </row>
    <row r="15" spans="1:14">
      <c r="A15" s="1"/>
      <c r="B15" s="1"/>
      <c r="C15" s="1"/>
      <c r="D15" s="1"/>
      <c r="E15" s="1"/>
      <c r="F15" s="1" t="s">
        <v>17</v>
      </c>
      <c r="G15" s="1"/>
      <c r="H15" s="1"/>
      <c r="I15" s="1"/>
      <c r="J15" s="6">
        <v>-2601.2800000000002</v>
      </c>
      <c r="K15" s="6">
        <v>-4551.45</v>
      </c>
      <c r="L15" s="6">
        <v>0</v>
      </c>
      <c r="M15" s="6">
        <v>-4397.17</v>
      </c>
      <c r="N15" s="6">
        <v>0</v>
      </c>
    </row>
    <row r="16" spans="1:14">
      <c r="A16" s="1"/>
      <c r="B16" s="1"/>
      <c r="C16" s="1"/>
      <c r="D16" s="1"/>
      <c r="E16" s="1"/>
      <c r="F16" s="1" t="s">
        <v>18</v>
      </c>
      <c r="G16" s="1"/>
      <c r="H16" s="1"/>
      <c r="I16" s="1"/>
      <c r="J16" s="6">
        <v>5757.87</v>
      </c>
      <c r="K16" s="6">
        <v>4888.1000000000004</v>
      </c>
      <c r="L16" s="6">
        <v>0</v>
      </c>
      <c r="M16" s="6">
        <v>3253.41</v>
      </c>
      <c r="N16" s="6">
        <v>0</v>
      </c>
    </row>
    <row r="17" spans="1:14">
      <c r="A17" s="1"/>
      <c r="B17" s="1"/>
      <c r="C17" s="1"/>
      <c r="D17" s="1"/>
      <c r="E17" s="1"/>
      <c r="F17" s="1" t="s">
        <v>19</v>
      </c>
      <c r="G17" s="1"/>
      <c r="H17" s="1"/>
      <c r="I17" s="1"/>
      <c r="J17" s="6">
        <v>31.9</v>
      </c>
      <c r="K17" s="6">
        <v>2864.12</v>
      </c>
      <c r="L17" s="6">
        <v>13825.85</v>
      </c>
      <c r="M17" s="6">
        <v>679.19</v>
      </c>
      <c r="N17" s="6">
        <v>13628.75</v>
      </c>
    </row>
    <row r="18" spans="1:14">
      <c r="A18" s="1"/>
      <c r="B18" s="1"/>
      <c r="C18" s="1"/>
      <c r="D18" s="1"/>
      <c r="E18" s="1"/>
      <c r="F18" s="1" t="s">
        <v>20</v>
      </c>
      <c r="G18" s="1"/>
      <c r="H18" s="1"/>
      <c r="I18" s="1"/>
      <c r="J18" s="6">
        <v>0</v>
      </c>
      <c r="K18" s="6">
        <v>-2707.34</v>
      </c>
      <c r="L18" s="6"/>
      <c r="M18" s="6">
        <v>-656.4</v>
      </c>
      <c r="N18" s="6"/>
    </row>
    <row r="19" spans="1:14">
      <c r="A19" s="1"/>
      <c r="B19" s="1"/>
      <c r="C19" s="1"/>
      <c r="D19" s="1"/>
      <c r="E19" s="1"/>
      <c r="F19" s="1" t="s">
        <v>21</v>
      </c>
      <c r="G19" s="1"/>
      <c r="H19" s="1"/>
      <c r="I19" s="1"/>
      <c r="J19" s="6">
        <v>0</v>
      </c>
      <c r="L19" s="6">
        <v>276517</v>
      </c>
      <c r="M19" s="6">
        <v>0</v>
      </c>
      <c r="N19" s="6">
        <v>272575</v>
      </c>
    </row>
    <row r="20" spans="1:14">
      <c r="A20" s="1"/>
      <c r="B20" s="1"/>
      <c r="C20" s="1"/>
      <c r="D20" s="1"/>
      <c r="E20" s="1"/>
      <c r="F20" s="1" t="s">
        <v>22</v>
      </c>
      <c r="G20" s="1"/>
      <c r="H20" s="1"/>
      <c r="I20" s="1"/>
      <c r="J20" s="6">
        <v>1472664.23</v>
      </c>
      <c r="K20" s="6">
        <v>1568486.39</v>
      </c>
      <c r="L20" s="6">
        <v>1316865</v>
      </c>
      <c r="M20" s="6">
        <v>1606155.12</v>
      </c>
      <c r="N20" s="6">
        <v>1298092</v>
      </c>
    </row>
    <row r="21" spans="1:14">
      <c r="A21" s="1"/>
      <c r="B21" s="1"/>
      <c r="C21" s="1"/>
      <c r="D21" s="1"/>
      <c r="E21" s="1"/>
      <c r="F21" s="1" t="s">
        <v>23</v>
      </c>
      <c r="G21" s="1"/>
      <c r="H21" s="1"/>
      <c r="I21" s="1"/>
      <c r="J21" s="6">
        <v>64838.89</v>
      </c>
      <c r="K21" s="6">
        <v>66016.2</v>
      </c>
      <c r="L21" s="6">
        <v>81973.399999999994</v>
      </c>
      <c r="M21" s="6">
        <v>49672.6</v>
      </c>
      <c r="N21" s="6">
        <v>64904.6</v>
      </c>
    </row>
    <row r="22" spans="1:14">
      <c r="A22" s="1"/>
      <c r="B22" s="1"/>
      <c r="C22" s="1"/>
      <c r="D22" s="1"/>
      <c r="E22" s="1"/>
      <c r="F22" s="1" t="s">
        <v>24</v>
      </c>
      <c r="G22" s="1"/>
      <c r="H22" s="1"/>
      <c r="I22" s="1"/>
      <c r="J22" s="6">
        <v>8.99</v>
      </c>
      <c r="K22" s="6">
        <v>0</v>
      </c>
      <c r="L22" s="6">
        <v>46086</v>
      </c>
      <c r="M22" s="6">
        <v>0</v>
      </c>
      <c r="N22" s="6">
        <v>45529</v>
      </c>
    </row>
    <row r="23" spans="1:14">
      <c r="A23" s="1"/>
      <c r="B23" s="1"/>
      <c r="C23" s="1"/>
      <c r="D23" s="1"/>
      <c r="E23" s="1"/>
      <c r="F23" s="1" t="s">
        <v>25</v>
      </c>
      <c r="G23" s="1"/>
      <c r="H23" s="1"/>
      <c r="I23" s="1"/>
      <c r="J23" s="6">
        <v>0</v>
      </c>
      <c r="K23" s="6">
        <v>0</v>
      </c>
      <c r="L23" s="6">
        <v>2304.3000000000002</v>
      </c>
      <c r="M23" s="6">
        <v>0</v>
      </c>
      <c r="N23" s="6">
        <v>2271.46</v>
      </c>
    </row>
    <row r="24" spans="1:14">
      <c r="A24" s="1"/>
      <c r="B24" s="1"/>
      <c r="C24" s="1"/>
      <c r="D24" s="1"/>
      <c r="E24" s="1"/>
      <c r="F24" s="1" t="s">
        <v>26</v>
      </c>
      <c r="G24" s="1"/>
      <c r="H24" s="1"/>
      <c r="I24" s="1"/>
      <c r="J24" s="6">
        <v>5382.68</v>
      </c>
      <c r="K24" s="6">
        <v>5282.83</v>
      </c>
      <c r="L24" s="6">
        <v>0</v>
      </c>
      <c r="M24" s="6">
        <v>1569.09</v>
      </c>
      <c r="N24" s="6">
        <v>0</v>
      </c>
    </row>
    <row r="25" spans="1:14">
      <c r="A25" s="1"/>
      <c r="B25" s="1"/>
      <c r="C25" s="1"/>
      <c r="D25" s="1"/>
      <c r="E25" s="1"/>
      <c r="F25" s="1" t="s">
        <v>27</v>
      </c>
      <c r="G25" s="1"/>
      <c r="H25" s="1"/>
      <c r="I25" s="1"/>
      <c r="J25" s="6">
        <v>53.4</v>
      </c>
      <c r="K25" s="6">
        <v>0</v>
      </c>
      <c r="L25" s="6">
        <v>0</v>
      </c>
      <c r="M25" s="6">
        <v>5385.9</v>
      </c>
      <c r="N25" s="6">
        <v>0</v>
      </c>
    </row>
    <row r="26" spans="1:14">
      <c r="A26" s="1"/>
      <c r="B26" s="1"/>
      <c r="C26" s="1"/>
      <c r="D26" s="1"/>
      <c r="E26" s="1"/>
      <c r="F26" s="1" t="s">
        <v>28</v>
      </c>
      <c r="G26" s="1"/>
      <c r="H26" s="1"/>
      <c r="I26" s="1"/>
      <c r="J26" s="6">
        <v>6.23</v>
      </c>
      <c r="K26" s="6">
        <v>0</v>
      </c>
      <c r="L26" s="6">
        <v>0</v>
      </c>
      <c r="M26" s="6">
        <v>180.07</v>
      </c>
      <c r="N26" s="6">
        <v>0</v>
      </c>
    </row>
    <row r="27" spans="1:14">
      <c r="A27" s="1"/>
      <c r="B27" s="1"/>
      <c r="C27" s="1"/>
      <c r="D27" s="1"/>
      <c r="E27" s="1"/>
      <c r="F27" s="1" t="s">
        <v>29</v>
      </c>
      <c r="G27" s="1"/>
      <c r="H27" s="1"/>
      <c r="I27" s="1"/>
      <c r="J27" s="6">
        <v>7774.88</v>
      </c>
      <c r="K27" s="6">
        <v>68049.070000000007</v>
      </c>
      <c r="L27" s="6">
        <v>15317</v>
      </c>
      <c r="M27" s="6">
        <v>15423.24</v>
      </c>
      <c r="N27" s="6">
        <v>6312</v>
      </c>
    </row>
    <row r="28" spans="1:14">
      <c r="A28" s="1"/>
      <c r="B28" s="1"/>
      <c r="C28" s="1"/>
      <c r="D28" s="1"/>
      <c r="E28" s="1"/>
      <c r="F28" s="1" t="s">
        <v>30</v>
      </c>
      <c r="G28" s="1"/>
      <c r="H28" s="1"/>
      <c r="I28" s="1"/>
      <c r="J28" s="6">
        <v>130367.81</v>
      </c>
      <c r="K28" s="6">
        <v>116137.14</v>
      </c>
      <c r="L28" s="6">
        <v>56378.44</v>
      </c>
      <c r="M28" s="6">
        <v>103317.21</v>
      </c>
      <c r="N28" s="6">
        <v>56378.46</v>
      </c>
    </row>
    <row r="29" spans="1:14">
      <c r="A29" s="1"/>
      <c r="B29" s="1"/>
      <c r="C29" s="1"/>
      <c r="D29" s="1"/>
      <c r="E29" s="1"/>
      <c r="F29" s="1" t="s">
        <v>31</v>
      </c>
      <c r="G29" s="1"/>
      <c r="H29" s="1"/>
      <c r="I29" s="1"/>
      <c r="J29" s="6">
        <v>-62515.34</v>
      </c>
      <c r="K29" s="6">
        <v>-61639.61</v>
      </c>
      <c r="L29" s="6">
        <v>0</v>
      </c>
      <c r="M29" s="6">
        <v>-68357.850000000006</v>
      </c>
      <c r="N29" s="6">
        <v>-48697.58</v>
      </c>
    </row>
    <row r="30" spans="1:14">
      <c r="A30" s="1"/>
      <c r="B30" s="1"/>
      <c r="C30" s="1"/>
      <c r="D30" s="1"/>
      <c r="E30" s="1"/>
      <c r="F30" s="1" t="s">
        <v>32</v>
      </c>
      <c r="G30" s="1"/>
      <c r="H30" s="1"/>
      <c r="I30" s="1"/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>
      <c r="A31" s="1"/>
      <c r="B31" s="1"/>
      <c r="C31" s="1"/>
      <c r="D31" s="1"/>
      <c r="E31" s="1"/>
      <c r="F31" s="1" t="s">
        <v>33</v>
      </c>
      <c r="G31" s="1"/>
      <c r="H31" s="1"/>
      <c r="I31" s="1"/>
      <c r="J31" s="6">
        <v>-10709.36</v>
      </c>
      <c r="K31" s="6">
        <v>-6701.07</v>
      </c>
      <c r="L31" s="6">
        <v>0</v>
      </c>
      <c r="M31" s="6">
        <v>-139.22999999999999</v>
      </c>
      <c r="N31" s="6">
        <v>0</v>
      </c>
    </row>
    <row r="32" spans="1:14">
      <c r="A32" s="1"/>
      <c r="B32" s="1"/>
      <c r="C32" s="1"/>
      <c r="D32" s="1"/>
      <c r="E32" s="1"/>
      <c r="F32" s="1" t="s">
        <v>34</v>
      </c>
      <c r="G32" s="1"/>
      <c r="H32" s="1"/>
      <c r="I32" s="1"/>
      <c r="J32" s="6">
        <v>-171.67</v>
      </c>
      <c r="K32" s="6">
        <v>-65.150000000000006</v>
      </c>
      <c r="L32" s="6">
        <v>0</v>
      </c>
      <c r="M32" s="6">
        <v>0</v>
      </c>
      <c r="N32" s="6">
        <v>0</v>
      </c>
    </row>
    <row r="33" spans="1:14">
      <c r="A33" s="1"/>
      <c r="B33" s="1"/>
      <c r="C33" s="1"/>
      <c r="D33" s="1"/>
      <c r="E33" s="1"/>
      <c r="F33" s="1" t="s">
        <v>35</v>
      </c>
      <c r="G33" s="1"/>
      <c r="H33" s="1"/>
      <c r="I33" s="1"/>
      <c r="J33" s="6">
        <v>24.36</v>
      </c>
      <c r="K33" s="6">
        <v>44.83</v>
      </c>
      <c r="L33" s="6">
        <v>0</v>
      </c>
      <c r="M33" s="6">
        <v>4.32</v>
      </c>
      <c r="N33" s="6">
        <v>0</v>
      </c>
    </row>
    <row r="34" spans="1:14" ht="15.75" thickBot="1">
      <c r="A34" s="1"/>
      <c r="B34" s="1"/>
      <c r="C34" s="1"/>
      <c r="D34" s="1"/>
      <c r="E34" s="1"/>
      <c r="F34" s="1" t="s">
        <v>36</v>
      </c>
      <c r="G34" s="1"/>
      <c r="H34" s="1"/>
      <c r="I34" s="1"/>
      <c r="J34" s="6">
        <v>171625.56</v>
      </c>
      <c r="K34" s="6">
        <v>26121.31</v>
      </c>
      <c r="L34" s="6">
        <v>0</v>
      </c>
      <c r="M34" s="6">
        <v>25266.68</v>
      </c>
      <c r="N34" s="6">
        <v>0</v>
      </c>
    </row>
    <row r="35" spans="1:14" ht="15.75" thickBot="1">
      <c r="A35" s="1"/>
      <c r="B35" s="1"/>
      <c r="C35" s="1"/>
      <c r="D35" s="1"/>
      <c r="E35" s="1" t="s">
        <v>37</v>
      </c>
      <c r="F35" s="1"/>
      <c r="G35" s="1"/>
      <c r="H35" s="1"/>
      <c r="I35" s="1"/>
      <c r="J35" s="11">
        <f>ROUND(SUM(J14:J34),5)</f>
        <v>1782539.15</v>
      </c>
      <c r="K35" s="12">
        <f>ROUND(SUM(K14:K34),5)</f>
        <v>1782225.37</v>
      </c>
      <c r="L35" s="12">
        <f>ROUND(SUM(L14:L34),5)</f>
        <v>1809266.99</v>
      </c>
      <c r="M35" s="11">
        <f>ROUND(SUM(M14:M34),5)</f>
        <v>1737356.18</v>
      </c>
      <c r="N35" s="12">
        <f>ROUND(SUM(N14:N34),5)</f>
        <v>1710993.69</v>
      </c>
    </row>
    <row r="36" spans="1:14" ht="15.75" thickBot="1">
      <c r="A36" s="1"/>
      <c r="B36" s="1"/>
      <c r="C36" s="1"/>
      <c r="D36" s="1" t="s">
        <v>38</v>
      </c>
      <c r="E36" s="1"/>
      <c r="F36" s="1"/>
      <c r="G36" s="1"/>
      <c r="H36" s="1"/>
      <c r="I36" s="1"/>
      <c r="J36" s="13">
        <f>ROUND(SUM(J4:J11)+J35,5)</f>
        <v>1877478.95</v>
      </c>
      <c r="K36" s="11">
        <f>ROUND(SUM(K4:K11)+K35,5)</f>
        <v>1876535.05</v>
      </c>
      <c r="L36" s="11">
        <f>ROUND(SUM(L4:L11)+L35,5)</f>
        <v>1880863.1</v>
      </c>
      <c r="M36" s="13">
        <f>ROUND(SUM(M4:M11)+M35,5)</f>
        <v>1774504.85</v>
      </c>
      <c r="N36" s="11">
        <f>ROUND(SUM(N4:N13)+N35,5)</f>
        <v>2035842.48</v>
      </c>
    </row>
    <row r="37" spans="1:14">
      <c r="A37" s="1"/>
      <c r="B37" s="1"/>
      <c r="C37" s="1" t="s">
        <v>39</v>
      </c>
      <c r="D37" s="1"/>
      <c r="E37" s="1"/>
      <c r="F37" s="1"/>
      <c r="G37" s="1"/>
      <c r="H37" s="1"/>
      <c r="I37" s="1"/>
      <c r="J37" s="13">
        <f>J36</f>
        <v>1877478.95</v>
      </c>
      <c r="K37" s="13">
        <f>K36</f>
        <v>1876535.05</v>
      </c>
      <c r="L37" s="13">
        <f>L36</f>
        <v>1880863.1</v>
      </c>
      <c r="M37" s="13">
        <f>M36</f>
        <v>1774504.85</v>
      </c>
      <c r="N37" s="13">
        <f>N36</f>
        <v>2035842.48</v>
      </c>
    </row>
    <row r="38" spans="1:14">
      <c r="A38" s="1"/>
      <c r="B38" s="1"/>
      <c r="C38" s="1"/>
      <c r="D38" s="1" t="s">
        <v>40</v>
      </c>
      <c r="E38" s="1"/>
      <c r="F38" s="1"/>
      <c r="G38" s="1"/>
      <c r="H38" s="1"/>
      <c r="I38" s="1"/>
      <c r="J38" s="6"/>
      <c r="K38" s="6"/>
      <c r="L38" s="6"/>
      <c r="M38" s="6"/>
      <c r="N38" s="6"/>
    </row>
    <row r="39" spans="1:14">
      <c r="E39" s="1" t="s">
        <v>41</v>
      </c>
      <c r="F39" s="1"/>
      <c r="G39" s="1"/>
      <c r="H39" s="1"/>
      <c r="I39" s="1"/>
      <c r="J39" s="7"/>
      <c r="K39" s="6"/>
      <c r="L39" s="6"/>
      <c r="M39" s="6">
        <v>0</v>
      </c>
      <c r="N39" s="6"/>
    </row>
    <row r="40" spans="1:14">
      <c r="E40" s="1" t="s">
        <v>42</v>
      </c>
      <c r="F40" s="1"/>
      <c r="G40" s="1"/>
      <c r="H40" s="1"/>
      <c r="I40" s="1"/>
      <c r="J40" s="7"/>
      <c r="K40" s="6"/>
      <c r="L40" s="6"/>
      <c r="M40" s="6">
        <v>0</v>
      </c>
      <c r="N40" s="6"/>
    </row>
    <row r="41" spans="1:14">
      <c r="A41" s="1"/>
      <c r="B41" s="1"/>
      <c r="C41" s="1"/>
      <c r="D41" s="1"/>
      <c r="E41" s="1" t="s">
        <v>43</v>
      </c>
      <c r="F41" s="1"/>
      <c r="G41" s="1"/>
      <c r="H41" s="1"/>
      <c r="I41" s="1"/>
      <c r="J41" s="6">
        <v>-3.38</v>
      </c>
      <c r="K41" s="7"/>
      <c r="L41" s="7"/>
      <c r="M41" s="6">
        <v>0</v>
      </c>
      <c r="N41" s="7"/>
    </row>
    <row r="42" spans="1:14">
      <c r="A42" s="1"/>
      <c r="B42" s="1"/>
      <c r="C42" s="1"/>
      <c r="D42" s="1"/>
      <c r="E42" s="1" t="s">
        <v>44</v>
      </c>
      <c r="F42" s="1"/>
      <c r="G42" s="1"/>
      <c r="H42" s="1"/>
      <c r="I42" s="1"/>
      <c r="J42" s="6"/>
      <c r="K42" s="6"/>
      <c r="L42" s="6"/>
      <c r="M42" s="6"/>
      <c r="N42" s="6"/>
    </row>
    <row r="43" spans="1:14">
      <c r="A43" s="1"/>
      <c r="B43" s="1"/>
      <c r="C43" s="1"/>
      <c r="D43" s="1"/>
      <c r="E43" s="1"/>
      <c r="F43" s="1" t="s">
        <v>45</v>
      </c>
      <c r="G43" s="1"/>
      <c r="H43" s="1"/>
      <c r="I43" s="1"/>
      <c r="J43" s="7"/>
      <c r="K43" s="6"/>
      <c r="L43" s="6"/>
      <c r="M43" s="6">
        <v>66841.2</v>
      </c>
      <c r="N43" s="6"/>
    </row>
    <row r="44" spans="1:14">
      <c r="A44" s="1"/>
      <c r="B44" s="1"/>
      <c r="C44" s="1"/>
      <c r="D44" s="1"/>
      <c r="E44" s="1"/>
      <c r="F44" s="1" t="s">
        <v>46</v>
      </c>
      <c r="G44" s="1"/>
      <c r="H44" s="1"/>
      <c r="I44" s="1"/>
      <c r="J44" s="7"/>
      <c r="K44" s="6"/>
      <c r="L44" s="6">
        <v>83000</v>
      </c>
      <c r="M44" s="6">
        <v>4412.53</v>
      </c>
      <c r="N44" s="6">
        <v>74928.97</v>
      </c>
    </row>
    <row r="45" spans="1:14">
      <c r="A45" s="1"/>
      <c r="B45" s="1"/>
      <c r="C45" s="1"/>
      <c r="D45" s="1"/>
      <c r="E45" s="1"/>
      <c r="F45" s="1" t="s">
        <v>47</v>
      </c>
      <c r="G45" s="1"/>
      <c r="H45" s="1"/>
      <c r="I45" s="1"/>
      <c r="J45" s="7"/>
      <c r="K45" s="6"/>
      <c r="L45" s="6">
        <v>60360</v>
      </c>
      <c r="M45" s="6">
        <v>0</v>
      </c>
      <c r="N45" s="6">
        <v>0</v>
      </c>
    </row>
    <row r="46" spans="1:14">
      <c r="A46" s="1"/>
      <c r="B46" s="1"/>
      <c r="C46" s="1"/>
      <c r="D46" s="1"/>
      <c r="E46" s="1"/>
      <c r="F46" s="1" t="s">
        <v>48</v>
      </c>
      <c r="G46" s="1"/>
      <c r="H46" s="1"/>
      <c r="I46" s="1"/>
      <c r="J46" s="7"/>
      <c r="K46" s="6"/>
      <c r="L46" s="6">
        <v>30000</v>
      </c>
      <c r="M46" s="6">
        <v>0</v>
      </c>
      <c r="N46" s="6">
        <v>0</v>
      </c>
    </row>
    <row r="47" spans="1:14">
      <c r="A47" s="1"/>
      <c r="B47" s="1"/>
      <c r="C47" s="1"/>
      <c r="D47" s="1"/>
      <c r="E47" s="1"/>
      <c r="F47" s="1" t="s">
        <v>49</v>
      </c>
      <c r="G47" s="1"/>
      <c r="H47" s="1"/>
      <c r="I47" s="1"/>
      <c r="J47" s="7"/>
      <c r="K47" s="6">
        <v>14932.23</v>
      </c>
      <c r="L47" s="6"/>
      <c r="M47" s="6">
        <v>0</v>
      </c>
      <c r="N47" s="6"/>
    </row>
    <row r="48" spans="1:14">
      <c r="A48" s="1"/>
      <c r="B48" s="1"/>
      <c r="C48" s="1"/>
      <c r="D48" s="1"/>
      <c r="E48" s="1"/>
      <c r="F48" s="1" t="s">
        <v>50</v>
      </c>
      <c r="G48" s="1"/>
      <c r="H48" s="1"/>
      <c r="I48" s="1"/>
      <c r="J48" s="7"/>
      <c r="K48" s="6">
        <v>49345.81</v>
      </c>
      <c r="L48" s="6"/>
      <c r="M48" s="6">
        <v>0</v>
      </c>
      <c r="N48" s="6"/>
    </row>
    <row r="49" spans="1:14">
      <c r="A49" s="1"/>
      <c r="B49" s="1"/>
      <c r="C49" s="1"/>
      <c r="D49" s="1"/>
      <c r="E49" s="1"/>
      <c r="F49" s="1" t="s">
        <v>51</v>
      </c>
      <c r="G49" s="1"/>
      <c r="H49" s="1"/>
      <c r="I49" s="1"/>
      <c r="J49" s="6">
        <v>36259.279999999999</v>
      </c>
      <c r="K49" s="6">
        <v>96961.66</v>
      </c>
      <c r="L49" s="6">
        <v>93925.07</v>
      </c>
      <c r="M49" s="6">
        <v>93925.02</v>
      </c>
      <c r="N49" s="6">
        <v>93925.07</v>
      </c>
    </row>
    <row r="50" spans="1:14">
      <c r="A50" s="1"/>
      <c r="B50" s="1"/>
      <c r="C50" s="1"/>
      <c r="D50" s="1"/>
      <c r="E50" s="1"/>
      <c r="F50" s="1" t="s">
        <v>52</v>
      </c>
      <c r="G50" s="1"/>
      <c r="H50" s="1"/>
      <c r="I50" s="1"/>
      <c r="J50" s="6">
        <v>0</v>
      </c>
      <c r="K50" s="6">
        <v>251384.44</v>
      </c>
      <c r="L50" s="6"/>
      <c r="M50" s="6">
        <v>0</v>
      </c>
      <c r="N50" s="6"/>
    </row>
    <row r="51" spans="1:14">
      <c r="A51" s="1"/>
      <c r="B51" s="1"/>
      <c r="C51" s="1"/>
      <c r="D51" s="1"/>
      <c r="E51" s="1"/>
      <c r="F51" s="1" t="s">
        <v>53</v>
      </c>
      <c r="G51" s="1"/>
      <c r="H51" s="1"/>
      <c r="I51" s="1"/>
      <c r="J51" s="6">
        <v>116326.68</v>
      </c>
      <c r="K51" s="6">
        <v>24123.42</v>
      </c>
      <c r="L51" s="6">
        <v>0</v>
      </c>
      <c r="M51" s="6">
        <v>0</v>
      </c>
      <c r="N51" s="6">
        <v>0</v>
      </c>
    </row>
    <row r="52" spans="1:14">
      <c r="A52" s="1"/>
      <c r="B52" s="1"/>
      <c r="C52" s="1"/>
      <c r="D52" s="1"/>
      <c r="E52" s="1"/>
      <c r="F52" s="1" t="s">
        <v>54</v>
      </c>
      <c r="G52" s="1"/>
      <c r="H52" s="1"/>
      <c r="I52" s="1"/>
      <c r="J52" s="6">
        <v>13073.79</v>
      </c>
      <c r="K52" s="6">
        <v>25795.59</v>
      </c>
      <c r="L52" s="6"/>
      <c r="M52" s="6">
        <v>0</v>
      </c>
      <c r="N52" s="6"/>
    </row>
    <row r="53" spans="1:14" ht="15.75" thickBot="1">
      <c r="A53" s="1"/>
      <c r="B53" s="1"/>
      <c r="C53" s="1"/>
      <c r="D53" s="1"/>
      <c r="E53" s="1"/>
      <c r="F53" s="1" t="s">
        <v>55</v>
      </c>
      <c r="G53" s="1"/>
      <c r="H53" s="1"/>
      <c r="I53" s="1"/>
      <c r="J53" s="9">
        <v>34143.68</v>
      </c>
      <c r="K53" s="6">
        <v>33189.620000000003</v>
      </c>
      <c r="L53" s="9">
        <v>23056.99</v>
      </c>
      <c r="M53" s="6">
        <v>21817.21</v>
      </c>
      <c r="N53" s="9">
        <v>100000</v>
      </c>
    </row>
    <row r="54" spans="1:14">
      <c r="A54" s="1"/>
      <c r="B54" s="1"/>
      <c r="C54" s="1"/>
      <c r="D54" s="1"/>
      <c r="E54" s="1" t="s">
        <v>56</v>
      </c>
      <c r="F54" s="1"/>
      <c r="G54" s="1"/>
      <c r="H54" s="1"/>
      <c r="I54" s="1"/>
      <c r="J54" s="13">
        <f>ROUND(SUM(J42:J53),5)</f>
        <v>199803.43</v>
      </c>
      <c r="K54" s="13">
        <f>ROUND(SUM(K42:K53),5)</f>
        <v>495732.77</v>
      </c>
      <c r="L54" s="13">
        <f>ROUND(SUM(L42:L53),5)</f>
        <v>290342.06</v>
      </c>
      <c r="M54" s="13">
        <f>ROUND(SUM(M42:M53),5)</f>
        <v>186995.96</v>
      </c>
      <c r="N54" s="13">
        <f>ROUND(SUM(N42:N53),5)</f>
        <v>268854.03999999998</v>
      </c>
    </row>
    <row r="55" spans="1:14">
      <c r="A55" s="1"/>
      <c r="B55" s="1"/>
      <c r="C55" s="1"/>
      <c r="D55" s="1"/>
      <c r="E55" s="1" t="s">
        <v>57</v>
      </c>
      <c r="F55" s="1"/>
      <c r="G55" s="1"/>
      <c r="H55" s="1"/>
      <c r="I55" s="1"/>
      <c r="J55" s="6"/>
      <c r="K55" s="6"/>
      <c r="L55" s="6"/>
      <c r="M55" s="6"/>
      <c r="N55" s="6"/>
    </row>
    <row r="56" spans="1:14">
      <c r="A56" s="1"/>
      <c r="B56" s="1"/>
      <c r="C56" s="1"/>
      <c r="D56" s="1"/>
      <c r="E56" s="1"/>
      <c r="F56" s="1" t="s">
        <v>58</v>
      </c>
      <c r="G56" s="1"/>
      <c r="H56" s="1"/>
      <c r="I56" s="1"/>
      <c r="J56" s="6">
        <v>1408.54</v>
      </c>
      <c r="K56" s="6">
        <v>1353.93</v>
      </c>
      <c r="L56" s="6">
        <v>1500</v>
      </c>
      <c r="M56" s="6">
        <v>1555.32</v>
      </c>
      <c r="N56" s="6">
        <v>1700</v>
      </c>
    </row>
    <row r="57" spans="1:14">
      <c r="A57" s="1"/>
      <c r="B57" s="1"/>
      <c r="C57" s="1"/>
      <c r="D57" s="1"/>
      <c r="E57" s="1"/>
      <c r="F57" s="1" t="s">
        <v>59</v>
      </c>
      <c r="G57" s="1"/>
      <c r="H57" s="1"/>
      <c r="I57" s="1"/>
      <c r="J57" s="6">
        <v>4360.55</v>
      </c>
      <c r="K57" s="6">
        <v>4165.62</v>
      </c>
      <c r="L57" s="6">
        <v>6500</v>
      </c>
      <c r="M57" s="6">
        <v>5144.3599999999997</v>
      </c>
      <c r="N57" s="6">
        <v>2500</v>
      </c>
    </row>
    <row r="58" spans="1:14">
      <c r="A58" s="1"/>
      <c r="B58" s="1"/>
      <c r="C58" s="1"/>
      <c r="D58" s="1"/>
      <c r="E58" s="1"/>
      <c r="F58" s="1" t="s">
        <v>60</v>
      </c>
      <c r="G58" s="1"/>
      <c r="H58" s="1"/>
      <c r="I58" s="1"/>
      <c r="J58" s="6">
        <v>4519.29</v>
      </c>
      <c r="K58" s="6">
        <v>2844.82</v>
      </c>
      <c r="L58" s="6">
        <v>3000</v>
      </c>
      <c r="M58" s="6">
        <v>2473.29</v>
      </c>
      <c r="N58" s="6">
        <v>2000</v>
      </c>
    </row>
    <row r="59" spans="1:14">
      <c r="A59" s="1"/>
      <c r="B59" s="1"/>
      <c r="C59" s="1"/>
      <c r="D59" s="1"/>
      <c r="E59" s="1"/>
      <c r="F59" s="1" t="s">
        <v>61</v>
      </c>
      <c r="G59" s="1"/>
      <c r="H59" s="1"/>
      <c r="I59" s="1"/>
      <c r="J59" s="6">
        <v>147.91999999999999</v>
      </c>
      <c r="K59" s="6">
        <v>448.26</v>
      </c>
      <c r="L59" s="6">
        <v>600</v>
      </c>
      <c r="M59" s="6">
        <v>375.18</v>
      </c>
      <c r="N59" s="6">
        <v>600</v>
      </c>
    </row>
    <row r="60" spans="1:14">
      <c r="A60" s="1"/>
      <c r="B60" s="1"/>
      <c r="C60" s="1"/>
      <c r="D60" s="1"/>
      <c r="E60" s="1"/>
      <c r="F60" s="1" t="s">
        <v>62</v>
      </c>
      <c r="G60" s="1"/>
      <c r="H60" s="1"/>
      <c r="I60" s="1"/>
      <c r="J60" s="6"/>
      <c r="K60" s="6">
        <v>709.8</v>
      </c>
      <c r="L60" s="6">
        <v>500</v>
      </c>
      <c r="M60" s="6"/>
      <c r="N60" s="6">
        <v>500</v>
      </c>
    </row>
    <row r="61" spans="1:14">
      <c r="A61" s="1"/>
      <c r="B61" s="1"/>
      <c r="C61" s="1"/>
      <c r="D61" s="1"/>
      <c r="E61" s="1"/>
      <c r="F61" s="1"/>
      <c r="G61" s="1" t="s">
        <v>63</v>
      </c>
      <c r="H61" s="1"/>
      <c r="I61" s="1"/>
      <c r="J61" s="6">
        <v>0</v>
      </c>
      <c r="K61" s="6"/>
      <c r="L61" s="6"/>
      <c r="M61" s="6">
        <v>0</v>
      </c>
      <c r="N61" s="6"/>
    </row>
    <row r="62" spans="1:14" ht="15.75" thickBot="1">
      <c r="A62" s="1"/>
      <c r="B62" s="1"/>
      <c r="C62" s="1"/>
      <c r="D62" s="1"/>
      <c r="E62" s="1"/>
      <c r="F62" s="1"/>
      <c r="G62" s="1" t="s">
        <v>64</v>
      </c>
      <c r="H62" s="1"/>
      <c r="I62" s="1"/>
      <c r="J62" s="9">
        <v>122.92</v>
      </c>
      <c r="K62" s="6"/>
      <c r="L62" s="6"/>
      <c r="M62" s="9">
        <v>1924.5</v>
      </c>
      <c r="N62" s="6"/>
    </row>
    <row r="63" spans="1:14">
      <c r="A63" s="1"/>
      <c r="B63" s="1"/>
      <c r="C63" s="1"/>
      <c r="D63" s="1"/>
      <c r="E63" s="1"/>
      <c r="F63" s="1" t="s">
        <v>65</v>
      </c>
      <c r="G63" s="1"/>
      <c r="H63" s="1"/>
      <c r="I63" s="1"/>
      <c r="J63" s="13">
        <f>ROUND(SUM(J60:J62),5)</f>
        <v>122.92</v>
      </c>
      <c r="K63" s="6"/>
      <c r="L63" s="6"/>
      <c r="M63" s="13">
        <f>ROUND(SUM(M60:M62),5)</f>
        <v>1924.5</v>
      </c>
      <c r="N63" s="6"/>
    </row>
    <row r="64" spans="1:14">
      <c r="A64" s="1"/>
      <c r="B64" s="1"/>
      <c r="C64" s="1"/>
      <c r="D64" s="1"/>
      <c r="E64" s="1"/>
      <c r="F64" s="1" t="s">
        <v>66</v>
      </c>
      <c r="G64" s="1"/>
      <c r="H64" s="1"/>
      <c r="I64" s="1"/>
      <c r="J64" s="6">
        <v>0</v>
      </c>
      <c r="K64" s="6">
        <v>129.91999999999999</v>
      </c>
      <c r="L64" s="6"/>
      <c r="M64" s="6">
        <v>0</v>
      </c>
      <c r="N64" s="6">
        <v>3000</v>
      </c>
    </row>
    <row r="65" spans="1:14">
      <c r="A65" s="1"/>
      <c r="B65" s="1"/>
      <c r="C65" s="1"/>
      <c r="D65" s="1"/>
      <c r="E65" s="1"/>
      <c r="F65" s="1" t="s">
        <v>67</v>
      </c>
      <c r="G65" s="1"/>
      <c r="H65" s="1"/>
      <c r="I65" s="1"/>
      <c r="J65" s="6"/>
      <c r="K65" s="6"/>
      <c r="L65" s="6"/>
      <c r="M65" s="6"/>
      <c r="N65" s="6"/>
    </row>
    <row r="66" spans="1:14">
      <c r="A66" s="1"/>
      <c r="B66" s="1"/>
      <c r="C66" s="1"/>
      <c r="D66" s="1"/>
      <c r="E66" s="1"/>
      <c r="F66" s="1"/>
      <c r="G66" s="1" t="s">
        <v>68</v>
      </c>
      <c r="H66" s="1"/>
      <c r="I66" s="1"/>
      <c r="J66" s="6">
        <v>23429.26</v>
      </c>
      <c r="K66" s="6">
        <v>25599.200000000001</v>
      </c>
      <c r="L66" s="6">
        <v>25000</v>
      </c>
      <c r="M66" s="6">
        <v>25225.56</v>
      </c>
      <c r="N66" s="6">
        <v>26000</v>
      </c>
    </row>
    <row r="67" spans="1:14">
      <c r="A67" s="1"/>
      <c r="B67" s="1"/>
      <c r="C67" s="1"/>
      <c r="D67" s="1"/>
      <c r="E67" s="1"/>
      <c r="F67" s="1"/>
      <c r="G67" s="1" t="s">
        <v>69</v>
      </c>
      <c r="H67" s="1"/>
      <c r="I67" s="1"/>
      <c r="J67" s="6">
        <v>0.16</v>
      </c>
      <c r="K67" s="6">
        <v>0</v>
      </c>
      <c r="L67" s="6">
        <v>0</v>
      </c>
      <c r="M67" s="6">
        <v>0</v>
      </c>
      <c r="N67" s="6">
        <v>0</v>
      </c>
    </row>
    <row r="68" spans="1:14" ht="15.75" thickBot="1">
      <c r="A68" s="1"/>
      <c r="B68" s="1"/>
      <c r="C68" s="1"/>
      <c r="D68" s="1"/>
      <c r="E68" s="1"/>
      <c r="F68" s="1"/>
      <c r="G68" s="1" t="s">
        <v>70</v>
      </c>
      <c r="H68" s="1"/>
      <c r="I68" s="1"/>
      <c r="J68" s="9">
        <v>23.64</v>
      </c>
      <c r="K68" s="9">
        <v>14.39</v>
      </c>
      <c r="L68" s="9">
        <v>0</v>
      </c>
      <c r="M68" s="9">
        <v>496.74</v>
      </c>
      <c r="N68" s="9">
        <v>600</v>
      </c>
    </row>
    <row r="69" spans="1:14">
      <c r="A69" s="1"/>
      <c r="B69" s="1"/>
      <c r="C69" s="1"/>
      <c r="D69" s="1"/>
      <c r="E69" s="1"/>
      <c r="F69" s="1" t="s">
        <v>71</v>
      </c>
      <c r="G69" s="1"/>
      <c r="H69" s="1"/>
      <c r="I69" s="1"/>
      <c r="J69" s="13">
        <f>ROUND(SUM(J65:J68),5)</f>
        <v>23453.06</v>
      </c>
      <c r="K69" s="13">
        <f>ROUND(SUM(K65:K68),5)</f>
        <v>25613.59</v>
      </c>
      <c r="L69" s="13">
        <f>ROUND(SUM(L65:L68),5)</f>
        <v>25000</v>
      </c>
      <c r="M69" s="13">
        <f>ROUND(M65+SUM(M66:M68),5)</f>
        <v>25722.3</v>
      </c>
      <c r="N69" s="13">
        <f>ROUND(SUM(N65:N68),5)</f>
        <v>26600</v>
      </c>
    </row>
    <row r="70" spans="1:14">
      <c r="A70" s="1"/>
      <c r="B70" s="1"/>
      <c r="C70" s="1"/>
      <c r="D70" s="1"/>
      <c r="E70" s="1"/>
      <c r="F70" s="1" t="s">
        <v>72</v>
      </c>
      <c r="G70" s="1"/>
      <c r="H70" s="1"/>
      <c r="I70" s="1"/>
      <c r="J70" s="6"/>
      <c r="K70" s="6"/>
      <c r="L70" s="6"/>
      <c r="M70" s="6"/>
      <c r="N70" s="6"/>
    </row>
    <row r="71" spans="1:14">
      <c r="A71" s="1"/>
      <c r="B71" s="1"/>
      <c r="C71" s="1"/>
      <c r="D71" s="1"/>
      <c r="E71" s="1"/>
      <c r="F71" s="1"/>
      <c r="G71" s="1" t="s">
        <v>73</v>
      </c>
      <c r="H71" s="1"/>
      <c r="I71" s="1"/>
      <c r="J71" s="6">
        <v>3343</v>
      </c>
      <c r="K71" s="6">
        <v>0</v>
      </c>
      <c r="L71" s="6">
        <v>3500</v>
      </c>
      <c r="M71" s="6">
        <v>3343</v>
      </c>
      <c r="N71" s="6">
        <v>3500</v>
      </c>
    </row>
    <row r="72" spans="1:14">
      <c r="A72" s="1"/>
      <c r="B72" s="1"/>
      <c r="C72" s="1"/>
      <c r="D72" s="1"/>
      <c r="E72" s="1"/>
      <c r="F72" s="1"/>
      <c r="G72" s="1" t="s">
        <v>74</v>
      </c>
      <c r="H72" s="1"/>
      <c r="I72" s="1"/>
      <c r="J72" s="6">
        <v>1864.58</v>
      </c>
      <c r="K72" s="6">
        <v>4844</v>
      </c>
      <c r="L72" s="6">
        <v>5700</v>
      </c>
      <c r="M72" s="6">
        <v>-598</v>
      </c>
      <c r="N72" s="6">
        <v>0</v>
      </c>
    </row>
    <row r="73" spans="1:14">
      <c r="A73" s="1"/>
      <c r="B73" s="1"/>
      <c r="C73" s="1"/>
      <c r="D73" s="1"/>
      <c r="E73" s="1"/>
      <c r="F73" s="1"/>
      <c r="G73" s="1" t="s">
        <v>75</v>
      </c>
      <c r="H73" s="1"/>
      <c r="I73" s="1"/>
      <c r="J73" s="7"/>
      <c r="K73" s="6">
        <v>0</v>
      </c>
      <c r="L73" s="7"/>
      <c r="M73" s="6">
        <v>0</v>
      </c>
      <c r="N73" s="7"/>
    </row>
    <row r="74" spans="1:14">
      <c r="A74" s="1"/>
      <c r="B74" s="1"/>
      <c r="C74" s="1"/>
      <c r="D74" s="1"/>
      <c r="E74" s="1"/>
      <c r="F74" s="1"/>
      <c r="G74" s="1" t="s">
        <v>76</v>
      </c>
      <c r="H74" s="1"/>
      <c r="I74" s="1"/>
      <c r="J74" s="6">
        <v>25218.25</v>
      </c>
      <c r="K74" s="6">
        <v>38230.47</v>
      </c>
      <c r="L74" s="6">
        <v>40000</v>
      </c>
      <c r="M74" s="6">
        <v>40075.25</v>
      </c>
      <c r="N74" s="6">
        <v>45000</v>
      </c>
    </row>
    <row r="75" spans="1:14" ht="15.75" thickBot="1">
      <c r="A75" s="1"/>
      <c r="B75" s="1"/>
      <c r="C75" s="1"/>
      <c r="D75" s="1"/>
      <c r="E75" s="1"/>
      <c r="F75" s="1"/>
      <c r="G75" s="1" t="s">
        <v>77</v>
      </c>
      <c r="H75" s="1"/>
      <c r="I75" s="1"/>
      <c r="J75" s="9">
        <v>37821</v>
      </c>
      <c r="K75" s="6">
        <v>10041.94</v>
      </c>
      <c r="L75" s="6">
        <v>30000</v>
      </c>
      <c r="M75" s="6">
        <v>18261</v>
      </c>
      <c r="N75" s="6">
        <v>19000</v>
      </c>
    </row>
    <row r="76" spans="1:14" ht="15.75" thickBot="1">
      <c r="A76" s="1"/>
      <c r="B76" s="1"/>
      <c r="C76" s="1"/>
      <c r="D76" s="1"/>
      <c r="E76" s="1"/>
      <c r="F76" s="1"/>
      <c r="G76" s="1" t="s">
        <v>78</v>
      </c>
      <c r="H76" s="1"/>
      <c r="I76" s="1"/>
      <c r="J76" s="7"/>
      <c r="K76" s="9">
        <v>0</v>
      </c>
      <c r="L76" s="9"/>
      <c r="M76" s="9">
        <v>100</v>
      </c>
      <c r="N76" s="9"/>
    </row>
    <row r="77" spans="1:14">
      <c r="A77" s="1"/>
      <c r="B77" s="1"/>
      <c r="C77" s="1"/>
      <c r="D77" s="1"/>
      <c r="E77" s="1"/>
      <c r="F77" s="1" t="s">
        <v>79</v>
      </c>
      <c r="G77" s="1"/>
      <c r="H77" s="1"/>
      <c r="I77" s="1"/>
      <c r="J77" s="13">
        <f>ROUND(SUM(J70:J75),5)</f>
        <v>68246.83</v>
      </c>
      <c r="K77" s="13">
        <f>ROUND(SUM(K70:K76),5)</f>
        <v>53116.41</v>
      </c>
      <c r="L77" s="13">
        <f>ROUND(SUM(L70:L76),5)</f>
        <v>79200</v>
      </c>
      <c r="M77" s="13">
        <f>ROUND(SUM(M70:M76),5)</f>
        <v>61181.25</v>
      </c>
      <c r="N77" s="13">
        <f>ROUND(SUM(N70:N76),5)</f>
        <v>67500</v>
      </c>
    </row>
    <row r="78" spans="1:14">
      <c r="A78" s="1"/>
      <c r="B78" s="1"/>
      <c r="C78" s="1"/>
      <c r="D78" s="1"/>
      <c r="E78" s="1"/>
      <c r="F78" s="1" t="s">
        <v>80</v>
      </c>
      <c r="G78" s="1"/>
      <c r="H78" s="1"/>
      <c r="I78" s="1"/>
      <c r="J78" s="6"/>
      <c r="K78" s="6"/>
      <c r="L78" s="6"/>
      <c r="M78" s="6"/>
      <c r="N78" s="6"/>
    </row>
    <row r="79" spans="1:14">
      <c r="A79" s="1"/>
      <c r="B79" s="1"/>
      <c r="C79" s="1"/>
      <c r="D79" s="1"/>
      <c r="E79" s="1"/>
      <c r="F79" s="1"/>
      <c r="G79" s="1" t="s">
        <v>81</v>
      </c>
      <c r="H79" s="1"/>
      <c r="I79" s="1"/>
      <c r="J79" s="6">
        <v>1563.89</v>
      </c>
      <c r="K79" s="6">
        <v>839.33</v>
      </c>
      <c r="L79" s="6">
        <v>0</v>
      </c>
      <c r="M79" s="6">
        <v>577.22</v>
      </c>
      <c r="N79" s="6">
        <v>0</v>
      </c>
    </row>
    <row r="80" spans="1:14">
      <c r="A80" s="1"/>
      <c r="B80" s="1"/>
      <c r="C80" s="1"/>
      <c r="D80" s="1"/>
      <c r="E80" s="1"/>
      <c r="F80" s="1"/>
      <c r="G80" s="1" t="s">
        <v>82</v>
      </c>
      <c r="H80" s="1"/>
      <c r="I80" s="1"/>
      <c r="J80" s="6">
        <v>12550</v>
      </c>
      <c r="K80" s="6">
        <v>12285</v>
      </c>
      <c r="L80" s="6">
        <v>13000</v>
      </c>
      <c r="M80" s="6">
        <v>12899.26</v>
      </c>
      <c r="N80" s="6">
        <v>13000</v>
      </c>
    </row>
    <row r="81" spans="1:14">
      <c r="A81" s="1"/>
      <c r="B81" s="1"/>
      <c r="C81" s="1"/>
      <c r="D81" s="1"/>
      <c r="E81" s="1"/>
      <c r="F81" s="1"/>
      <c r="G81" s="1" t="s">
        <v>83</v>
      </c>
      <c r="H81" s="1"/>
      <c r="I81" s="1"/>
      <c r="J81" s="6">
        <v>720</v>
      </c>
      <c r="K81" s="6">
        <v>0</v>
      </c>
      <c r="L81" s="6"/>
      <c r="M81" s="6">
        <v>0</v>
      </c>
      <c r="N81" s="6"/>
    </row>
    <row r="82" spans="1:14">
      <c r="A82" s="1"/>
      <c r="B82" s="1"/>
      <c r="C82" s="1"/>
      <c r="D82" s="1"/>
      <c r="E82" s="1"/>
      <c r="F82" s="1"/>
      <c r="G82" s="1" t="s">
        <v>84</v>
      </c>
      <c r="H82" s="1"/>
      <c r="I82" s="1"/>
      <c r="J82" s="6">
        <v>1045.27</v>
      </c>
      <c r="K82" s="6">
        <v>254.78</v>
      </c>
      <c r="L82" s="6">
        <v>600</v>
      </c>
      <c r="M82" s="6">
        <v>0</v>
      </c>
      <c r="N82" s="6">
        <v>600</v>
      </c>
    </row>
    <row r="83" spans="1:14">
      <c r="A83" s="1"/>
      <c r="B83" s="1"/>
      <c r="C83" s="1"/>
      <c r="D83" s="1"/>
      <c r="E83" s="1"/>
      <c r="F83" s="1"/>
      <c r="G83" s="1" t="s">
        <v>85</v>
      </c>
      <c r="H83" s="1"/>
      <c r="I83" s="1"/>
      <c r="J83" s="6">
        <v>1512</v>
      </c>
      <c r="K83" s="6">
        <v>2076</v>
      </c>
      <c r="L83" s="6">
        <v>2640</v>
      </c>
      <c r="M83" s="6">
        <v>4593.6000000000004</v>
      </c>
      <c r="N83" s="6">
        <v>3500</v>
      </c>
    </row>
    <row r="84" spans="1:14">
      <c r="A84" s="1"/>
      <c r="B84" s="1"/>
      <c r="C84" s="1"/>
      <c r="D84" s="1"/>
      <c r="E84" s="1"/>
      <c r="F84" s="1"/>
      <c r="G84" s="1" t="s">
        <v>86</v>
      </c>
      <c r="H84" s="1"/>
      <c r="I84" s="1"/>
      <c r="K84" s="6"/>
      <c r="L84" s="6"/>
      <c r="M84" s="6">
        <v>0</v>
      </c>
      <c r="N84" s="6"/>
    </row>
    <row r="85" spans="1:14">
      <c r="A85" s="1"/>
      <c r="B85" s="1"/>
      <c r="C85" s="1"/>
      <c r="D85" s="1"/>
      <c r="E85" s="1"/>
      <c r="F85" s="1"/>
      <c r="G85" s="1" t="s">
        <v>87</v>
      </c>
      <c r="H85" s="1"/>
      <c r="I85" s="1"/>
      <c r="J85" s="6">
        <v>0</v>
      </c>
      <c r="K85" s="6"/>
      <c r="L85" s="6"/>
      <c r="M85" s="6">
        <v>0</v>
      </c>
      <c r="N85" s="6"/>
    </row>
    <row r="86" spans="1:14">
      <c r="A86" s="1"/>
      <c r="B86" s="1"/>
      <c r="C86" s="1"/>
      <c r="D86" s="1"/>
      <c r="E86" s="1"/>
      <c r="F86" s="1"/>
      <c r="G86" s="1" t="s">
        <v>88</v>
      </c>
      <c r="H86" s="1"/>
      <c r="I86" s="1"/>
      <c r="J86" s="6">
        <v>600</v>
      </c>
      <c r="K86" s="6">
        <v>600</v>
      </c>
      <c r="L86" s="6">
        <v>600</v>
      </c>
      <c r="M86" s="6">
        <v>625.97</v>
      </c>
      <c r="N86" s="6">
        <v>1560</v>
      </c>
    </row>
    <row r="87" spans="1:14" ht="15.75" thickBot="1">
      <c r="A87" s="1"/>
      <c r="B87" s="1"/>
      <c r="C87" s="1"/>
      <c r="D87" s="1"/>
      <c r="E87" s="1"/>
      <c r="F87" s="1"/>
      <c r="G87" s="1" t="s">
        <v>89</v>
      </c>
      <c r="H87" s="1"/>
      <c r="I87" s="1"/>
      <c r="J87" s="9">
        <v>8793.9</v>
      </c>
      <c r="K87" s="9">
        <v>9626.48</v>
      </c>
      <c r="L87" s="9">
        <v>8500</v>
      </c>
      <c r="M87" s="9">
        <v>10678.85</v>
      </c>
      <c r="N87" s="9">
        <v>12500</v>
      </c>
    </row>
    <row r="88" spans="1:14">
      <c r="A88" s="1"/>
      <c r="B88" s="1"/>
      <c r="C88" s="1"/>
      <c r="D88" s="1"/>
      <c r="E88" s="1"/>
      <c r="F88" s="1" t="s">
        <v>90</v>
      </c>
      <c r="G88" s="1"/>
      <c r="H88" s="1"/>
      <c r="I88" s="1"/>
      <c r="J88" s="13">
        <f>ROUND(SUM(J78:J87),5)</f>
        <v>26785.06</v>
      </c>
      <c r="K88" s="13">
        <f>ROUND(SUM(K78:K87),5)</f>
        <v>25681.59</v>
      </c>
      <c r="L88" s="13">
        <f>ROUND(SUM(L78:L87),5)</f>
        <v>25340</v>
      </c>
      <c r="M88" s="13">
        <f>ROUND(SUM(M78:M87),5)</f>
        <v>29374.9</v>
      </c>
      <c r="N88" s="13">
        <f>ROUND(SUM(N78:N87),5)</f>
        <v>31160</v>
      </c>
    </row>
    <row r="89" spans="1:14">
      <c r="A89" s="1"/>
      <c r="B89" s="1"/>
      <c r="C89" s="1"/>
      <c r="D89" s="1"/>
      <c r="E89" s="1"/>
      <c r="F89" s="1" t="s">
        <v>91</v>
      </c>
      <c r="G89" s="1"/>
      <c r="H89" s="1"/>
      <c r="I89" s="1"/>
      <c r="J89" s="6"/>
      <c r="K89" s="6"/>
      <c r="L89" s="6"/>
      <c r="M89" s="6"/>
      <c r="N89" s="6"/>
    </row>
    <row r="90" spans="1:14">
      <c r="A90" s="1"/>
      <c r="B90" s="1"/>
      <c r="C90" s="1"/>
      <c r="D90" s="1"/>
      <c r="E90" s="1"/>
      <c r="F90" s="1"/>
      <c r="G90" s="1" t="s">
        <v>92</v>
      </c>
      <c r="H90" s="1"/>
      <c r="I90" s="1"/>
      <c r="J90" s="6"/>
      <c r="K90" s="6"/>
      <c r="L90" s="6"/>
      <c r="M90" s="6"/>
      <c r="N90" s="6"/>
    </row>
    <row r="91" spans="1:14">
      <c r="A91" s="1"/>
      <c r="B91" s="1"/>
      <c r="C91" s="1"/>
      <c r="D91" s="1"/>
      <c r="E91" s="1"/>
      <c r="F91" s="1"/>
      <c r="G91" s="1"/>
      <c r="H91" s="1" t="s">
        <v>93</v>
      </c>
      <c r="I91" s="1"/>
      <c r="J91" s="7"/>
      <c r="K91" s="6">
        <v>0</v>
      </c>
      <c r="L91" s="6">
        <v>80000</v>
      </c>
      <c r="M91" s="6">
        <v>75573.919999999998</v>
      </c>
      <c r="N91" s="6">
        <v>0</v>
      </c>
    </row>
    <row r="92" spans="1:14">
      <c r="A92" s="1"/>
      <c r="B92" s="1"/>
      <c r="C92" s="1"/>
      <c r="D92" s="1"/>
      <c r="E92" s="1"/>
      <c r="F92" s="1"/>
      <c r="G92" s="1"/>
      <c r="H92" s="1" t="s">
        <v>94</v>
      </c>
      <c r="I92" s="1"/>
      <c r="J92" s="6">
        <v>0</v>
      </c>
      <c r="K92" s="6">
        <v>203.8</v>
      </c>
      <c r="L92" s="6">
        <v>31050</v>
      </c>
      <c r="M92" s="6">
        <v>4096.38</v>
      </c>
      <c r="N92" s="6">
        <v>5000</v>
      </c>
    </row>
    <row r="93" spans="1:14">
      <c r="A93" s="1"/>
      <c r="B93" s="1"/>
      <c r="C93" s="1"/>
      <c r="D93" s="1"/>
      <c r="E93" s="1"/>
      <c r="F93" s="1"/>
      <c r="G93" s="1"/>
      <c r="H93" s="1" t="s">
        <v>95</v>
      </c>
      <c r="I93" s="1"/>
      <c r="J93" s="6">
        <v>20390.16</v>
      </c>
      <c r="K93" s="6">
        <v>37915.51</v>
      </c>
      <c r="L93" s="6">
        <v>40000</v>
      </c>
      <c r="M93" s="6">
        <v>53281.04</v>
      </c>
      <c r="N93" s="6">
        <v>40000</v>
      </c>
    </row>
    <row r="94" spans="1:14">
      <c r="A94" s="1"/>
      <c r="B94" s="1"/>
      <c r="C94" s="1"/>
      <c r="D94" s="1"/>
      <c r="E94" s="1"/>
      <c r="F94" s="1"/>
      <c r="G94" s="1"/>
      <c r="H94" s="1" t="s">
        <v>96</v>
      </c>
      <c r="I94" s="1"/>
      <c r="J94" s="6"/>
      <c r="K94" s="6"/>
      <c r="L94" s="6"/>
      <c r="M94" s="6"/>
      <c r="N94" s="6"/>
    </row>
    <row r="95" spans="1:14">
      <c r="A95" s="1"/>
      <c r="B95" s="1"/>
      <c r="C95" s="1"/>
      <c r="D95" s="1"/>
      <c r="E95" s="1"/>
      <c r="F95" s="1"/>
      <c r="G95" s="1"/>
      <c r="H95" s="1"/>
      <c r="I95" s="1" t="s">
        <v>97</v>
      </c>
      <c r="J95" s="6">
        <v>134000.04</v>
      </c>
      <c r="K95" s="6">
        <v>155933.64000000001</v>
      </c>
      <c r="L95" s="6">
        <v>155653.65</v>
      </c>
      <c r="M95" s="6">
        <v>103769.12</v>
      </c>
      <c r="N95" s="6">
        <v>155653.65</v>
      </c>
    </row>
    <row r="96" spans="1:14">
      <c r="A96" s="1"/>
      <c r="B96" s="1"/>
      <c r="C96" s="1"/>
      <c r="D96" s="1"/>
      <c r="E96" s="1"/>
      <c r="F96" s="1"/>
      <c r="G96" s="1"/>
      <c r="H96" s="1"/>
      <c r="I96" s="1" t="s">
        <v>98</v>
      </c>
      <c r="J96" s="6">
        <v>1116.67</v>
      </c>
      <c r="K96" s="6">
        <v>15913.92</v>
      </c>
      <c r="L96" s="6">
        <v>17121.96</v>
      </c>
      <c r="M96" s="6">
        <v>11414.64</v>
      </c>
      <c r="N96" s="6">
        <v>18544.580000000002</v>
      </c>
    </row>
    <row r="97" spans="1:14">
      <c r="A97" s="1"/>
      <c r="B97" s="1"/>
      <c r="C97" s="1"/>
      <c r="D97" s="1"/>
      <c r="E97" s="1"/>
      <c r="F97" s="1"/>
      <c r="G97" s="1"/>
      <c r="H97" s="1"/>
      <c r="I97" s="1" t="s">
        <v>99</v>
      </c>
      <c r="J97" s="6">
        <v>402</v>
      </c>
      <c r="K97" s="6">
        <v>5759.28</v>
      </c>
      <c r="L97" s="6">
        <v>6226.15</v>
      </c>
      <c r="M97" s="6">
        <v>4150.8</v>
      </c>
      <c r="N97" s="6">
        <v>6450.29</v>
      </c>
    </row>
    <row r="98" spans="1:14">
      <c r="A98" s="1"/>
      <c r="B98" s="1"/>
      <c r="C98" s="1"/>
      <c r="D98" s="1"/>
      <c r="E98" s="1"/>
      <c r="F98" s="1"/>
      <c r="G98" s="1"/>
      <c r="H98" s="1"/>
      <c r="I98" s="1" t="s">
        <v>100</v>
      </c>
      <c r="J98" s="7"/>
      <c r="K98" s="6">
        <v>0</v>
      </c>
      <c r="L98" s="6"/>
      <c r="M98" s="6">
        <v>0</v>
      </c>
      <c r="N98" s="6"/>
    </row>
    <row r="99" spans="1:14" ht="15.75" thickBot="1">
      <c r="A99" s="1"/>
      <c r="B99" s="1"/>
      <c r="C99" s="1"/>
      <c r="D99" s="1"/>
      <c r="E99" s="1"/>
      <c r="F99" s="1"/>
      <c r="G99" s="1"/>
      <c r="H99" s="1"/>
      <c r="I99" s="1" t="s">
        <v>101</v>
      </c>
      <c r="J99" s="6">
        <v>0</v>
      </c>
      <c r="K99" s="6">
        <v>10406</v>
      </c>
      <c r="L99" s="9">
        <v>13200</v>
      </c>
      <c r="M99" s="6">
        <v>8800</v>
      </c>
      <c r="N99" s="9">
        <f>SUM(L99*16%)+L99</f>
        <v>15312</v>
      </c>
    </row>
    <row r="100" spans="1:14">
      <c r="A100" s="1"/>
      <c r="B100" s="1"/>
      <c r="C100" s="1"/>
      <c r="D100" s="1"/>
      <c r="E100" s="1"/>
      <c r="F100" s="1"/>
      <c r="G100" s="1"/>
      <c r="H100" s="1" t="s">
        <v>102</v>
      </c>
      <c r="I100" s="1"/>
      <c r="J100" s="13">
        <f>ROUND(SUM(J94:J99),5)</f>
        <v>135518.71</v>
      </c>
      <c r="K100" s="13">
        <f>ROUND(SUM(K94:K99),5)</f>
        <v>188012.84</v>
      </c>
      <c r="L100" s="13">
        <f>ROUND(SUM(L94:L99),5)</f>
        <v>192201.76</v>
      </c>
      <c r="M100" s="13">
        <f>ROUND(SUM(M95:M99),5)</f>
        <v>128134.56</v>
      </c>
      <c r="N100" s="13">
        <f>ROUND(SUM(N94:N99),5)</f>
        <v>195960.52</v>
      </c>
    </row>
    <row r="101" spans="1:14">
      <c r="A101" s="1"/>
      <c r="B101" s="1"/>
      <c r="C101" s="1"/>
      <c r="D101" s="1"/>
      <c r="E101" s="1"/>
      <c r="F101" s="1"/>
      <c r="G101" s="1"/>
      <c r="H101" s="1" t="s">
        <v>103</v>
      </c>
      <c r="I101" s="1"/>
      <c r="J101" s="6">
        <v>316497.87</v>
      </c>
      <c r="K101" s="6">
        <v>390785.44</v>
      </c>
      <c r="L101" s="6">
        <v>373836.12</v>
      </c>
      <c r="M101" s="6">
        <v>259672.07</v>
      </c>
      <c r="N101" s="6">
        <v>623836.12</v>
      </c>
    </row>
    <row r="102" spans="1:14">
      <c r="A102" s="1"/>
      <c r="B102" s="1"/>
      <c r="C102" s="1"/>
      <c r="D102" s="1"/>
      <c r="E102" s="1"/>
      <c r="F102" s="1"/>
      <c r="G102" s="1"/>
      <c r="H102" s="1" t="s">
        <v>104</v>
      </c>
      <c r="I102" s="1"/>
      <c r="J102" s="7"/>
      <c r="K102" s="6">
        <v>0</v>
      </c>
      <c r="L102" s="6"/>
      <c r="M102" s="6">
        <v>13671.41</v>
      </c>
      <c r="N102" s="6"/>
    </row>
    <row r="103" spans="1:14">
      <c r="A103" s="1"/>
      <c r="B103" s="1"/>
      <c r="C103" s="1"/>
      <c r="D103" s="1"/>
      <c r="E103" s="1"/>
      <c r="F103" s="1"/>
      <c r="G103" s="1"/>
      <c r="H103" s="1" t="s">
        <v>105</v>
      </c>
      <c r="I103" s="1"/>
      <c r="J103" s="7"/>
      <c r="K103" s="6">
        <v>0</v>
      </c>
      <c r="L103" s="6"/>
      <c r="M103" s="6">
        <v>2492.52</v>
      </c>
      <c r="N103" s="6"/>
    </row>
    <row r="104" spans="1:14">
      <c r="A104" s="1"/>
      <c r="B104" s="1"/>
      <c r="C104" s="1"/>
      <c r="D104" s="1"/>
      <c r="E104" s="1"/>
      <c r="F104" s="1"/>
      <c r="G104" s="1"/>
      <c r="H104" s="1" t="s">
        <v>106</v>
      </c>
      <c r="I104" s="1"/>
      <c r="J104" s="6">
        <v>72196.78</v>
      </c>
      <c r="K104" s="6">
        <v>91319.66</v>
      </c>
      <c r="L104" s="6">
        <v>96051.199999999997</v>
      </c>
      <c r="M104" s="6">
        <v>64594.28</v>
      </c>
      <c r="N104" s="6">
        <v>96051.199999999997</v>
      </c>
    </row>
    <row r="105" spans="1:14">
      <c r="A105" s="1"/>
      <c r="B105" s="1"/>
      <c r="C105" s="1"/>
      <c r="D105" s="1"/>
      <c r="E105" s="1"/>
      <c r="F105" s="1"/>
      <c r="G105" s="1"/>
      <c r="H105" s="1" t="s">
        <v>107</v>
      </c>
      <c r="I105" s="1"/>
      <c r="J105" s="6">
        <v>21145</v>
      </c>
      <c r="K105" s="6">
        <v>39924.07</v>
      </c>
      <c r="L105" s="6">
        <v>58140.63</v>
      </c>
      <c r="M105" s="6">
        <v>40187.440000000002</v>
      </c>
      <c r="N105" s="6">
        <v>58140.63</v>
      </c>
    </row>
    <row r="106" spans="1:14">
      <c r="A106" s="1"/>
      <c r="B106" s="1"/>
      <c r="C106" s="1"/>
      <c r="D106" s="1"/>
      <c r="E106" s="1"/>
      <c r="F106" s="1"/>
      <c r="G106" s="1"/>
      <c r="H106" s="1" t="s">
        <v>108</v>
      </c>
      <c r="I106" s="1"/>
      <c r="J106" s="6">
        <v>0</v>
      </c>
      <c r="K106" s="6"/>
      <c r="L106" s="6"/>
      <c r="M106" s="6">
        <v>0</v>
      </c>
      <c r="N106" s="6"/>
    </row>
    <row r="107" spans="1:14" ht="15.75" thickBot="1">
      <c r="A107" s="1"/>
      <c r="B107" s="1"/>
      <c r="C107" s="1"/>
      <c r="D107" s="1"/>
      <c r="E107" s="1"/>
      <c r="F107" s="1"/>
      <c r="G107" s="1"/>
      <c r="H107" s="1" t="s">
        <v>109</v>
      </c>
      <c r="I107" s="1"/>
      <c r="J107" s="9">
        <v>83950.97</v>
      </c>
      <c r="K107" s="6">
        <v>121950.27</v>
      </c>
      <c r="L107" s="9">
        <v>124612.04</v>
      </c>
      <c r="M107" s="6">
        <v>84203.59</v>
      </c>
      <c r="N107" s="9">
        <v>124612.04</v>
      </c>
    </row>
    <row r="108" spans="1:14">
      <c r="A108" s="1"/>
      <c r="B108" s="1"/>
      <c r="C108" s="1"/>
      <c r="D108" s="1"/>
      <c r="E108" s="1"/>
      <c r="F108" s="1"/>
      <c r="G108" s="1" t="s">
        <v>110</v>
      </c>
      <c r="H108" s="1"/>
      <c r="I108" s="1"/>
      <c r="J108" s="13">
        <f>ROUND(SUM(J90:J93)+SUM(J100:J107),5)</f>
        <v>649699.49</v>
      </c>
      <c r="K108" s="13">
        <f>ROUND(SUM(K90:K93)+SUM(K100:K107),5)</f>
        <v>870111.59</v>
      </c>
      <c r="L108" s="13">
        <f>ROUND(SUM(L90:L93)+SUM(L100:L107),5)</f>
        <v>995891.75</v>
      </c>
      <c r="M108" s="13">
        <f>ROUND(SUM(M90:M93)+SUM(M100:M107),5)</f>
        <v>725907.21</v>
      </c>
      <c r="N108" s="13">
        <f>ROUND(SUM(N90:N93)+SUM(N100:N107),5)</f>
        <v>1143600.51</v>
      </c>
    </row>
    <row r="109" spans="1:14">
      <c r="A109" s="1"/>
      <c r="B109" s="1"/>
      <c r="C109" s="1"/>
      <c r="D109" s="1"/>
      <c r="E109" s="1"/>
      <c r="F109" s="1"/>
      <c r="G109" s="1" t="s">
        <v>111</v>
      </c>
      <c r="H109" s="1"/>
      <c r="I109" s="1"/>
      <c r="J109" s="6">
        <v>70837.52</v>
      </c>
      <c r="K109" s="6">
        <v>16.170000000000002</v>
      </c>
      <c r="L109" s="6"/>
      <c r="M109" s="6">
        <v>0</v>
      </c>
      <c r="N109" s="6"/>
    </row>
    <row r="110" spans="1:14">
      <c r="A110" s="1"/>
      <c r="B110" s="1"/>
      <c r="C110" s="1"/>
      <c r="D110" s="1"/>
      <c r="E110" s="1"/>
      <c r="F110" s="1"/>
      <c r="G110" s="1" t="s">
        <v>112</v>
      </c>
      <c r="H110" s="1"/>
      <c r="I110" s="1"/>
      <c r="J110" s="6"/>
      <c r="K110" s="6"/>
      <c r="L110" s="6"/>
      <c r="M110" s="6"/>
      <c r="N110" s="6"/>
    </row>
    <row r="111" spans="1:14">
      <c r="A111" s="1"/>
      <c r="B111" s="1"/>
      <c r="C111" s="1"/>
      <c r="D111" s="1"/>
      <c r="E111" s="1"/>
      <c r="F111" s="1"/>
      <c r="G111" s="1"/>
      <c r="H111" s="1" t="s">
        <v>113</v>
      </c>
      <c r="I111" s="1"/>
      <c r="J111" s="6">
        <v>509.04</v>
      </c>
      <c r="K111" s="6">
        <v>509.04</v>
      </c>
      <c r="L111" s="6">
        <v>510</v>
      </c>
      <c r="M111" s="6">
        <v>353.5</v>
      </c>
      <c r="N111" s="6">
        <v>510</v>
      </c>
    </row>
    <row r="112" spans="1:14">
      <c r="A112" s="1"/>
      <c r="B112" s="1"/>
      <c r="C112" s="1"/>
      <c r="D112" s="1"/>
      <c r="E112" s="1"/>
      <c r="F112" s="1"/>
      <c r="G112" s="1"/>
      <c r="H112" s="1" t="s">
        <v>114</v>
      </c>
      <c r="I112" s="1"/>
      <c r="J112" s="6">
        <v>57221.62</v>
      </c>
      <c r="K112" s="6">
        <v>59829.07</v>
      </c>
      <c r="L112" s="6">
        <v>73448.679999999993</v>
      </c>
      <c r="M112" s="6">
        <v>44397.279999999999</v>
      </c>
      <c r="N112" s="6">
        <v>100130.65</v>
      </c>
    </row>
    <row r="113" spans="1:14">
      <c r="A113" s="1"/>
      <c r="B113" s="1"/>
      <c r="C113" s="1"/>
      <c r="D113" s="1"/>
      <c r="E113" s="1"/>
      <c r="F113" s="1"/>
      <c r="G113" s="1"/>
      <c r="H113" s="1" t="s">
        <v>115</v>
      </c>
      <c r="I113" s="1"/>
      <c r="J113" s="6">
        <v>17966.509999999998</v>
      </c>
      <c r="K113" s="6">
        <v>18248.73</v>
      </c>
      <c r="L113" s="6">
        <v>22984</v>
      </c>
      <c r="M113" s="6">
        <v>13578.6</v>
      </c>
      <c r="N113" s="6">
        <v>30847.69</v>
      </c>
    </row>
    <row r="114" spans="1:14">
      <c r="A114" s="1"/>
      <c r="B114" s="1"/>
      <c r="C114" s="1"/>
      <c r="D114" s="1"/>
      <c r="E114" s="1"/>
      <c r="F114" s="1"/>
      <c r="G114" s="1"/>
      <c r="H114" s="1" t="s">
        <v>116</v>
      </c>
      <c r="I114" s="1"/>
      <c r="J114" s="6">
        <v>7636.25</v>
      </c>
      <c r="K114" s="6">
        <v>78532</v>
      </c>
      <c r="L114" s="6">
        <v>78138</v>
      </c>
      <c r="M114" s="6">
        <v>48792</v>
      </c>
      <c r="N114" s="6">
        <v>163595.76</v>
      </c>
    </row>
    <row r="115" spans="1:14">
      <c r="A115" s="1"/>
      <c r="B115" s="1"/>
      <c r="C115" s="1"/>
      <c r="D115" s="1"/>
      <c r="E115" s="1"/>
      <c r="F115" s="1"/>
      <c r="G115" s="1"/>
      <c r="H115" s="1" t="s">
        <v>117</v>
      </c>
      <c r="I115" s="1"/>
      <c r="J115" s="6">
        <v>0</v>
      </c>
      <c r="K115" s="6">
        <v>0</v>
      </c>
      <c r="L115" s="6">
        <v>5000</v>
      </c>
      <c r="M115" s="6">
        <v>0</v>
      </c>
      <c r="N115" s="6">
        <v>2000</v>
      </c>
    </row>
    <row r="116" spans="1:14" ht="15.75" thickBot="1">
      <c r="A116" s="1"/>
      <c r="B116" s="1"/>
      <c r="C116" s="1"/>
      <c r="D116" s="1"/>
      <c r="E116" s="1"/>
      <c r="F116" s="1"/>
      <c r="G116" s="1"/>
      <c r="H116" s="1" t="s">
        <v>118</v>
      </c>
      <c r="I116" s="1"/>
      <c r="J116" s="9">
        <v>882</v>
      </c>
      <c r="K116" s="6">
        <v>807.17</v>
      </c>
      <c r="L116" s="9">
        <v>850</v>
      </c>
      <c r="M116" s="6">
        <v>1202.24</v>
      </c>
      <c r="N116" s="9">
        <v>1500</v>
      </c>
    </row>
    <row r="117" spans="1:14" ht="15.75" thickBot="1">
      <c r="A117" s="1"/>
      <c r="B117" s="1"/>
      <c r="C117" s="1"/>
      <c r="D117" s="1"/>
      <c r="E117" s="1"/>
      <c r="F117" s="1"/>
      <c r="G117" s="1"/>
      <c r="H117" s="1" t="s">
        <v>119</v>
      </c>
      <c r="I117" s="1"/>
      <c r="J117" s="7"/>
      <c r="K117" s="9">
        <v>39.979999999999997</v>
      </c>
      <c r="L117" s="6"/>
      <c r="M117" s="9">
        <v>0</v>
      </c>
      <c r="N117" s="6"/>
    </row>
    <row r="118" spans="1:14">
      <c r="A118" s="1"/>
      <c r="B118" s="1"/>
      <c r="C118" s="1"/>
      <c r="D118" s="1"/>
      <c r="E118" s="1"/>
      <c r="F118" s="1"/>
      <c r="G118" s="1" t="s">
        <v>120</v>
      </c>
      <c r="H118" s="1"/>
      <c r="I118" s="1"/>
      <c r="J118" s="13">
        <f>ROUND(SUM(J110:J116),5)</f>
        <v>84215.42</v>
      </c>
      <c r="K118" s="13">
        <f>ROUND(SUM(K110:K117),5)</f>
        <v>157965.99</v>
      </c>
      <c r="L118" s="13">
        <f>ROUND(SUM(L110:L116),5)</f>
        <v>180930.68</v>
      </c>
      <c r="M118" s="13">
        <f>ROUND(SUM(M110:M117),5)</f>
        <v>108323.62</v>
      </c>
      <c r="N118" s="13">
        <f>ROUND(SUM(N110:N116),5)</f>
        <v>298584.09999999998</v>
      </c>
    </row>
    <row r="119" spans="1:14">
      <c r="A119" s="1"/>
      <c r="B119" s="1"/>
      <c r="C119" s="1"/>
      <c r="D119" s="1"/>
      <c r="E119" s="1"/>
      <c r="F119" s="1"/>
      <c r="G119" s="1" t="s">
        <v>121</v>
      </c>
      <c r="H119" s="1"/>
      <c r="I119" s="1"/>
      <c r="J119" s="6"/>
      <c r="K119" s="6"/>
      <c r="L119" s="6"/>
      <c r="M119" s="6"/>
      <c r="N119" s="6"/>
    </row>
    <row r="120" spans="1:14">
      <c r="A120" s="1"/>
      <c r="B120" s="1"/>
      <c r="C120" s="1"/>
      <c r="D120" s="1"/>
      <c r="E120" s="1"/>
      <c r="F120" s="1"/>
      <c r="G120" s="1"/>
      <c r="H120" s="1" t="s">
        <v>122</v>
      </c>
      <c r="I120" s="1"/>
      <c r="J120" s="6">
        <v>6442.74</v>
      </c>
      <c r="K120" s="6">
        <v>10913.29</v>
      </c>
      <c r="L120" s="6">
        <v>3435.11</v>
      </c>
      <c r="M120" s="6">
        <v>11166.43</v>
      </c>
      <c r="N120" s="6">
        <v>3435.11</v>
      </c>
    </row>
    <row r="121" spans="1:14">
      <c r="A121" s="1"/>
      <c r="B121" s="1"/>
      <c r="C121" s="1"/>
      <c r="D121" s="1"/>
      <c r="E121" s="1"/>
      <c r="F121" s="1"/>
      <c r="G121" s="1"/>
      <c r="H121" s="1" t="s">
        <v>123</v>
      </c>
      <c r="I121" s="1"/>
      <c r="J121" s="6">
        <v>10045.1</v>
      </c>
      <c r="K121" s="6">
        <v>13312.68</v>
      </c>
      <c r="L121" s="6">
        <v>0</v>
      </c>
      <c r="M121" s="6">
        <v>10171.41</v>
      </c>
      <c r="N121" s="6">
        <v>0</v>
      </c>
    </row>
    <row r="122" spans="1:14">
      <c r="A122" s="1"/>
      <c r="B122" s="1"/>
      <c r="C122" s="1"/>
      <c r="D122" s="1"/>
      <c r="E122" s="1"/>
      <c r="F122" s="1"/>
      <c r="G122" s="1"/>
      <c r="H122" s="1" t="s">
        <v>124</v>
      </c>
      <c r="I122" s="1"/>
      <c r="J122" s="6">
        <v>1404.58</v>
      </c>
      <c r="K122" s="6">
        <v>1725.35</v>
      </c>
      <c r="L122" s="6">
        <v>1658.5</v>
      </c>
      <c r="M122" s="6">
        <v>1383</v>
      </c>
      <c r="N122" s="6">
        <v>1658.5</v>
      </c>
    </row>
    <row r="123" spans="1:14" ht="15.75" thickBot="1">
      <c r="A123" s="1"/>
      <c r="B123" s="1"/>
      <c r="C123" s="1"/>
      <c r="D123" s="1"/>
      <c r="E123" s="1"/>
      <c r="F123" s="1"/>
      <c r="G123" s="1"/>
      <c r="H123" s="1" t="s">
        <v>125</v>
      </c>
      <c r="I123" s="1"/>
      <c r="J123" s="7"/>
      <c r="K123" s="9">
        <v>-118.19</v>
      </c>
      <c r="L123" s="6"/>
      <c r="M123" s="9">
        <v>-31</v>
      </c>
      <c r="N123" s="6"/>
    </row>
    <row r="124" spans="1:14" ht="15.75" thickBot="1">
      <c r="A124" s="1"/>
      <c r="B124" s="1"/>
      <c r="C124" s="1"/>
      <c r="D124" s="1"/>
      <c r="E124" s="1"/>
      <c r="F124" s="1"/>
      <c r="G124" s="1" t="s">
        <v>126</v>
      </c>
      <c r="H124" s="1"/>
      <c r="I124" s="1"/>
      <c r="J124" s="11">
        <f>ROUND(SUM(J119:J122),5)</f>
        <v>17892.419999999998</v>
      </c>
      <c r="K124" s="13">
        <f>ROUND(SUM(K119:K123),5)</f>
        <v>25833.13</v>
      </c>
      <c r="L124" s="11">
        <f>ROUND(SUM(L119:L123),5)</f>
        <v>5093.6099999999997</v>
      </c>
      <c r="M124" s="13">
        <f>ROUND(SUM(M119:M123),5)</f>
        <v>22689.84</v>
      </c>
      <c r="N124" s="11">
        <f>ROUND(SUM(N119:N123),5)</f>
        <v>5093.6099999999997</v>
      </c>
    </row>
    <row r="125" spans="1:14">
      <c r="A125" s="1"/>
      <c r="B125" s="1"/>
      <c r="C125" s="1"/>
      <c r="D125" s="1"/>
      <c r="E125" s="1"/>
      <c r="F125" s="1" t="s">
        <v>127</v>
      </c>
      <c r="G125" s="1"/>
      <c r="H125" s="1"/>
      <c r="I125" s="1"/>
      <c r="J125" s="13">
        <f>ROUND(J89+SUM(J108:J109)+J118+J124,5)</f>
        <v>822644.85</v>
      </c>
      <c r="K125" s="13">
        <f>ROUND(K89+SUM(K108:K109)+K118+SUM(K124:K124),5)</f>
        <v>1053926.8799999999</v>
      </c>
      <c r="L125" s="13">
        <f>ROUND(L89+L108+L118+L124,5)</f>
        <v>1181916.04</v>
      </c>
      <c r="M125" s="13">
        <f>ROUND(M89+SUM(M108:M109)+M118+SUM(M124:M124),5)</f>
        <v>856920.67</v>
      </c>
      <c r="N125" s="13">
        <f>ROUND(N89+N108+N118+N124,5)</f>
        <v>1447278.22</v>
      </c>
    </row>
    <row r="126" spans="1:14">
      <c r="A126" s="1"/>
      <c r="B126" s="1"/>
      <c r="C126" s="1"/>
      <c r="D126" s="1"/>
      <c r="E126" s="1"/>
      <c r="F126" s="1" t="s">
        <v>128</v>
      </c>
      <c r="G126" s="1"/>
      <c r="H126" s="1"/>
      <c r="I126" s="1"/>
      <c r="J126" s="6"/>
      <c r="K126" s="6"/>
      <c r="L126" s="6"/>
      <c r="M126" s="6"/>
      <c r="N126" s="6"/>
    </row>
    <row r="127" spans="1:14">
      <c r="A127" s="1"/>
      <c r="B127" s="1"/>
      <c r="C127" s="1"/>
      <c r="D127" s="1"/>
      <c r="E127" s="1"/>
      <c r="F127" s="1"/>
      <c r="G127" s="1" t="s">
        <v>129</v>
      </c>
      <c r="H127" s="1"/>
      <c r="I127" s="1"/>
      <c r="J127" s="6">
        <v>2322</v>
      </c>
      <c r="K127" s="6">
        <v>2832.22</v>
      </c>
      <c r="L127" s="6">
        <v>3000</v>
      </c>
      <c r="M127" s="6">
        <v>2356.2399999999998</v>
      </c>
      <c r="N127" s="6">
        <v>3000</v>
      </c>
    </row>
    <row r="128" spans="1:14">
      <c r="A128" s="1"/>
      <c r="B128" s="1"/>
      <c r="C128" s="1"/>
      <c r="D128" s="1"/>
      <c r="E128" s="1"/>
      <c r="F128" s="1"/>
      <c r="G128" s="1" t="s">
        <v>130</v>
      </c>
      <c r="H128" s="1"/>
      <c r="I128" s="1"/>
      <c r="J128" s="6">
        <v>38355</v>
      </c>
      <c r="K128" s="6">
        <v>25555</v>
      </c>
      <c r="L128" s="6">
        <v>3995</v>
      </c>
      <c r="M128" s="6">
        <v>3700</v>
      </c>
      <c r="N128" s="6">
        <v>3995</v>
      </c>
    </row>
    <row r="129" spans="1:14">
      <c r="A129" s="1"/>
      <c r="B129" s="1"/>
      <c r="C129" s="1"/>
      <c r="D129" s="1"/>
      <c r="E129" s="1"/>
      <c r="F129" s="1"/>
      <c r="G129" s="1" t="s">
        <v>131</v>
      </c>
      <c r="H129" s="1"/>
      <c r="I129" s="1"/>
      <c r="J129" s="6">
        <v>3501.95</v>
      </c>
      <c r="K129" s="6">
        <v>3500</v>
      </c>
      <c r="L129" s="6">
        <v>4500</v>
      </c>
      <c r="M129" s="6">
        <v>0</v>
      </c>
      <c r="N129" s="6">
        <v>2000</v>
      </c>
    </row>
    <row r="130" spans="1:14" ht="15.75" thickBot="1">
      <c r="A130" s="1"/>
      <c r="B130" s="1"/>
      <c r="C130" s="1"/>
      <c r="D130" s="1"/>
      <c r="E130" s="1"/>
      <c r="F130" s="1"/>
      <c r="G130" s="1" t="s">
        <v>132</v>
      </c>
      <c r="H130" s="1"/>
      <c r="I130" s="1"/>
      <c r="J130" s="9">
        <v>1930</v>
      </c>
      <c r="K130" s="6">
        <v>1250</v>
      </c>
      <c r="L130" s="6">
        <v>0</v>
      </c>
      <c r="M130" s="6">
        <v>125</v>
      </c>
      <c r="N130" s="6">
        <v>0</v>
      </c>
    </row>
    <row r="131" spans="1:14" ht="15.75" thickBot="1">
      <c r="A131" s="1"/>
      <c r="B131" s="1"/>
      <c r="C131" s="1"/>
      <c r="D131" s="1"/>
      <c r="E131" s="1"/>
      <c r="F131" s="1"/>
      <c r="G131" s="1" t="s">
        <v>133</v>
      </c>
      <c r="H131" s="1"/>
      <c r="I131" s="1"/>
      <c r="J131" s="7"/>
      <c r="K131" s="6">
        <v>2000</v>
      </c>
      <c r="L131" s="9"/>
      <c r="M131" s="9">
        <v>2000</v>
      </c>
      <c r="N131" s="9"/>
    </row>
    <row r="132" spans="1:14">
      <c r="A132" s="1"/>
      <c r="B132" s="1"/>
      <c r="C132" s="1"/>
      <c r="D132" s="1"/>
      <c r="E132" s="1"/>
      <c r="F132" s="1" t="s">
        <v>134</v>
      </c>
      <c r="G132" s="1"/>
      <c r="H132" s="1"/>
      <c r="I132" s="1"/>
      <c r="J132" s="13">
        <f>ROUND(SUM(J126:J130),5)</f>
        <v>46108.95</v>
      </c>
      <c r="K132" s="13">
        <f>ROUND(SUM(K126:K131),5)</f>
        <v>35137.22</v>
      </c>
      <c r="L132" s="13">
        <f>ROUND(SUM(L126:L131),5)</f>
        <v>11495</v>
      </c>
      <c r="M132" s="13">
        <f>ROUND(SUM(M126:M131),5)</f>
        <v>8181.24</v>
      </c>
      <c r="N132" s="13">
        <f>ROUND(SUM(N126:N131),5)</f>
        <v>8995</v>
      </c>
    </row>
    <row r="133" spans="1:14">
      <c r="A133" s="1"/>
      <c r="B133" s="1"/>
      <c r="C133" s="1"/>
      <c r="D133" s="1"/>
      <c r="E133" s="1"/>
      <c r="F133" s="1" t="s">
        <v>135</v>
      </c>
      <c r="G133" s="1"/>
      <c r="H133" s="1"/>
      <c r="I133" s="1"/>
      <c r="J133" s="6"/>
      <c r="K133" s="6"/>
      <c r="L133" s="6"/>
      <c r="M133" s="6"/>
      <c r="N133" s="6"/>
    </row>
    <row r="134" spans="1:14">
      <c r="A134" s="1"/>
      <c r="B134" s="1"/>
      <c r="C134" s="1"/>
      <c r="D134" s="1"/>
      <c r="E134" s="1"/>
      <c r="F134" s="1"/>
      <c r="G134" s="1" t="s">
        <v>136</v>
      </c>
      <c r="H134" s="1"/>
      <c r="I134" s="1"/>
      <c r="J134" s="7"/>
      <c r="K134" s="6">
        <v>1000</v>
      </c>
      <c r="L134" s="6">
        <v>6000</v>
      </c>
      <c r="M134" s="6">
        <v>8000</v>
      </c>
      <c r="N134" s="6">
        <v>0</v>
      </c>
    </row>
    <row r="135" spans="1:14">
      <c r="A135" s="1"/>
      <c r="B135" s="1"/>
      <c r="C135" s="1"/>
      <c r="D135" s="1"/>
      <c r="E135" s="1"/>
      <c r="F135" s="1"/>
      <c r="G135" s="1" t="s">
        <v>137</v>
      </c>
      <c r="H135" s="1"/>
      <c r="I135" s="1"/>
      <c r="J135" s="6"/>
      <c r="K135" s="6"/>
      <c r="L135" s="6"/>
      <c r="M135" s="6"/>
      <c r="N135" s="6"/>
    </row>
    <row r="136" spans="1:14">
      <c r="A136" s="1"/>
      <c r="B136" s="1"/>
      <c r="C136" s="1"/>
      <c r="D136" s="1"/>
      <c r="E136" s="1"/>
      <c r="F136" s="1"/>
      <c r="G136" s="1"/>
      <c r="H136" s="1" t="s">
        <v>138</v>
      </c>
      <c r="I136" s="1"/>
      <c r="J136" s="6"/>
      <c r="K136" s="6"/>
      <c r="L136" s="6"/>
      <c r="M136" s="6"/>
      <c r="N136" s="6"/>
    </row>
    <row r="137" spans="1:14">
      <c r="A137" s="1"/>
      <c r="B137" s="1"/>
      <c r="C137" s="1"/>
      <c r="D137" s="1"/>
      <c r="E137" s="1"/>
      <c r="F137" s="1"/>
      <c r="G137" s="1"/>
      <c r="H137" s="1"/>
      <c r="I137" s="1" t="s">
        <v>139</v>
      </c>
      <c r="J137" s="6">
        <v>4267.2299999999996</v>
      </c>
      <c r="K137" s="6">
        <v>4734.12</v>
      </c>
      <c r="L137" s="6">
        <v>4500</v>
      </c>
      <c r="M137" s="6">
        <v>2025.93</v>
      </c>
      <c r="N137" s="6">
        <v>4500</v>
      </c>
    </row>
    <row r="138" spans="1:14" ht="15.75" thickBot="1">
      <c r="A138" s="1"/>
      <c r="B138" s="1"/>
      <c r="C138" s="1"/>
      <c r="D138" s="1"/>
      <c r="E138" s="1"/>
      <c r="F138" s="1"/>
      <c r="G138" s="1"/>
      <c r="H138" s="1"/>
      <c r="I138" s="1" t="s">
        <v>140</v>
      </c>
      <c r="J138" s="9">
        <v>5486.52</v>
      </c>
      <c r="K138" s="9">
        <v>10018.24</v>
      </c>
      <c r="L138" s="9">
        <v>8000</v>
      </c>
      <c r="M138" s="9">
        <v>7072.27</v>
      </c>
      <c r="N138" s="9">
        <v>5000</v>
      </c>
    </row>
    <row r="139" spans="1:14">
      <c r="A139" s="1"/>
      <c r="B139" s="1"/>
      <c r="C139" s="1"/>
      <c r="D139" s="1"/>
      <c r="E139" s="1"/>
      <c r="F139" s="1"/>
      <c r="G139" s="1"/>
      <c r="H139" s="1" t="s">
        <v>141</v>
      </c>
      <c r="I139" s="1"/>
      <c r="J139" s="13">
        <f>ROUND(SUM(J136:J138),5)</f>
        <v>9753.75</v>
      </c>
      <c r="K139" s="13">
        <f>ROUND(SUM(K136:K138),5)</f>
        <v>14752.36</v>
      </c>
      <c r="L139" s="13">
        <f>ROUND(SUM(L136:L138),5)</f>
        <v>12500</v>
      </c>
      <c r="M139" s="13">
        <f>ROUND(SUM(M136:M138),5)</f>
        <v>9098.2000000000007</v>
      </c>
      <c r="N139" s="13">
        <f>ROUND(SUM(N136:N138),5)</f>
        <v>9500</v>
      </c>
    </row>
    <row r="140" spans="1:14">
      <c r="A140" s="1"/>
      <c r="B140" s="1"/>
      <c r="C140" s="1"/>
      <c r="D140" s="1"/>
      <c r="E140" s="1"/>
      <c r="F140" s="1"/>
      <c r="G140" s="1"/>
      <c r="H140" s="1" t="s">
        <v>142</v>
      </c>
      <c r="I140" s="1"/>
      <c r="J140" s="6"/>
      <c r="K140" s="6"/>
      <c r="L140" s="6"/>
      <c r="M140" s="6"/>
      <c r="N140" s="6"/>
    </row>
    <row r="141" spans="1:14">
      <c r="A141" s="1"/>
      <c r="B141" s="1"/>
      <c r="C141" s="1"/>
      <c r="D141" s="1"/>
      <c r="E141" s="1"/>
      <c r="F141" s="1"/>
      <c r="G141" s="1"/>
      <c r="H141" s="1"/>
      <c r="I141" s="1" t="s">
        <v>143</v>
      </c>
      <c r="J141" s="6">
        <v>100.96</v>
      </c>
      <c r="K141" s="6">
        <v>32</v>
      </c>
      <c r="L141" s="6">
        <v>0</v>
      </c>
      <c r="M141" s="6">
        <v>0</v>
      </c>
      <c r="N141" s="6">
        <v>0</v>
      </c>
    </row>
    <row r="142" spans="1:14" ht="15.75" thickBot="1">
      <c r="A142" s="1"/>
      <c r="B142" s="1"/>
      <c r="C142" s="1"/>
      <c r="D142" s="1"/>
      <c r="E142" s="1"/>
      <c r="F142" s="1"/>
      <c r="G142" s="1"/>
      <c r="H142" s="1"/>
      <c r="I142" s="1" t="s">
        <v>144</v>
      </c>
      <c r="J142" s="9">
        <v>195.75</v>
      </c>
      <c r="K142" s="9">
        <v>2013.02</v>
      </c>
      <c r="L142" s="9">
        <v>2000</v>
      </c>
      <c r="M142" s="9">
        <v>200.65</v>
      </c>
      <c r="N142" s="9">
        <v>500</v>
      </c>
    </row>
    <row r="143" spans="1:14">
      <c r="A143" s="1"/>
      <c r="B143" s="1"/>
      <c r="C143" s="1"/>
      <c r="D143" s="1"/>
      <c r="E143" s="1"/>
      <c r="F143" s="1"/>
      <c r="G143" s="1"/>
      <c r="H143" s="1" t="s">
        <v>145</v>
      </c>
      <c r="I143" s="1"/>
      <c r="J143" s="13">
        <f>ROUND(SUM(J140:J142),5)</f>
        <v>296.70999999999998</v>
      </c>
      <c r="K143" s="13">
        <f>ROUND(SUM(K140:K142),5)</f>
        <v>2045.02</v>
      </c>
      <c r="L143" s="13">
        <f>ROUND(SUM(L140:L142),5)</f>
        <v>2000</v>
      </c>
      <c r="M143" s="13">
        <f>ROUND(SUM(M140:M142),5)</f>
        <v>200.65</v>
      </c>
      <c r="N143" s="13">
        <f>ROUND(SUM(N140:N142),5)</f>
        <v>500</v>
      </c>
    </row>
    <row r="144" spans="1:14" ht="15.75" thickBot="1">
      <c r="A144" s="1"/>
      <c r="B144" s="1"/>
      <c r="C144" s="1"/>
      <c r="D144" s="1"/>
      <c r="E144" s="1"/>
      <c r="F144" s="1"/>
      <c r="G144" s="1"/>
      <c r="H144" s="1" t="s">
        <v>146</v>
      </c>
      <c r="I144" s="1"/>
      <c r="J144" s="9">
        <v>825.45</v>
      </c>
      <c r="K144" s="6"/>
      <c r="L144" s="9">
        <v>2000</v>
      </c>
      <c r="M144" s="6"/>
      <c r="N144" s="9">
        <v>200</v>
      </c>
    </row>
    <row r="145" spans="1:14">
      <c r="A145" s="1"/>
      <c r="B145" s="1"/>
      <c r="C145" s="1"/>
      <c r="D145" s="1"/>
      <c r="E145" s="1"/>
      <c r="F145" s="1"/>
      <c r="G145" s="1"/>
      <c r="H145" s="1"/>
      <c r="I145" s="1" t="s">
        <v>147</v>
      </c>
      <c r="J145" s="7"/>
      <c r="K145" s="6">
        <v>0</v>
      </c>
      <c r="L145" s="6"/>
      <c r="M145" s="6">
        <v>0</v>
      </c>
      <c r="N145" s="6"/>
    </row>
    <row r="146" spans="1:14" ht="15.75" thickBot="1">
      <c r="A146" s="1"/>
      <c r="B146" s="1"/>
      <c r="C146" s="1"/>
      <c r="D146" s="1"/>
      <c r="E146" s="1"/>
      <c r="F146" s="1"/>
      <c r="G146" s="1"/>
      <c r="H146" s="1"/>
      <c r="I146" s="1" t="s">
        <v>148</v>
      </c>
      <c r="J146" s="7"/>
      <c r="K146" s="9">
        <v>0</v>
      </c>
      <c r="L146" s="6"/>
      <c r="M146" s="9">
        <v>1048.95</v>
      </c>
      <c r="N146" s="6">
        <v>800</v>
      </c>
    </row>
    <row r="147" spans="1:14">
      <c r="A147" s="1"/>
      <c r="B147" s="1"/>
      <c r="C147" s="1"/>
      <c r="D147" s="1"/>
      <c r="E147" s="1"/>
      <c r="F147" s="1"/>
      <c r="G147" s="1"/>
      <c r="H147" s="1" t="s">
        <v>149</v>
      </c>
      <c r="I147" s="1"/>
      <c r="J147" s="7"/>
      <c r="K147" s="13">
        <f>ROUND(SUM(K144:K146),5)</f>
        <v>0</v>
      </c>
      <c r="L147" s="6"/>
      <c r="M147" s="13">
        <f>ROUND(SUM(M144:M146),5)</f>
        <v>1048.95</v>
      </c>
      <c r="N147" s="6"/>
    </row>
    <row r="148" spans="1:14">
      <c r="A148" s="1"/>
      <c r="B148" s="1"/>
      <c r="C148" s="1"/>
      <c r="D148" s="1"/>
      <c r="E148" s="1"/>
      <c r="F148" s="1"/>
      <c r="G148" s="1" t="s">
        <v>150</v>
      </c>
      <c r="H148" s="1"/>
      <c r="I148" s="1"/>
      <c r="J148" s="13">
        <f>ROUND(J135+J139+SUM(J143:J144),5)</f>
        <v>10875.91</v>
      </c>
      <c r="K148" s="13">
        <f>ROUND(K135+K139+K143+SUM(K147:K147),5)</f>
        <v>16797.38</v>
      </c>
      <c r="L148" s="13">
        <f>ROUND(L135+L139+SUM(L143:L144),5)</f>
        <v>16500</v>
      </c>
      <c r="M148" s="13">
        <f>ROUND(M135+M139+M143+M147,5)</f>
        <v>10347.799999999999</v>
      </c>
      <c r="N148" s="13">
        <f>ROUND(N135+N139+SUM(N143:N144),5)</f>
        <v>10200</v>
      </c>
    </row>
    <row r="149" spans="1:14">
      <c r="A149" s="1"/>
      <c r="B149" s="1"/>
      <c r="C149" s="1"/>
      <c r="D149" s="1"/>
      <c r="E149" s="1"/>
      <c r="F149" s="1"/>
      <c r="G149" s="1" t="s">
        <v>151</v>
      </c>
      <c r="H149" s="1"/>
      <c r="I149" s="1"/>
      <c r="J149" s="6">
        <v>0</v>
      </c>
      <c r="K149" s="6">
        <v>0</v>
      </c>
      <c r="L149" s="6"/>
      <c r="M149" s="6">
        <v>0</v>
      </c>
      <c r="N149" s="6"/>
    </row>
    <row r="150" spans="1:14">
      <c r="A150" s="1"/>
      <c r="B150" s="1"/>
      <c r="C150" s="1"/>
      <c r="D150" s="1"/>
      <c r="E150" s="1"/>
      <c r="F150" s="1"/>
      <c r="G150" s="1" t="s">
        <v>152</v>
      </c>
      <c r="H150" s="1"/>
      <c r="I150" s="1"/>
      <c r="J150" s="6"/>
      <c r="K150" s="6"/>
      <c r="L150" s="6"/>
      <c r="M150" s="6"/>
      <c r="N150" s="6"/>
    </row>
    <row r="151" spans="1:14">
      <c r="A151" s="1"/>
      <c r="B151" s="1"/>
      <c r="C151" s="1"/>
      <c r="D151" s="1"/>
      <c r="E151" s="1"/>
      <c r="F151" s="1"/>
      <c r="G151" s="1"/>
      <c r="H151" s="1" t="s">
        <v>153</v>
      </c>
      <c r="I151" s="1"/>
      <c r="J151" s="6">
        <v>2327.8000000000002</v>
      </c>
      <c r="K151" s="6">
        <v>1747.98</v>
      </c>
      <c r="L151" s="6">
        <v>1800</v>
      </c>
      <c r="M151" s="6">
        <v>1252.57</v>
      </c>
      <c r="N151" s="6">
        <v>1800</v>
      </c>
    </row>
    <row r="152" spans="1:14">
      <c r="A152" s="1"/>
      <c r="B152" s="1"/>
      <c r="C152" s="1"/>
      <c r="D152" s="1"/>
      <c r="E152" s="1"/>
      <c r="F152" s="1"/>
      <c r="G152" s="1"/>
      <c r="H152" s="1" t="s">
        <v>154</v>
      </c>
      <c r="I152" s="1"/>
      <c r="J152" s="6">
        <v>1041.04</v>
      </c>
      <c r="K152" s="6">
        <v>1959.88</v>
      </c>
      <c r="L152" s="6">
        <v>1800</v>
      </c>
      <c r="M152" s="6">
        <v>1626.6</v>
      </c>
      <c r="N152" s="6">
        <v>2000</v>
      </c>
    </row>
    <row r="153" spans="1:14">
      <c r="A153" s="1"/>
      <c r="B153" s="1"/>
      <c r="C153" s="1"/>
      <c r="D153" s="1"/>
      <c r="E153" s="1"/>
      <c r="F153" s="1"/>
      <c r="G153" s="1"/>
      <c r="H153" s="1" t="s">
        <v>155</v>
      </c>
      <c r="I153" s="1"/>
      <c r="J153" s="6">
        <v>5601.9</v>
      </c>
      <c r="K153" s="6">
        <v>5416.7</v>
      </c>
      <c r="L153" s="6">
        <v>4900</v>
      </c>
      <c r="M153" s="6">
        <v>2717.76</v>
      </c>
      <c r="N153" s="6">
        <v>5000</v>
      </c>
    </row>
    <row r="154" spans="1:14">
      <c r="A154" s="1"/>
      <c r="B154" s="1"/>
      <c r="C154" s="1"/>
      <c r="D154" s="1"/>
      <c r="E154" s="1"/>
      <c r="F154" s="1"/>
      <c r="G154" s="1"/>
      <c r="H154" s="1" t="s">
        <v>156</v>
      </c>
      <c r="I154" s="1"/>
      <c r="J154" s="6">
        <v>1073.19</v>
      </c>
      <c r="K154" s="6">
        <v>1324.7</v>
      </c>
      <c r="L154" s="6">
        <v>1250</v>
      </c>
      <c r="M154" s="6">
        <v>864.04</v>
      </c>
      <c r="N154" s="6">
        <v>1250</v>
      </c>
    </row>
    <row r="155" spans="1:14">
      <c r="A155" s="1"/>
      <c r="B155" s="1"/>
      <c r="C155" s="1"/>
      <c r="D155" s="1"/>
      <c r="E155" s="1"/>
      <c r="F155" s="1"/>
      <c r="G155" s="1"/>
      <c r="H155" s="1" t="s">
        <v>157</v>
      </c>
      <c r="I155" s="1"/>
      <c r="J155" s="6">
        <v>1187.3900000000001</v>
      </c>
      <c r="K155" s="6">
        <v>1324.7</v>
      </c>
      <c r="L155" s="6">
        <v>1250</v>
      </c>
      <c r="M155" s="6">
        <v>864.01</v>
      </c>
      <c r="N155" s="6">
        <v>1250</v>
      </c>
    </row>
    <row r="156" spans="1:14" ht="15.75" thickBot="1">
      <c r="A156" s="1"/>
      <c r="B156" s="1"/>
      <c r="C156" s="1"/>
      <c r="D156" s="1"/>
      <c r="E156" s="1"/>
      <c r="F156" s="1"/>
      <c r="G156" s="1"/>
      <c r="H156" s="1" t="s">
        <v>158</v>
      </c>
      <c r="I156" s="1"/>
      <c r="J156" s="9">
        <v>11.96</v>
      </c>
      <c r="K156" s="9">
        <v>-819.98</v>
      </c>
      <c r="L156" s="9">
        <v>0</v>
      </c>
      <c r="M156" s="9">
        <v>0</v>
      </c>
      <c r="N156" s="9">
        <v>0</v>
      </c>
    </row>
    <row r="157" spans="1:14">
      <c r="A157" s="1"/>
      <c r="B157" s="1"/>
      <c r="C157" s="1"/>
      <c r="D157" s="1"/>
      <c r="E157" s="1"/>
      <c r="F157" s="1"/>
      <c r="G157" s="1" t="s">
        <v>159</v>
      </c>
      <c r="H157" s="1"/>
      <c r="I157" s="1"/>
      <c r="J157" s="13">
        <f>ROUND(SUM(J150:J156),5)</f>
        <v>11243.28</v>
      </c>
      <c r="K157" s="13">
        <f>ROUND(SUM(K150:K156),5)</f>
        <v>10953.98</v>
      </c>
      <c r="L157" s="13">
        <f>ROUND(SUM(L150:L156),5)</f>
        <v>11000</v>
      </c>
      <c r="M157" s="13">
        <f>ROUND(SUM(M150:M156),5)</f>
        <v>7324.98</v>
      </c>
      <c r="N157" s="13">
        <f>ROUND(SUM(N150:N156),5)</f>
        <v>11300</v>
      </c>
    </row>
    <row r="158" spans="1:14">
      <c r="A158" s="1"/>
      <c r="B158" s="1"/>
      <c r="C158" s="1"/>
      <c r="D158" s="1"/>
      <c r="E158" s="1"/>
      <c r="F158" s="1"/>
      <c r="G158" s="1" t="s">
        <v>160</v>
      </c>
      <c r="H158" s="1"/>
      <c r="I158" s="1"/>
      <c r="J158" s="6"/>
      <c r="K158" s="6"/>
      <c r="L158" s="6"/>
      <c r="M158" s="6"/>
      <c r="N158" s="6"/>
    </row>
    <row r="159" spans="1:14">
      <c r="A159" s="1"/>
      <c r="B159" s="1"/>
      <c r="C159" s="1"/>
      <c r="D159" s="1"/>
      <c r="E159" s="1"/>
      <c r="F159" s="1"/>
      <c r="G159" s="1"/>
      <c r="H159" s="1" t="s">
        <v>161</v>
      </c>
      <c r="I159" s="1"/>
      <c r="J159" s="6"/>
      <c r="K159" s="6"/>
      <c r="L159" s="6"/>
      <c r="M159" s="6"/>
      <c r="N159" s="6"/>
    </row>
    <row r="160" spans="1:14">
      <c r="A160" s="1"/>
      <c r="B160" s="1"/>
      <c r="C160" s="1"/>
      <c r="D160" s="1"/>
      <c r="E160" s="1"/>
      <c r="F160" s="1"/>
      <c r="G160" s="1"/>
      <c r="H160" s="1"/>
      <c r="I160" s="1" t="s">
        <v>162</v>
      </c>
      <c r="J160" s="6">
        <v>15826.21</v>
      </c>
      <c r="K160" s="6">
        <v>14610.13</v>
      </c>
      <c r="L160" s="6">
        <v>16850</v>
      </c>
      <c r="M160" s="6">
        <v>12256.08</v>
      </c>
      <c r="N160" s="6">
        <v>16000</v>
      </c>
    </row>
    <row r="161" spans="1:14">
      <c r="A161" s="1"/>
      <c r="B161" s="1"/>
      <c r="C161" s="1"/>
      <c r="D161" s="1"/>
      <c r="E161" s="1"/>
      <c r="F161" s="1"/>
      <c r="G161" s="1"/>
      <c r="H161" s="1"/>
      <c r="I161" s="1" t="s">
        <v>163</v>
      </c>
      <c r="J161" s="6">
        <v>2532.23</v>
      </c>
      <c r="K161" s="6">
        <v>2039.96</v>
      </c>
      <c r="L161" s="6">
        <v>2125</v>
      </c>
      <c r="M161" s="6">
        <v>2407.44</v>
      </c>
      <c r="N161" s="6">
        <v>2500</v>
      </c>
    </row>
    <row r="162" spans="1:14" ht="15.75" thickBot="1">
      <c r="A162" s="1"/>
      <c r="B162" s="1"/>
      <c r="C162" s="1"/>
      <c r="D162" s="1"/>
      <c r="E162" s="1"/>
      <c r="F162" s="1"/>
      <c r="G162" s="1"/>
      <c r="H162" s="1"/>
      <c r="I162" s="1" t="s">
        <v>164</v>
      </c>
      <c r="J162" s="9">
        <v>1771.89</v>
      </c>
      <c r="K162" s="6">
        <v>1143.5999999999999</v>
      </c>
      <c r="L162" s="9">
        <v>1475</v>
      </c>
      <c r="M162" s="6">
        <v>374.37</v>
      </c>
      <c r="N162" s="9">
        <v>1400</v>
      </c>
    </row>
    <row r="163" spans="1:14">
      <c r="A163" s="1"/>
      <c r="B163" s="1"/>
      <c r="C163" s="1"/>
      <c r="D163" s="1"/>
      <c r="E163" s="1"/>
      <c r="F163" s="1"/>
      <c r="G163" s="1"/>
      <c r="H163" s="1" t="s">
        <v>165</v>
      </c>
      <c r="I163" s="1"/>
      <c r="J163" s="13">
        <f>ROUND(SUM(J159:J162),5)</f>
        <v>20130.330000000002</v>
      </c>
      <c r="K163" s="13">
        <f>SUM(K160:K162)</f>
        <v>17793.689999999999</v>
      </c>
      <c r="L163" s="13">
        <f>ROUND(SUM(L159:L162),5)</f>
        <v>20450</v>
      </c>
      <c r="M163" s="13">
        <f>ROUND(SUM(M159:M162),5)</f>
        <v>15037.89</v>
      </c>
      <c r="N163" s="13">
        <f>ROUND(SUM(N159:N162),5)</f>
        <v>19900</v>
      </c>
    </row>
    <row r="164" spans="1:14">
      <c r="A164" s="1"/>
      <c r="B164" s="1"/>
      <c r="C164" s="1"/>
      <c r="D164" s="1"/>
      <c r="E164" s="1"/>
      <c r="F164" s="1"/>
      <c r="G164" s="1"/>
      <c r="H164" s="1" t="s">
        <v>166</v>
      </c>
      <c r="I164" s="1"/>
      <c r="J164" s="6">
        <v>2190.33</v>
      </c>
      <c r="K164" s="6">
        <v>2379.44</v>
      </c>
      <c r="L164" s="6">
        <v>2230</v>
      </c>
      <c r="M164" s="6">
        <v>843.16</v>
      </c>
      <c r="N164" s="6">
        <v>1800</v>
      </c>
    </row>
    <row r="165" spans="1:14" ht="15.75" thickBot="1">
      <c r="A165" s="1"/>
      <c r="B165" s="1"/>
      <c r="C165" s="1"/>
      <c r="D165" s="1"/>
      <c r="E165" s="1"/>
      <c r="F165" s="1"/>
      <c r="G165" s="1"/>
      <c r="H165" s="1" t="s">
        <v>167</v>
      </c>
      <c r="I165" s="1"/>
      <c r="J165" s="9">
        <v>2159.7600000000002</v>
      </c>
      <c r="K165" s="6">
        <v>1960.7</v>
      </c>
      <c r="L165" s="9">
        <v>0</v>
      </c>
      <c r="M165" s="6">
        <v>1314.96</v>
      </c>
      <c r="N165" s="9">
        <v>0</v>
      </c>
    </row>
    <row r="166" spans="1:14" ht="15.75" thickBot="1">
      <c r="A166" s="1"/>
      <c r="B166" s="1"/>
      <c r="C166" s="1"/>
      <c r="D166" s="1"/>
      <c r="E166" s="1"/>
      <c r="F166" s="1"/>
      <c r="G166" s="1"/>
      <c r="H166" s="1" t="s">
        <v>168</v>
      </c>
      <c r="I166" s="1"/>
      <c r="J166" s="7"/>
      <c r="K166" s="9">
        <v>-0.92</v>
      </c>
      <c r="L166" s="6"/>
      <c r="M166" s="9">
        <v>0</v>
      </c>
      <c r="N166" s="6"/>
    </row>
    <row r="167" spans="1:14">
      <c r="A167" s="1"/>
      <c r="B167" s="1"/>
      <c r="C167" s="1"/>
      <c r="D167" s="1"/>
      <c r="E167" s="1"/>
      <c r="F167" s="1"/>
      <c r="G167" s="1" t="s">
        <v>169</v>
      </c>
      <c r="H167" s="1"/>
      <c r="I167" s="1"/>
      <c r="J167" s="13">
        <f>ROUND(J158+SUM(J163:J165),5)</f>
        <v>24480.42</v>
      </c>
      <c r="K167" s="13">
        <f>ROUND(K158+SUM(K163:K166),5)</f>
        <v>22132.91</v>
      </c>
      <c r="L167" s="13">
        <f>ROUND(L158+SUM(L163:L165),5)</f>
        <v>22680</v>
      </c>
      <c r="M167" s="13">
        <f>ROUND(M158+SUM(M163:M166),5)</f>
        <v>17196.009999999998</v>
      </c>
      <c r="N167" s="13">
        <f>ROUND(N158+SUM(N163:N165),5)</f>
        <v>21700</v>
      </c>
    </row>
    <row r="168" spans="1:14" ht="15.75" thickBot="1">
      <c r="A168" s="1"/>
      <c r="B168" s="1"/>
      <c r="C168" s="1"/>
      <c r="D168" s="1"/>
      <c r="E168" s="1"/>
      <c r="F168" s="1"/>
      <c r="G168" s="1" t="s">
        <v>170</v>
      </c>
      <c r="H168" s="1"/>
      <c r="I168" s="1"/>
      <c r="J168" s="6">
        <v>4094.7</v>
      </c>
      <c r="K168" s="6">
        <v>2024</v>
      </c>
      <c r="L168" s="6">
        <v>2470</v>
      </c>
      <c r="M168" s="6">
        <v>1968.79</v>
      </c>
      <c r="N168" s="6">
        <v>2200</v>
      </c>
    </row>
    <row r="169" spans="1:14" ht="15.75" thickBot="1">
      <c r="A169" s="1"/>
      <c r="B169" s="1"/>
      <c r="C169" s="1"/>
      <c r="D169" s="1"/>
      <c r="E169" s="1"/>
      <c r="F169" s="1" t="s">
        <v>171</v>
      </c>
      <c r="G169" s="1"/>
      <c r="H169" s="1"/>
      <c r="I169" s="1"/>
      <c r="J169" s="11">
        <f>ROUND(J133+SUM(J148:J149)+J157+SUM(J167:J168),5)</f>
        <v>50694.31</v>
      </c>
      <c r="K169" s="13">
        <f>ROUND(SUM(K133:K134)+SUM(K148:K149)+K157+SUM(K167:K168),5)</f>
        <v>52908.27</v>
      </c>
      <c r="L169" s="11">
        <f>ROUND(SUM(L133:L134)+L148+L157+SUM(L167:L168),5)</f>
        <v>58650</v>
      </c>
      <c r="M169" s="13">
        <f>ROUND(SUM(M133:M134)+SUM(M148:M149)+M157+SUM(M167:M168),5)</f>
        <v>44837.58</v>
      </c>
      <c r="N169" s="11">
        <f>ROUND(SUM(N133:N134)+N148+N157+SUM(N167:N168),5)</f>
        <v>45400</v>
      </c>
    </row>
    <row r="170" spans="1:14">
      <c r="A170" s="1"/>
      <c r="B170" s="1"/>
      <c r="C170" s="1"/>
      <c r="D170" s="1"/>
      <c r="E170" s="1" t="s">
        <v>172</v>
      </c>
      <c r="F170" s="1"/>
      <c r="G170" s="1"/>
      <c r="H170" s="1"/>
      <c r="I170" s="1"/>
      <c r="J170" s="13">
        <f>ROUND(SUM(J55:J59)+SUM(J63:J64)+J69+J77+J88+J125+J132+J169,5)</f>
        <v>1048492.28</v>
      </c>
      <c r="K170" s="13">
        <f>ROUND(SUM(K55:K64)+K69+K77+K88+K125+K132+SUM(K169:K169),5)</f>
        <v>1256036.31</v>
      </c>
      <c r="L170" s="13">
        <f>ROUND(SUM(L55:L60)+L69+L77+L88+L125+L132+L169,5)</f>
        <v>1393701.04</v>
      </c>
      <c r="M170" s="13">
        <f>ROUND(SUM(M55:M59)+SUM(M63:M64)+SUM(M69:M69)+M77+SUM(M88:M88)+M125+M132+SUM(M169:M169),5)</f>
        <v>1037690.59</v>
      </c>
      <c r="N170" s="13">
        <f>ROUND(SUM(N55:N60)+N69+N77+N88+N125+N132+N169,5)</f>
        <v>1634233.22</v>
      </c>
    </row>
    <row r="171" spans="1:14">
      <c r="A171" s="1"/>
      <c r="B171" s="1"/>
      <c r="C171" s="1"/>
      <c r="D171" s="1"/>
      <c r="E171" s="1" t="s">
        <v>173</v>
      </c>
      <c r="F171" s="1"/>
      <c r="G171" s="1"/>
      <c r="H171" s="1"/>
      <c r="I171" s="1"/>
      <c r="J171" s="6"/>
      <c r="K171" s="6"/>
      <c r="L171" s="6"/>
      <c r="M171" s="6"/>
      <c r="N171" s="6"/>
    </row>
    <row r="172" spans="1:14">
      <c r="A172" s="1"/>
      <c r="B172" s="1"/>
      <c r="C172" s="1"/>
      <c r="D172" s="1"/>
      <c r="E172" s="1"/>
      <c r="F172" s="1" t="s">
        <v>174</v>
      </c>
      <c r="G172" s="1"/>
      <c r="H172" s="1"/>
      <c r="I172" s="1"/>
      <c r="J172" s="6">
        <v>12313.66</v>
      </c>
      <c r="K172" s="6">
        <v>4797.32</v>
      </c>
      <c r="L172" s="6">
        <v>5000</v>
      </c>
      <c r="M172" s="6">
        <v>1828.31</v>
      </c>
      <c r="N172" s="6">
        <v>4000</v>
      </c>
    </row>
    <row r="173" spans="1:14">
      <c r="A173" s="1"/>
      <c r="B173" s="1"/>
      <c r="C173" s="1"/>
      <c r="D173" s="1"/>
      <c r="E173" s="1"/>
      <c r="F173" s="1" t="s">
        <v>175</v>
      </c>
      <c r="G173" s="1"/>
      <c r="H173" s="1"/>
      <c r="I173" s="1"/>
      <c r="J173" s="7"/>
      <c r="K173" s="6"/>
      <c r="L173" s="6"/>
      <c r="M173" s="6">
        <v>720</v>
      </c>
      <c r="N173" s="6"/>
    </row>
    <row r="174" spans="1:14" ht="15.75" thickBot="1">
      <c r="A174" s="1"/>
      <c r="B174" s="1"/>
      <c r="C174" s="1"/>
      <c r="D174" s="1"/>
      <c r="E174" s="1"/>
      <c r="F174" s="1" t="s">
        <v>176</v>
      </c>
      <c r="G174" s="1"/>
      <c r="H174" s="1"/>
      <c r="I174" s="1"/>
      <c r="J174" s="9">
        <v>12.45</v>
      </c>
      <c r="K174" s="6">
        <v>280.85000000000002</v>
      </c>
      <c r="L174" s="9">
        <v>1000</v>
      </c>
      <c r="M174" s="6">
        <v>64</v>
      </c>
      <c r="N174" s="9">
        <v>1000</v>
      </c>
    </row>
    <row r="175" spans="1:14">
      <c r="A175" s="1"/>
      <c r="B175" s="1"/>
      <c r="C175" s="1"/>
      <c r="D175" s="1"/>
      <c r="E175" s="1" t="s">
        <v>177</v>
      </c>
      <c r="F175" s="1"/>
      <c r="G175" s="1"/>
      <c r="H175" s="1"/>
      <c r="I175" s="1"/>
      <c r="J175" s="13">
        <f>ROUND(SUM(J171:J174),5)</f>
        <v>12326.11</v>
      </c>
      <c r="K175" s="13">
        <f>ROUND(SUM(K171:K174),5)</f>
        <v>5078.17</v>
      </c>
      <c r="L175" s="13">
        <f>ROUND(SUM(L171:L174),5)</f>
        <v>6000</v>
      </c>
      <c r="M175" s="13">
        <f>ROUND(SUM(M171:M174),5)</f>
        <v>2612.31</v>
      </c>
      <c r="N175" s="13">
        <f>ROUND(SUM(N171:N174),5)</f>
        <v>5000</v>
      </c>
    </row>
    <row r="176" spans="1:14">
      <c r="A176" s="1"/>
      <c r="B176" s="1"/>
      <c r="C176" s="1"/>
      <c r="D176" s="1"/>
      <c r="E176" s="1" t="s">
        <v>178</v>
      </c>
      <c r="F176" s="1"/>
      <c r="G176" s="1"/>
      <c r="H176" s="1"/>
      <c r="I176" s="1"/>
      <c r="J176" s="6"/>
      <c r="K176" s="6"/>
      <c r="L176" s="6"/>
      <c r="M176" s="6"/>
      <c r="N176" s="6"/>
    </row>
    <row r="177" spans="1:14">
      <c r="A177" s="1"/>
      <c r="B177" s="1"/>
      <c r="C177" s="1"/>
      <c r="D177" s="1"/>
      <c r="E177" s="1"/>
      <c r="F177" s="1" t="s">
        <v>179</v>
      </c>
      <c r="G177" s="1"/>
      <c r="H177" s="1"/>
      <c r="I177" s="1"/>
      <c r="J177" s="6">
        <v>6780</v>
      </c>
      <c r="K177" s="6"/>
      <c r="L177" s="6">
        <v>0</v>
      </c>
      <c r="M177" s="6">
        <v>0</v>
      </c>
      <c r="N177" s="6">
        <v>0</v>
      </c>
    </row>
    <row r="178" spans="1:14">
      <c r="A178" s="1"/>
      <c r="B178" s="1"/>
      <c r="C178" s="1"/>
      <c r="D178" s="1"/>
      <c r="E178" s="1"/>
      <c r="F178" s="1" t="s">
        <v>180</v>
      </c>
      <c r="G178" s="1"/>
      <c r="H178" s="1"/>
      <c r="I178" s="1"/>
      <c r="J178" s="6">
        <v>22837.93</v>
      </c>
      <c r="K178" s="6">
        <v>4588.88</v>
      </c>
      <c r="L178" s="6">
        <v>8000</v>
      </c>
      <c r="M178" s="6">
        <v>198.63</v>
      </c>
      <c r="N178" s="6">
        <v>1000</v>
      </c>
    </row>
    <row r="179" spans="1:14">
      <c r="A179" s="1"/>
      <c r="B179" s="1"/>
      <c r="C179" s="1"/>
      <c r="D179" s="1"/>
      <c r="E179" s="1"/>
      <c r="F179" s="1" t="s">
        <v>181</v>
      </c>
      <c r="G179" s="1"/>
      <c r="H179" s="1"/>
      <c r="I179" s="1"/>
      <c r="J179" s="6">
        <v>9589.4599999999991</v>
      </c>
      <c r="K179" s="6">
        <v>8164.43</v>
      </c>
      <c r="L179" s="6">
        <v>11000</v>
      </c>
      <c r="M179" s="6">
        <v>8917.8700000000008</v>
      </c>
      <c r="N179" s="6">
        <v>11000</v>
      </c>
    </row>
    <row r="180" spans="1:14">
      <c r="A180" s="1"/>
      <c r="B180" s="1"/>
      <c r="C180" s="1"/>
      <c r="D180" s="1"/>
      <c r="E180" s="1"/>
      <c r="F180" s="1" t="s">
        <v>182</v>
      </c>
      <c r="G180" s="1"/>
      <c r="H180" s="1"/>
      <c r="I180" s="1"/>
      <c r="J180" s="6">
        <v>1548.48</v>
      </c>
      <c r="K180" s="6">
        <v>2286.5300000000002</v>
      </c>
      <c r="L180" s="6">
        <v>1500</v>
      </c>
      <c r="M180" s="6">
        <v>1508.55</v>
      </c>
      <c r="N180" s="6">
        <v>1500</v>
      </c>
    </row>
    <row r="181" spans="1:14" ht="15.75" thickBot="1">
      <c r="A181" s="1"/>
      <c r="B181" s="1"/>
      <c r="C181" s="1"/>
      <c r="D181" s="1"/>
      <c r="E181" s="1"/>
      <c r="F181" s="1" t="s">
        <v>183</v>
      </c>
      <c r="G181" s="1"/>
      <c r="H181" s="1"/>
      <c r="I181" s="1"/>
      <c r="J181" s="9">
        <v>5430.6</v>
      </c>
      <c r="K181" s="6">
        <v>-581.42999999999995</v>
      </c>
      <c r="L181" s="6">
        <v>5000</v>
      </c>
      <c r="M181" s="6">
        <v>5567.33</v>
      </c>
      <c r="N181" s="6">
        <v>5700</v>
      </c>
    </row>
    <row r="182" spans="1:14">
      <c r="A182" s="1"/>
      <c r="B182" s="1"/>
      <c r="C182" s="1"/>
      <c r="D182" s="1"/>
      <c r="E182" s="1"/>
      <c r="F182" s="1" t="s">
        <v>184</v>
      </c>
      <c r="G182" s="1"/>
      <c r="H182" s="1"/>
      <c r="I182" s="1"/>
      <c r="J182" s="7"/>
      <c r="K182" s="6">
        <v>0</v>
      </c>
      <c r="L182" s="6"/>
      <c r="M182" s="6">
        <v>0</v>
      </c>
      <c r="N182" s="6"/>
    </row>
    <row r="183" spans="1:14" ht="15.75" thickBot="1">
      <c r="A183" s="1"/>
      <c r="B183" s="1"/>
      <c r="C183" s="1"/>
      <c r="D183" s="1"/>
      <c r="E183" s="1"/>
      <c r="F183" s="1" t="s">
        <v>185</v>
      </c>
      <c r="G183" s="1"/>
      <c r="H183" s="1"/>
      <c r="I183" s="1"/>
      <c r="J183" s="7"/>
      <c r="K183" s="9">
        <v>0</v>
      </c>
      <c r="L183" s="9"/>
      <c r="M183" s="9">
        <v>57.5</v>
      </c>
      <c r="N183" s="9"/>
    </row>
    <row r="184" spans="1:14">
      <c r="A184" s="1"/>
      <c r="B184" s="1"/>
      <c r="C184" s="1"/>
      <c r="D184" s="1"/>
      <c r="E184" s="1" t="s">
        <v>186</v>
      </c>
      <c r="F184" s="1"/>
      <c r="G184" s="1"/>
      <c r="H184" s="1"/>
      <c r="I184" s="1"/>
      <c r="J184" s="13">
        <f>ROUND(SUM(J176:J181),5)</f>
        <v>46186.47</v>
      </c>
      <c r="K184" s="13">
        <f>ROUND(SUM(K176:K183),5)</f>
        <v>14458.41</v>
      </c>
      <c r="L184" s="13">
        <f>ROUND(SUM(L176:L183),5)</f>
        <v>25500</v>
      </c>
      <c r="M184" s="13">
        <f>ROUND(SUM(M176:M183),5)</f>
        <v>16249.88</v>
      </c>
      <c r="N184" s="13">
        <f>ROUND(SUM(N176:N183),5)</f>
        <v>19200</v>
      </c>
    </row>
    <row r="185" spans="1:14">
      <c r="A185" s="1"/>
      <c r="B185" s="1"/>
      <c r="C185" s="1"/>
      <c r="D185" s="1"/>
      <c r="E185" s="1" t="s">
        <v>187</v>
      </c>
      <c r="F185" s="1"/>
      <c r="G185" s="1"/>
      <c r="H185" s="1"/>
      <c r="I185" s="1"/>
      <c r="J185" s="6"/>
      <c r="K185" s="6"/>
      <c r="L185" s="6"/>
      <c r="M185" s="6"/>
      <c r="N185" s="6"/>
    </row>
    <row r="186" spans="1:14">
      <c r="A186" s="1"/>
      <c r="B186" s="1"/>
      <c r="C186" s="1"/>
      <c r="D186" s="1"/>
      <c r="E186" s="1"/>
      <c r="F186" s="1" t="s">
        <v>188</v>
      </c>
      <c r="G186" s="1"/>
      <c r="H186" s="1"/>
      <c r="I186" s="1"/>
      <c r="J186" s="6">
        <v>6568.28</v>
      </c>
      <c r="K186" s="6">
        <v>727.82</v>
      </c>
      <c r="L186" s="6">
        <v>0</v>
      </c>
      <c r="M186" s="6">
        <v>0</v>
      </c>
      <c r="N186" s="6">
        <v>0</v>
      </c>
    </row>
    <row r="187" spans="1:14">
      <c r="A187" s="1"/>
      <c r="B187" s="1"/>
      <c r="C187" s="1"/>
      <c r="D187" s="1"/>
      <c r="E187" s="1"/>
      <c r="F187" s="1" t="s">
        <v>189</v>
      </c>
      <c r="G187" s="1"/>
      <c r="H187" s="1"/>
      <c r="I187" s="1"/>
      <c r="J187" s="6">
        <v>0</v>
      </c>
      <c r="K187" s="6">
        <v>0</v>
      </c>
      <c r="L187" s="6">
        <v>1000</v>
      </c>
      <c r="M187" s="6">
        <v>0</v>
      </c>
      <c r="N187" s="6">
        <v>500</v>
      </c>
    </row>
    <row r="188" spans="1:14">
      <c r="A188" s="1"/>
      <c r="B188" s="1"/>
      <c r="C188" s="1"/>
      <c r="D188" s="1"/>
      <c r="E188" s="1"/>
      <c r="F188" s="1" t="s">
        <v>190</v>
      </c>
      <c r="G188" s="1"/>
      <c r="H188" s="1"/>
      <c r="I188" s="1"/>
      <c r="J188" s="7"/>
      <c r="K188" s="6"/>
      <c r="L188" s="6"/>
      <c r="M188" s="6">
        <v>262.99</v>
      </c>
      <c r="N188" s="6"/>
    </row>
    <row r="189" spans="1:14">
      <c r="A189" s="1"/>
      <c r="B189" s="1"/>
      <c r="C189" s="1"/>
      <c r="D189" s="1"/>
      <c r="E189" s="1"/>
      <c r="F189" s="1" t="s">
        <v>191</v>
      </c>
      <c r="G189" s="1"/>
      <c r="H189" s="1"/>
      <c r="I189" s="1"/>
      <c r="J189" s="6">
        <v>8788.41</v>
      </c>
      <c r="K189" s="6">
        <v>10784.55</v>
      </c>
      <c r="L189" s="6">
        <v>9400</v>
      </c>
      <c r="M189" s="6">
        <v>7757.12</v>
      </c>
      <c r="N189" s="6">
        <v>9400</v>
      </c>
    </row>
    <row r="190" spans="1:14">
      <c r="A190" s="1"/>
      <c r="B190" s="1"/>
      <c r="C190" s="1"/>
      <c r="D190" s="1"/>
      <c r="E190" s="1"/>
      <c r="F190" s="1" t="s">
        <v>192</v>
      </c>
      <c r="G190" s="1"/>
      <c r="H190" s="1"/>
      <c r="I190" s="1"/>
      <c r="J190" s="6"/>
      <c r="K190" s="6"/>
      <c r="L190" s="6"/>
      <c r="M190" s="6"/>
      <c r="N190" s="6"/>
    </row>
    <row r="191" spans="1:14">
      <c r="A191" s="1"/>
      <c r="B191" s="1"/>
      <c r="C191" s="1"/>
      <c r="D191" s="1"/>
      <c r="E191" s="1"/>
      <c r="F191" s="1"/>
      <c r="G191" s="1" t="s">
        <v>193</v>
      </c>
      <c r="H191" s="1"/>
      <c r="I191" s="1"/>
      <c r="J191" s="6">
        <v>0</v>
      </c>
      <c r="K191" s="6">
        <v>0</v>
      </c>
      <c r="L191" s="6">
        <v>6000</v>
      </c>
      <c r="M191" s="6">
        <v>145</v>
      </c>
      <c r="N191" s="6">
        <v>2000</v>
      </c>
    </row>
    <row r="192" spans="1:14">
      <c r="A192" s="1"/>
      <c r="B192" s="1"/>
      <c r="C192" s="1"/>
      <c r="D192" s="1"/>
      <c r="E192" s="1"/>
      <c r="F192" s="1"/>
      <c r="G192" s="1" t="s">
        <v>194</v>
      </c>
      <c r="H192" s="1"/>
      <c r="I192" s="1"/>
      <c r="J192" s="6">
        <v>2553</v>
      </c>
      <c r="K192" s="6">
        <v>10972.59</v>
      </c>
      <c r="L192" s="6">
        <v>12450</v>
      </c>
      <c r="M192" s="6">
        <v>0</v>
      </c>
      <c r="N192" s="6">
        <v>8000</v>
      </c>
    </row>
    <row r="193" spans="1:14">
      <c r="A193" s="1"/>
      <c r="B193" s="1"/>
      <c r="C193" s="1"/>
      <c r="D193" s="1"/>
      <c r="E193" s="1"/>
      <c r="F193" s="1"/>
      <c r="G193" s="1" t="s">
        <v>195</v>
      </c>
      <c r="H193" s="1"/>
      <c r="I193" s="1"/>
      <c r="J193" s="6">
        <v>6034.95</v>
      </c>
      <c r="K193" s="6">
        <v>571.89</v>
      </c>
      <c r="L193" s="6">
        <v>7000</v>
      </c>
      <c r="M193" s="6">
        <v>11545.24</v>
      </c>
      <c r="N193" s="6">
        <v>7000</v>
      </c>
    </row>
    <row r="194" spans="1:14">
      <c r="A194" s="1"/>
      <c r="B194" s="1"/>
      <c r="C194" s="1"/>
      <c r="D194" s="1"/>
      <c r="E194" s="1"/>
      <c r="F194" s="1"/>
      <c r="G194" s="1" t="s">
        <v>196</v>
      </c>
      <c r="H194" s="1"/>
      <c r="I194" s="1"/>
      <c r="J194" s="6">
        <v>5348.8</v>
      </c>
      <c r="K194" s="6">
        <v>15163</v>
      </c>
      <c r="L194" s="6">
        <v>9200</v>
      </c>
      <c r="M194" s="6">
        <v>477.95</v>
      </c>
      <c r="N194" s="6">
        <v>6500</v>
      </c>
    </row>
    <row r="195" spans="1:14">
      <c r="A195" s="1"/>
      <c r="B195" s="1"/>
      <c r="C195" s="1"/>
      <c r="D195" s="1"/>
      <c r="E195" s="1"/>
      <c r="F195" s="1"/>
      <c r="G195" s="1" t="s">
        <v>197</v>
      </c>
      <c r="H195" s="1"/>
      <c r="I195" s="1"/>
      <c r="J195" s="6">
        <v>0</v>
      </c>
      <c r="K195" s="6">
        <v>0</v>
      </c>
      <c r="L195" s="6">
        <v>1500</v>
      </c>
      <c r="M195" s="6">
        <v>0</v>
      </c>
      <c r="N195" s="6">
        <v>1500</v>
      </c>
    </row>
    <row r="196" spans="1:14">
      <c r="A196" s="1"/>
      <c r="B196" s="1"/>
      <c r="C196" s="1"/>
      <c r="D196" s="1"/>
      <c r="E196" s="1"/>
      <c r="F196" s="1"/>
      <c r="G196" s="1" t="s">
        <v>198</v>
      </c>
      <c r="H196" s="1"/>
      <c r="I196" s="1"/>
      <c r="J196" s="6">
        <v>11793.8</v>
      </c>
      <c r="K196" s="6">
        <v>3906.47</v>
      </c>
      <c r="L196" s="6">
        <v>2000</v>
      </c>
      <c r="M196" s="6">
        <v>0</v>
      </c>
      <c r="N196" s="6">
        <v>2000</v>
      </c>
    </row>
    <row r="197" spans="1:14">
      <c r="A197" s="1"/>
      <c r="B197" s="1"/>
      <c r="C197" s="1"/>
      <c r="D197" s="1"/>
      <c r="E197" s="1"/>
      <c r="F197" s="1"/>
      <c r="G197" s="1" t="s">
        <v>199</v>
      </c>
      <c r="H197" s="1"/>
      <c r="I197" s="1"/>
      <c r="J197" s="6">
        <v>2926.17</v>
      </c>
      <c r="K197" s="6">
        <v>2604.66</v>
      </c>
      <c r="L197" s="6">
        <v>3600</v>
      </c>
      <c r="M197" s="6">
        <v>1757.09</v>
      </c>
      <c r="N197" s="6">
        <v>2500</v>
      </c>
    </row>
    <row r="198" spans="1:14">
      <c r="A198" s="1"/>
      <c r="B198" s="1"/>
      <c r="C198" s="1"/>
      <c r="D198" s="1"/>
      <c r="E198" s="1"/>
      <c r="F198" s="1"/>
      <c r="G198" s="1" t="s">
        <v>200</v>
      </c>
      <c r="H198" s="1"/>
      <c r="I198" s="1"/>
      <c r="J198" s="6">
        <v>1646.73</v>
      </c>
      <c r="K198" s="6">
        <v>4248.45</v>
      </c>
      <c r="L198" s="6">
        <v>3000</v>
      </c>
      <c r="M198" s="6">
        <v>3382.14</v>
      </c>
      <c r="N198" s="6">
        <v>3000</v>
      </c>
    </row>
    <row r="199" spans="1:14">
      <c r="A199" s="1"/>
      <c r="B199" s="1"/>
      <c r="C199" s="1"/>
      <c r="D199" s="1"/>
      <c r="E199" s="1"/>
      <c r="F199" s="1"/>
      <c r="G199" s="1" t="s">
        <v>201</v>
      </c>
      <c r="H199" s="1"/>
      <c r="I199" s="1"/>
      <c r="J199" s="6">
        <v>14593.65</v>
      </c>
      <c r="K199" s="7"/>
      <c r="L199" s="6">
        <v>0</v>
      </c>
      <c r="M199" s="6">
        <v>0</v>
      </c>
      <c r="N199" s="6">
        <v>0</v>
      </c>
    </row>
    <row r="200" spans="1:14">
      <c r="A200" s="1"/>
      <c r="B200" s="1"/>
      <c r="C200" s="1"/>
      <c r="D200" s="1"/>
      <c r="E200" s="1"/>
      <c r="F200" s="1"/>
      <c r="G200" s="1" t="s">
        <v>202</v>
      </c>
      <c r="H200" s="1"/>
      <c r="I200" s="1"/>
      <c r="J200" s="6">
        <v>345.64</v>
      </c>
      <c r="K200" s="6">
        <v>699.15</v>
      </c>
      <c r="L200" s="6">
        <v>1000</v>
      </c>
      <c r="M200" s="6">
        <v>677.73</v>
      </c>
      <c r="N200" s="6">
        <v>1000</v>
      </c>
    </row>
    <row r="201" spans="1:14">
      <c r="A201" s="1"/>
      <c r="B201" s="1"/>
      <c r="C201" s="1"/>
      <c r="D201" s="1"/>
      <c r="E201" s="1"/>
      <c r="F201" s="1"/>
      <c r="G201" s="1" t="s">
        <v>203</v>
      </c>
      <c r="H201" s="1"/>
      <c r="I201" s="1"/>
      <c r="J201" s="7"/>
      <c r="K201" s="7"/>
      <c r="L201" s="7"/>
      <c r="M201" s="6">
        <v>0</v>
      </c>
      <c r="N201" s="7"/>
    </row>
    <row r="202" spans="1:14" ht="15.75" thickBot="1">
      <c r="A202" s="1"/>
      <c r="B202" s="1"/>
      <c r="C202" s="1"/>
      <c r="D202" s="1"/>
      <c r="E202" s="1"/>
      <c r="F202" s="1"/>
      <c r="G202" s="1" t="s">
        <v>204</v>
      </c>
      <c r="H202" s="1"/>
      <c r="I202" s="1"/>
      <c r="J202" s="9">
        <v>588.66999999999996</v>
      </c>
      <c r="K202" s="9">
        <v>0</v>
      </c>
      <c r="L202" s="9">
        <v>0</v>
      </c>
      <c r="M202" s="9">
        <v>0</v>
      </c>
      <c r="N202" s="9">
        <v>0</v>
      </c>
    </row>
    <row r="203" spans="1:14">
      <c r="A203" s="1"/>
      <c r="B203" s="1"/>
      <c r="C203" s="1"/>
      <c r="D203" s="1"/>
      <c r="E203" s="1"/>
      <c r="F203" s="1" t="s">
        <v>205</v>
      </c>
      <c r="G203" s="1"/>
      <c r="H203" s="1"/>
      <c r="I203" s="1"/>
      <c r="J203" s="13">
        <f>ROUND(SUM(J190:J202),5)</f>
        <v>45831.41</v>
      </c>
      <c r="K203" s="13">
        <f>ROUND(SUM(K190:K202),5)</f>
        <v>38166.21</v>
      </c>
      <c r="L203" s="13">
        <f>ROUND(SUM(L190:L202),5)</f>
        <v>45750</v>
      </c>
      <c r="M203" s="13">
        <f>ROUND(SUM(M190:M202),5)</f>
        <v>17985.150000000001</v>
      </c>
      <c r="N203" s="13">
        <f>ROUND(SUM(N190:N202),5)</f>
        <v>33500</v>
      </c>
    </row>
    <row r="204" spans="1:14">
      <c r="A204" s="1"/>
      <c r="B204" s="1"/>
      <c r="C204" s="1"/>
      <c r="D204" s="1"/>
      <c r="E204" s="1"/>
      <c r="F204" s="1" t="s">
        <v>206</v>
      </c>
      <c r="G204" s="1"/>
      <c r="H204" s="1"/>
      <c r="I204" s="1"/>
      <c r="J204" s="6"/>
      <c r="K204" s="6"/>
      <c r="L204" s="6"/>
      <c r="M204" s="6"/>
      <c r="N204" s="6"/>
    </row>
    <row r="205" spans="1:14">
      <c r="A205" s="1"/>
      <c r="B205" s="1"/>
      <c r="C205" s="1"/>
      <c r="D205" s="1"/>
      <c r="E205" s="1"/>
      <c r="F205" s="1"/>
      <c r="G205" s="1" t="s">
        <v>207</v>
      </c>
      <c r="H205" s="1"/>
      <c r="I205" s="1"/>
      <c r="J205" s="6">
        <v>1379.28</v>
      </c>
      <c r="K205" s="6">
        <v>513.69000000000005</v>
      </c>
      <c r="L205" s="6">
        <v>0</v>
      </c>
      <c r="M205" s="6">
        <v>844.03</v>
      </c>
      <c r="N205" s="6">
        <v>0</v>
      </c>
    </row>
    <row r="206" spans="1:14">
      <c r="A206" s="1"/>
      <c r="B206" s="1"/>
      <c r="C206" s="1"/>
      <c r="D206" s="1"/>
      <c r="E206" s="1"/>
      <c r="F206" s="1"/>
      <c r="G206" s="1" t="s">
        <v>208</v>
      </c>
      <c r="H206" s="1"/>
      <c r="I206" s="1"/>
      <c r="J206" s="6">
        <v>1481.51</v>
      </c>
      <c r="K206" s="6">
        <v>0</v>
      </c>
      <c r="L206" s="6">
        <v>0</v>
      </c>
      <c r="M206" s="6">
        <v>641.15</v>
      </c>
      <c r="N206" s="6">
        <v>0</v>
      </c>
    </row>
    <row r="207" spans="1:14">
      <c r="A207" s="1"/>
      <c r="B207" s="1"/>
      <c r="C207" s="1"/>
      <c r="D207" s="1"/>
      <c r="E207" s="1"/>
      <c r="F207" s="1"/>
      <c r="G207" s="1" t="s">
        <v>209</v>
      </c>
      <c r="H207" s="1"/>
      <c r="I207" s="1"/>
      <c r="J207" s="6">
        <v>153.9</v>
      </c>
      <c r="K207" s="6">
        <v>0</v>
      </c>
      <c r="L207" s="6">
        <v>0</v>
      </c>
      <c r="M207" s="6">
        <v>127.19</v>
      </c>
      <c r="N207" s="6">
        <v>0</v>
      </c>
    </row>
    <row r="208" spans="1:14">
      <c r="A208" s="1"/>
      <c r="B208" s="1"/>
      <c r="C208" s="1"/>
      <c r="D208" s="1"/>
      <c r="E208" s="1"/>
      <c r="F208" s="1"/>
      <c r="G208" s="1" t="s">
        <v>210</v>
      </c>
      <c r="H208" s="1"/>
      <c r="I208" s="1"/>
      <c r="J208" s="6">
        <v>0</v>
      </c>
      <c r="K208" s="6">
        <v>0</v>
      </c>
      <c r="L208" s="6"/>
      <c r="M208" s="6">
        <v>34.380000000000003</v>
      </c>
      <c r="N208" s="6"/>
    </row>
    <row r="209" spans="1:14">
      <c r="A209" s="1"/>
      <c r="B209" s="1"/>
      <c r="C209" s="1"/>
      <c r="D209" s="1"/>
      <c r="E209" s="1"/>
      <c r="F209" s="1"/>
      <c r="G209" s="1" t="s">
        <v>211</v>
      </c>
      <c r="H209" s="1"/>
      <c r="I209" s="1"/>
      <c r="J209" s="6">
        <v>7215.1</v>
      </c>
      <c r="K209" s="6">
        <v>1226.49</v>
      </c>
      <c r="L209" s="6">
        <v>0</v>
      </c>
      <c r="M209" s="6">
        <v>0</v>
      </c>
      <c r="N209" s="6">
        <v>0</v>
      </c>
    </row>
    <row r="210" spans="1:14">
      <c r="A210" s="1"/>
      <c r="B210" s="1"/>
      <c r="C210" s="1"/>
      <c r="D210" s="1"/>
      <c r="E210" s="1"/>
      <c r="F210" s="1"/>
      <c r="G210" s="1" t="s">
        <v>212</v>
      </c>
      <c r="H210" s="1"/>
      <c r="I210" s="1"/>
      <c r="J210" s="6">
        <v>2069.6</v>
      </c>
      <c r="K210" s="6">
        <v>0</v>
      </c>
      <c r="L210" s="6">
        <v>0</v>
      </c>
      <c r="M210" s="6">
        <v>970.05</v>
      </c>
      <c r="N210" s="6">
        <v>0</v>
      </c>
    </row>
    <row r="211" spans="1:14">
      <c r="A211" s="1"/>
      <c r="B211" s="1"/>
      <c r="C211" s="1"/>
      <c r="D211" s="1"/>
      <c r="E211" s="1"/>
      <c r="F211" s="1"/>
      <c r="G211" s="1" t="s">
        <v>213</v>
      </c>
      <c r="H211" s="1"/>
      <c r="I211" s="1"/>
      <c r="J211" s="6">
        <v>0</v>
      </c>
      <c r="K211" s="6">
        <v>48.16</v>
      </c>
      <c r="L211" s="7"/>
      <c r="M211" s="6">
        <v>0</v>
      </c>
      <c r="N211" s="7"/>
    </row>
    <row r="212" spans="1:14">
      <c r="A212" s="1"/>
      <c r="B212" s="1"/>
      <c r="C212" s="1"/>
      <c r="D212" s="1"/>
      <c r="E212" s="1"/>
      <c r="F212" s="1"/>
      <c r="G212" s="1" t="s">
        <v>214</v>
      </c>
      <c r="H212" s="1"/>
      <c r="I212" s="1"/>
      <c r="J212" s="6">
        <v>12.98</v>
      </c>
      <c r="K212" s="6">
        <v>2726.11</v>
      </c>
      <c r="L212" s="6">
        <v>0</v>
      </c>
      <c r="M212" s="6">
        <v>25.29</v>
      </c>
      <c r="N212" s="6">
        <v>0</v>
      </c>
    </row>
    <row r="213" spans="1:14">
      <c r="A213" s="1"/>
      <c r="B213" s="1"/>
      <c r="C213" s="1"/>
      <c r="D213" s="1"/>
      <c r="E213" s="1"/>
      <c r="F213" s="1"/>
      <c r="G213" s="1" t="s">
        <v>215</v>
      </c>
      <c r="H213" s="1"/>
      <c r="I213" s="1"/>
      <c r="J213" s="6">
        <v>440.26</v>
      </c>
      <c r="K213" s="6">
        <v>347.91</v>
      </c>
      <c r="L213" s="6">
        <v>0</v>
      </c>
      <c r="M213" s="6">
        <v>1115.95</v>
      </c>
      <c r="N213" s="6">
        <v>0</v>
      </c>
    </row>
    <row r="214" spans="1:14">
      <c r="A214" s="1"/>
      <c r="B214" s="1"/>
      <c r="C214" s="1"/>
      <c r="D214" s="1"/>
      <c r="E214" s="1"/>
      <c r="F214" s="1"/>
      <c r="G214" s="1" t="s">
        <v>216</v>
      </c>
      <c r="H214" s="1"/>
      <c r="I214" s="1"/>
      <c r="J214" s="6">
        <v>33.979999999999997</v>
      </c>
      <c r="K214" s="6">
        <v>0</v>
      </c>
      <c r="L214" s="6">
        <v>0</v>
      </c>
      <c r="M214" s="6">
        <v>153.51</v>
      </c>
      <c r="N214" s="6">
        <v>0</v>
      </c>
    </row>
    <row r="215" spans="1:14">
      <c r="A215" s="1"/>
      <c r="B215" s="1"/>
      <c r="C215" s="1"/>
      <c r="D215" s="1"/>
      <c r="E215" s="1"/>
      <c r="F215" s="1"/>
      <c r="G215" s="1" t="s">
        <v>217</v>
      </c>
      <c r="H215" s="1"/>
      <c r="I215" s="1"/>
      <c r="J215" s="6">
        <v>251.41</v>
      </c>
      <c r="K215" s="6">
        <v>3038.85</v>
      </c>
      <c r="L215" s="6">
        <v>0</v>
      </c>
      <c r="M215" s="6">
        <v>4389.8900000000003</v>
      </c>
      <c r="N215" s="6">
        <v>0</v>
      </c>
    </row>
    <row r="216" spans="1:14">
      <c r="A216" s="1"/>
      <c r="B216" s="1"/>
      <c r="C216" s="1"/>
      <c r="D216" s="1"/>
      <c r="E216" s="1"/>
      <c r="F216" s="1"/>
      <c r="G216" s="1" t="s">
        <v>218</v>
      </c>
      <c r="H216" s="1"/>
      <c r="I216" s="1"/>
      <c r="J216" s="6">
        <v>4031.7</v>
      </c>
      <c r="K216" s="6">
        <v>128.26</v>
      </c>
      <c r="L216" s="6">
        <v>0</v>
      </c>
      <c r="M216" s="6">
        <v>1521.4</v>
      </c>
      <c r="N216" s="6">
        <v>0</v>
      </c>
    </row>
    <row r="217" spans="1:14">
      <c r="A217" s="1"/>
      <c r="B217" s="1"/>
      <c r="C217" s="1"/>
      <c r="D217" s="1"/>
      <c r="E217" s="1"/>
      <c r="F217" s="1"/>
      <c r="G217" s="1" t="s">
        <v>219</v>
      </c>
      <c r="H217" s="1"/>
      <c r="I217" s="1"/>
      <c r="J217" s="6">
        <v>13.77</v>
      </c>
      <c r="K217" s="6">
        <v>7.48</v>
      </c>
      <c r="L217" s="6">
        <v>0</v>
      </c>
      <c r="M217" s="6">
        <v>438</v>
      </c>
      <c r="N217" s="6">
        <v>0</v>
      </c>
    </row>
    <row r="218" spans="1:14">
      <c r="A218" s="1"/>
      <c r="B218" s="1"/>
      <c r="C218" s="1"/>
      <c r="D218" s="1"/>
      <c r="E218" s="1"/>
      <c r="F218" s="1"/>
      <c r="G218" s="1" t="s">
        <v>220</v>
      </c>
      <c r="H218" s="1"/>
      <c r="I218" s="1"/>
      <c r="J218" s="6">
        <v>179.55</v>
      </c>
      <c r="K218" s="6">
        <v>104</v>
      </c>
      <c r="L218" s="6">
        <v>0</v>
      </c>
      <c r="M218" s="6">
        <v>3007.78</v>
      </c>
      <c r="N218" s="6">
        <v>0</v>
      </c>
    </row>
    <row r="219" spans="1:14">
      <c r="A219" s="1"/>
      <c r="B219" s="1"/>
      <c r="C219" s="1"/>
      <c r="D219" s="1"/>
      <c r="E219" s="1"/>
      <c r="F219" s="1"/>
      <c r="G219" s="1" t="s">
        <v>221</v>
      </c>
      <c r="H219" s="1"/>
      <c r="I219" s="1"/>
      <c r="J219" s="6">
        <v>200</v>
      </c>
      <c r="K219" s="6">
        <v>446.08</v>
      </c>
      <c r="L219" s="6">
        <v>0</v>
      </c>
      <c r="M219" s="6">
        <v>264.33999999999997</v>
      </c>
      <c r="N219" s="6">
        <v>0</v>
      </c>
    </row>
    <row r="220" spans="1:14">
      <c r="A220" s="1"/>
      <c r="B220" s="1"/>
      <c r="C220" s="1"/>
      <c r="D220" s="1"/>
      <c r="E220" s="1"/>
      <c r="F220" s="1"/>
      <c r="G220" s="1" t="s">
        <v>222</v>
      </c>
      <c r="H220" s="1"/>
      <c r="I220" s="1"/>
      <c r="J220" s="6">
        <v>349.26</v>
      </c>
      <c r="K220" s="6">
        <v>4036.28</v>
      </c>
      <c r="L220" s="6">
        <v>0</v>
      </c>
      <c r="M220" s="6">
        <v>20.8</v>
      </c>
      <c r="N220" s="6">
        <v>0</v>
      </c>
    </row>
    <row r="221" spans="1:14">
      <c r="A221" s="1"/>
      <c r="B221" s="1"/>
      <c r="C221" s="1"/>
      <c r="D221" s="1"/>
      <c r="E221" s="1"/>
      <c r="F221" s="1"/>
      <c r="G221" s="1" t="s">
        <v>223</v>
      </c>
      <c r="H221" s="1"/>
      <c r="I221" s="1"/>
      <c r="J221" s="6">
        <v>0</v>
      </c>
      <c r="K221" s="6">
        <v>0</v>
      </c>
      <c r="L221" s="7"/>
      <c r="M221" s="6">
        <v>0</v>
      </c>
      <c r="N221" s="7"/>
    </row>
    <row r="222" spans="1:14">
      <c r="A222" s="1"/>
      <c r="B222" s="1"/>
      <c r="C222" s="1"/>
      <c r="D222" s="1"/>
      <c r="E222" s="1"/>
      <c r="F222" s="1"/>
      <c r="G222" s="1" t="s">
        <v>224</v>
      </c>
      <c r="H222" s="1"/>
      <c r="I222" s="1"/>
      <c r="J222" s="6">
        <v>0</v>
      </c>
      <c r="K222" s="6">
        <v>7715.58</v>
      </c>
      <c r="L222" s="6">
        <v>0</v>
      </c>
      <c r="M222" s="6">
        <v>0</v>
      </c>
      <c r="N222" s="6">
        <v>0</v>
      </c>
    </row>
    <row r="223" spans="1:14">
      <c r="A223" s="1"/>
      <c r="B223" s="1"/>
      <c r="C223" s="1"/>
      <c r="D223" s="1"/>
      <c r="E223" s="1"/>
      <c r="F223" s="1"/>
      <c r="G223" s="1" t="s">
        <v>225</v>
      </c>
      <c r="H223" s="1"/>
      <c r="I223" s="1"/>
      <c r="J223" s="6">
        <v>200</v>
      </c>
      <c r="K223" s="6">
        <v>1614.54</v>
      </c>
      <c r="L223" s="6">
        <v>0</v>
      </c>
      <c r="M223" s="6">
        <v>186.37</v>
      </c>
      <c r="N223" s="6">
        <v>0</v>
      </c>
    </row>
    <row r="224" spans="1:14">
      <c r="A224" s="1"/>
      <c r="B224" s="1"/>
      <c r="C224" s="1"/>
      <c r="D224" s="1"/>
      <c r="E224" s="1"/>
      <c r="F224" s="1"/>
      <c r="G224" s="1" t="s">
        <v>226</v>
      </c>
      <c r="H224" s="1"/>
      <c r="I224" s="1"/>
      <c r="J224" s="6">
        <v>11153.89</v>
      </c>
      <c r="K224" s="6">
        <v>-1455.69</v>
      </c>
      <c r="L224" s="6">
        <v>0</v>
      </c>
      <c r="M224" s="6">
        <v>5577.51</v>
      </c>
      <c r="N224" s="6">
        <v>0</v>
      </c>
    </row>
    <row r="225" spans="1:14">
      <c r="A225" s="1"/>
      <c r="B225" s="1"/>
      <c r="C225" s="1"/>
      <c r="D225" s="1"/>
      <c r="E225" s="1"/>
      <c r="F225" s="1"/>
      <c r="G225" s="1" t="s">
        <v>227</v>
      </c>
      <c r="H225" s="1"/>
      <c r="I225" s="1"/>
      <c r="J225" s="6">
        <v>929.93</v>
      </c>
      <c r="K225" s="6">
        <v>2159.42</v>
      </c>
      <c r="L225" s="6">
        <v>0</v>
      </c>
      <c r="M225" s="6">
        <v>225.37</v>
      </c>
      <c r="N225" s="6">
        <v>0</v>
      </c>
    </row>
    <row r="226" spans="1:14">
      <c r="A226" s="1"/>
      <c r="B226" s="1"/>
      <c r="C226" s="1"/>
      <c r="D226" s="1"/>
      <c r="E226" s="1"/>
      <c r="F226" s="1"/>
      <c r="G226" s="1" t="s">
        <v>228</v>
      </c>
      <c r="H226" s="1"/>
      <c r="I226" s="1"/>
      <c r="J226" s="6">
        <v>97.71</v>
      </c>
      <c r="K226" s="6">
        <v>96.83</v>
      </c>
      <c r="L226" s="6">
        <v>0</v>
      </c>
      <c r="M226" s="6">
        <v>15813.18</v>
      </c>
      <c r="N226" s="6">
        <v>0</v>
      </c>
    </row>
    <row r="227" spans="1:14">
      <c r="A227" s="1"/>
      <c r="B227" s="1"/>
      <c r="C227" s="1"/>
      <c r="D227" s="1"/>
      <c r="E227" s="1"/>
      <c r="F227" s="1"/>
      <c r="G227" s="1" t="s">
        <v>229</v>
      </c>
      <c r="H227" s="1"/>
      <c r="I227" s="1"/>
      <c r="J227" s="6">
        <v>1009.07</v>
      </c>
      <c r="K227" s="6">
        <v>279.54000000000002</v>
      </c>
      <c r="L227" s="6">
        <v>0</v>
      </c>
      <c r="M227" s="6">
        <v>3837.14</v>
      </c>
      <c r="N227" s="6">
        <v>0</v>
      </c>
    </row>
    <row r="228" spans="1:14" ht="15.75" thickBot="1">
      <c r="A228" s="1"/>
      <c r="B228" s="1"/>
      <c r="C228" s="1"/>
      <c r="D228" s="1"/>
      <c r="E228" s="1"/>
      <c r="F228" s="1"/>
      <c r="G228" s="1" t="s">
        <v>230</v>
      </c>
      <c r="H228" s="1"/>
      <c r="I228" s="1"/>
      <c r="J228" s="6">
        <v>3929.09</v>
      </c>
      <c r="K228" s="9">
        <v>520.92999999999995</v>
      </c>
      <c r="L228" s="6">
        <v>25000</v>
      </c>
      <c r="M228" s="9">
        <v>1728.17</v>
      </c>
      <c r="N228" s="6">
        <v>25000</v>
      </c>
    </row>
    <row r="229" spans="1:14" ht="15.75" thickBot="1">
      <c r="A229" s="1"/>
      <c r="B229" s="1"/>
      <c r="C229" s="1"/>
      <c r="D229" s="1"/>
      <c r="E229" s="1"/>
      <c r="F229" s="1" t="s">
        <v>231</v>
      </c>
      <c r="G229" s="1"/>
      <c r="H229" s="1"/>
      <c r="I229" s="1"/>
      <c r="J229" s="11">
        <f>ROUND(SUM(J204:J228),5)</f>
        <v>35131.99</v>
      </c>
      <c r="K229" s="13">
        <f>ROUND(SUM(K204:K228),5)</f>
        <v>23554.46</v>
      </c>
      <c r="L229" s="11">
        <f>ROUND(SUM(L204:L228),5)</f>
        <v>25000</v>
      </c>
      <c r="M229" s="13">
        <f>ROUND(SUM(M204:M228),5)</f>
        <v>40921.5</v>
      </c>
      <c r="N229" s="11">
        <f>ROUND(SUM(N204:N228),5)</f>
        <v>25000</v>
      </c>
    </row>
    <row r="230" spans="1:14">
      <c r="A230" s="1"/>
      <c r="B230" s="1"/>
      <c r="C230" s="1"/>
      <c r="D230" s="1"/>
      <c r="E230" s="1" t="s">
        <v>232</v>
      </c>
      <c r="F230" s="1"/>
      <c r="G230" s="1"/>
      <c r="H230" s="1"/>
      <c r="I230" s="1"/>
      <c r="J230" s="13">
        <f>ROUND(SUM(J185:J189)+J203+J229,5)</f>
        <v>96320.09</v>
      </c>
      <c r="K230" s="13">
        <f>ROUND(SUM(K185:K189)+K203+SUM(K229:K229),5)</f>
        <v>73233.039999999994</v>
      </c>
      <c r="L230" s="13">
        <f>ROUND(SUM(L185:L189)+L203+L229,5)</f>
        <v>81150</v>
      </c>
      <c r="M230" s="13">
        <f>ROUND(SUM(M185:M189)+SUM(M203:M203)+SUM(M229:M229),5)</f>
        <v>66926.759999999995</v>
      </c>
      <c r="N230" s="13">
        <f>ROUND(SUM(N185:N189)+N203+N229,5)</f>
        <v>68400</v>
      </c>
    </row>
    <row r="231" spans="1:14">
      <c r="A231" s="1"/>
      <c r="B231" s="1"/>
      <c r="C231" s="1"/>
      <c r="D231" s="1"/>
      <c r="E231" s="1" t="s">
        <v>233</v>
      </c>
      <c r="F231" s="1"/>
      <c r="G231" s="1"/>
      <c r="H231" s="1"/>
      <c r="I231" s="1"/>
      <c r="J231" s="6"/>
      <c r="K231" s="6"/>
      <c r="L231" s="6"/>
      <c r="M231" s="6"/>
      <c r="N231" s="6"/>
    </row>
    <row r="232" spans="1:14">
      <c r="A232" s="1"/>
      <c r="B232" s="1"/>
      <c r="C232" s="1"/>
      <c r="D232" s="1"/>
      <c r="E232" s="1"/>
      <c r="F232" s="1" t="s">
        <v>234</v>
      </c>
      <c r="G232" s="1"/>
      <c r="H232" s="1"/>
      <c r="I232" s="1"/>
      <c r="J232" s="6">
        <v>112.01</v>
      </c>
      <c r="K232" s="6">
        <v>662.55</v>
      </c>
      <c r="L232" s="6">
        <v>1950</v>
      </c>
      <c r="M232" s="6">
        <v>7615.67</v>
      </c>
      <c r="N232" s="6">
        <v>1950</v>
      </c>
    </row>
    <row r="233" spans="1:14">
      <c r="A233" s="1"/>
      <c r="B233" s="1"/>
      <c r="C233" s="1"/>
      <c r="D233" s="1"/>
      <c r="E233" s="1"/>
      <c r="F233" s="1" t="s">
        <v>235</v>
      </c>
      <c r="G233" s="1"/>
      <c r="H233" s="1"/>
      <c r="I233" s="1"/>
      <c r="J233" s="6">
        <v>374.55</v>
      </c>
      <c r="K233" s="6">
        <v>1018.35</v>
      </c>
      <c r="L233" s="6">
        <v>3750</v>
      </c>
      <c r="M233" s="6">
        <v>87.98</v>
      </c>
      <c r="N233" s="6">
        <v>3500</v>
      </c>
    </row>
    <row r="234" spans="1:14" ht="15.75" thickBot="1">
      <c r="A234" s="1"/>
      <c r="B234" s="1"/>
      <c r="C234" s="1"/>
      <c r="D234" s="1"/>
      <c r="E234" s="1"/>
      <c r="F234" s="1" t="s">
        <v>236</v>
      </c>
      <c r="G234" s="1"/>
      <c r="H234" s="1"/>
      <c r="I234" s="1"/>
      <c r="J234" s="9">
        <v>160</v>
      </c>
      <c r="K234" s="9">
        <v>0</v>
      </c>
      <c r="L234" s="9">
        <v>0</v>
      </c>
      <c r="M234" s="9">
        <v>0</v>
      </c>
      <c r="N234" s="9">
        <v>0</v>
      </c>
    </row>
    <row r="235" spans="1:14">
      <c r="A235" s="1"/>
      <c r="B235" s="1"/>
      <c r="C235" s="1"/>
      <c r="D235" s="1"/>
      <c r="E235" s="1" t="s">
        <v>237</v>
      </c>
      <c r="F235" s="1"/>
      <c r="G235" s="1"/>
      <c r="H235" s="1"/>
      <c r="I235" s="1"/>
      <c r="J235" s="13">
        <f>ROUND(SUM(J231:J234),5)</f>
        <v>646.55999999999995</v>
      </c>
      <c r="K235" s="13">
        <f>ROUND(SUM(K231:K234),5)</f>
        <v>1680.9</v>
      </c>
      <c r="L235" s="13">
        <f>ROUND(SUM(L231:L234),5)</f>
        <v>5700</v>
      </c>
      <c r="M235" s="13">
        <f>ROUND(SUM(M231:M234),5)</f>
        <v>7703.65</v>
      </c>
      <c r="N235" s="13">
        <f>ROUND(SUM(N231:N234),5)</f>
        <v>5450</v>
      </c>
    </row>
    <row r="236" spans="1:14">
      <c r="A236" s="1"/>
      <c r="B236" s="1"/>
      <c r="C236" s="1"/>
      <c r="D236" s="1"/>
      <c r="E236" s="1" t="s">
        <v>238</v>
      </c>
      <c r="F236" s="1"/>
      <c r="G236" s="1"/>
      <c r="H236" s="1"/>
      <c r="I236" s="1"/>
      <c r="J236" s="6"/>
      <c r="K236" s="6"/>
      <c r="L236" s="6"/>
      <c r="M236" s="6"/>
      <c r="N236" s="6"/>
    </row>
    <row r="237" spans="1:14">
      <c r="A237" s="1"/>
      <c r="B237" s="1"/>
      <c r="C237" s="1"/>
      <c r="D237" s="1"/>
      <c r="E237" s="1"/>
      <c r="F237" s="1" t="s">
        <v>239</v>
      </c>
      <c r="G237" s="1"/>
      <c r="H237" s="1"/>
      <c r="I237" s="1"/>
      <c r="J237" s="6">
        <v>1238.06</v>
      </c>
      <c r="K237" s="6">
        <v>889.52</v>
      </c>
      <c r="L237" s="6">
        <v>1500</v>
      </c>
      <c r="M237" s="6">
        <v>355</v>
      </c>
      <c r="N237" s="6">
        <v>1000</v>
      </c>
    </row>
    <row r="238" spans="1:14">
      <c r="A238" s="1"/>
      <c r="B238" s="1"/>
      <c r="C238" s="1"/>
      <c r="D238" s="1"/>
      <c r="E238" s="1"/>
      <c r="F238" s="1" t="s">
        <v>240</v>
      </c>
      <c r="G238" s="1"/>
      <c r="H238" s="1"/>
      <c r="I238" s="1"/>
      <c r="J238" s="6"/>
      <c r="K238" s="6"/>
      <c r="L238" s="6"/>
      <c r="M238" s="6"/>
      <c r="N238" s="6"/>
    </row>
    <row r="239" spans="1:14">
      <c r="A239" s="1"/>
      <c r="B239" s="1"/>
      <c r="C239" s="1"/>
      <c r="D239" s="1"/>
      <c r="E239" s="1"/>
      <c r="F239" s="1"/>
      <c r="G239" s="1" t="s">
        <v>241</v>
      </c>
      <c r="H239" s="1"/>
      <c r="I239" s="1"/>
      <c r="J239" s="6">
        <v>26.5</v>
      </c>
      <c r="K239" s="6">
        <v>587.29999999999995</v>
      </c>
      <c r="L239" s="6">
        <v>1000</v>
      </c>
      <c r="M239" s="6">
        <v>1887.52</v>
      </c>
      <c r="N239" s="6">
        <v>1500</v>
      </c>
    </row>
    <row r="240" spans="1:14">
      <c r="A240" s="1"/>
      <c r="B240" s="1"/>
      <c r="C240" s="1"/>
      <c r="D240" s="1"/>
      <c r="E240" s="1"/>
      <c r="F240" s="1"/>
      <c r="G240" s="1" t="s">
        <v>242</v>
      </c>
      <c r="H240" s="1"/>
      <c r="I240" s="1"/>
      <c r="J240" s="6">
        <v>1598.3</v>
      </c>
      <c r="K240" s="6">
        <v>2931.53</v>
      </c>
      <c r="L240" s="6">
        <v>5000</v>
      </c>
      <c r="M240" s="6">
        <v>0</v>
      </c>
      <c r="N240" s="6">
        <v>2000</v>
      </c>
    </row>
    <row r="241" spans="1:14">
      <c r="A241" s="1"/>
      <c r="B241" s="1"/>
      <c r="C241" s="1"/>
      <c r="D241" s="1"/>
      <c r="E241" s="1"/>
      <c r="F241" s="1"/>
      <c r="G241" s="1" t="s">
        <v>243</v>
      </c>
      <c r="H241" s="1"/>
      <c r="I241" s="1"/>
      <c r="J241" s="6">
        <v>10718.3</v>
      </c>
      <c r="K241" s="6">
        <v>12353.49</v>
      </c>
      <c r="L241" s="6">
        <v>11000</v>
      </c>
      <c r="M241" s="6">
        <v>0</v>
      </c>
      <c r="N241" s="6">
        <v>11000</v>
      </c>
    </row>
    <row r="242" spans="1:14" ht="15.75" thickBot="1">
      <c r="A242" s="1"/>
      <c r="B242" s="1"/>
      <c r="C242" s="1"/>
      <c r="D242" s="1"/>
      <c r="E242" s="1"/>
      <c r="F242" s="1"/>
      <c r="G242" s="1" t="s">
        <v>244</v>
      </c>
      <c r="H242" s="1"/>
      <c r="I242" s="1"/>
      <c r="J242" s="9">
        <v>13214.56</v>
      </c>
      <c r="K242" s="9">
        <v>14016.77</v>
      </c>
      <c r="L242" s="9">
        <v>12000</v>
      </c>
      <c r="M242" s="9">
        <v>5681.67</v>
      </c>
      <c r="N242" s="9">
        <v>6000</v>
      </c>
    </row>
    <row r="243" spans="1:14">
      <c r="A243" s="1"/>
      <c r="B243" s="1"/>
      <c r="C243" s="1"/>
      <c r="D243" s="1"/>
      <c r="E243" s="1"/>
      <c r="F243" s="1" t="s">
        <v>245</v>
      </c>
      <c r="G243" s="1"/>
      <c r="H243" s="1"/>
      <c r="I243" s="1"/>
      <c r="J243" s="13">
        <f>ROUND(SUM(J238:J242),5)</f>
        <v>25557.66</v>
      </c>
      <c r="K243" s="13">
        <f>ROUND(SUM(K238:K242),5)</f>
        <v>29889.09</v>
      </c>
      <c r="L243" s="13">
        <f>ROUND(SUM(L238:L242),5)</f>
        <v>29000</v>
      </c>
      <c r="M243" s="13">
        <f>ROUND(SUM(M238:M242),5)</f>
        <v>7569.19</v>
      </c>
      <c r="N243" s="13">
        <f>ROUND(SUM(N238:N242),5)</f>
        <v>20500</v>
      </c>
    </row>
    <row r="244" spans="1:14">
      <c r="A244" s="1"/>
      <c r="B244" s="1"/>
      <c r="C244" s="1"/>
      <c r="D244" s="1"/>
      <c r="E244" s="1"/>
      <c r="F244" s="1" t="s">
        <v>246</v>
      </c>
      <c r="G244" s="1"/>
      <c r="H244" s="1"/>
      <c r="I244" s="1"/>
      <c r="J244" s="6">
        <v>5000</v>
      </c>
      <c r="K244" s="6">
        <v>65000</v>
      </c>
      <c r="L244" s="6">
        <v>12920</v>
      </c>
      <c r="M244" s="6">
        <v>0</v>
      </c>
      <c r="N244" s="6">
        <v>12920</v>
      </c>
    </row>
    <row r="245" spans="1:14">
      <c r="A245" s="1"/>
      <c r="B245" s="1"/>
      <c r="C245" s="1"/>
      <c r="D245" s="1"/>
      <c r="E245" s="1"/>
      <c r="F245" s="1" t="s">
        <v>247</v>
      </c>
      <c r="G245" s="1"/>
      <c r="H245" s="1"/>
      <c r="I245" s="1"/>
      <c r="J245" s="7"/>
      <c r="K245" s="7"/>
      <c r="L245" s="6"/>
      <c r="M245" s="6">
        <v>4475</v>
      </c>
      <c r="N245" s="6"/>
    </row>
    <row r="246" spans="1:14">
      <c r="A246" s="1"/>
      <c r="B246" s="1"/>
      <c r="C246" s="1"/>
      <c r="D246" s="1"/>
      <c r="E246" s="1"/>
      <c r="F246" s="1" t="s">
        <v>248</v>
      </c>
      <c r="G246" s="1"/>
      <c r="H246" s="1"/>
      <c r="I246" s="1"/>
      <c r="J246" s="6"/>
      <c r="K246" s="6"/>
      <c r="L246" s="6">
        <v>2500</v>
      </c>
      <c r="M246" s="6"/>
      <c r="N246" s="6">
        <v>2500</v>
      </c>
    </row>
    <row r="247" spans="1:14">
      <c r="A247" s="1"/>
      <c r="B247" s="1"/>
      <c r="C247" s="1"/>
      <c r="D247" s="1"/>
      <c r="E247" s="1"/>
      <c r="F247" s="1"/>
      <c r="G247" s="1" t="s">
        <v>249</v>
      </c>
      <c r="H247" s="1"/>
      <c r="I247" s="1"/>
      <c r="J247" s="6">
        <v>3267.35</v>
      </c>
      <c r="K247" s="6">
        <v>415.31</v>
      </c>
      <c r="L247" s="6">
        <v>1000</v>
      </c>
      <c r="M247" s="6">
        <v>83.2</v>
      </c>
      <c r="N247" s="6">
        <v>1000</v>
      </c>
    </row>
    <row r="248" spans="1:14" ht="15.75" thickBot="1">
      <c r="A248" s="1"/>
      <c r="B248" s="1"/>
      <c r="C248" s="1"/>
      <c r="D248" s="1"/>
      <c r="E248" s="1"/>
      <c r="F248" s="1"/>
      <c r="G248" s="1" t="s">
        <v>250</v>
      </c>
      <c r="H248" s="1"/>
      <c r="I248" s="1"/>
      <c r="J248" s="6">
        <v>1308.07</v>
      </c>
      <c r="K248" s="6">
        <v>1633.61</v>
      </c>
      <c r="L248" s="6">
        <v>0</v>
      </c>
      <c r="M248" s="6">
        <v>696.79</v>
      </c>
      <c r="N248" s="6">
        <v>0</v>
      </c>
    </row>
    <row r="249" spans="1:14" ht="15.75" thickBot="1">
      <c r="A249" s="1"/>
      <c r="B249" s="1"/>
      <c r="C249" s="1"/>
      <c r="D249" s="1"/>
      <c r="E249" s="1"/>
      <c r="F249" s="1"/>
      <c r="G249" s="1" t="s">
        <v>251</v>
      </c>
      <c r="H249" s="1"/>
      <c r="I249" s="1"/>
      <c r="J249" s="6">
        <v>500.73</v>
      </c>
      <c r="K249" s="9">
        <v>0</v>
      </c>
      <c r="L249" s="11">
        <f>ROUND(SUM(L245:L248),5)</f>
        <v>3500</v>
      </c>
      <c r="M249" s="9">
        <v>18.399999999999999</v>
      </c>
      <c r="N249" s="11">
        <f>ROUND(SUM(N245:N248),5)</f>
        <v>3500</v>
      </c>
    </row>
    <row r="250" spans="1:14" ht="15.75" thickBot="1">
      <c r="A250" s="1"/>
      <c r="B250" s="1"/>
      <c r="C250" s="1"/>
      <c r="D250" s="1"/>
      <c r="E250" s="1"/>
      <c r="F250" s="1" t="s">
        <v>252</v>
      </c>
      <c r="G250" s="1"/>
      <c r="H250" s="1"/>
      <c r="I250" s="1"/>
      <c r="J250" s="11">
        <f>ROUND(SUM(J246:J249),5)</f>
        <v>5076.1499999999996</v>
      </c>
      <c r="K250" s="13">
        <f>ROUND(SUM(K246:K249),5)</f>
        <v>2048.92</v>
      </c>
      <c r="L250" s="14">
        <f>SUM(L246:L249)</f>
        <v>7000</v>
      </c>
      <c r="M250" s="13">
        <f>ROUND(SUM(M246:M249),5)</f>
        <v>798.39</v>
      </c>
      <c r="N250" s="14">
        <f>SUM(N246:N249)</f>
        <v>7000</v>
      </c>
    </row>
    <row r="251" spans="1:14">
      <c r="A251" s="1"/>
      <c r="B251" s="1"/>
      <c r="C251" s="1"/>
      <c r="D251" s="1"/>
      <c r="E251" s="1" t="s">
        <v>253</v>
      </c>
      <c r="F251" s="1"/>
      <c r="G251" s="1"/>
      <c r="H251" s="1"/>
      <c r="I251" s="1"/>
      <c r="J251" s="13">
        <f>ROUND(SUM(J236:J237)+SUM(J243:J244)+J250,5)</f>
        <v>36871.870000000003</v>
      </c>
      <c r="K251" s="13">
        <f>ROUND(SUM(K236:K237)+SUM(K243:K244)+SUM(K250:K250),5)</f>
        <v>97827.53</v>
      </c>
      <c r="L251" s="13">
        <f>ROUND(SUM(L236:L237)+SUM(L243:L244)+L249,5)</f>
        <v>46920</v>
      </c>
      <c r="M251" s="13">
        <f>ROUND(SUM(M236:M237)+SUM(M243:M245)+SUM(M250:M250),5)</f>
        <v>13197.58</v>
      </c>
      <c r="N251" s="13">
        <f>ROUND(SUM(N236:N237)+SUM(N243:N244)+N249,5)</f>
        <v>37920</v>
      </c>
    </row>
    <row r="252" spans="1:14">
      <c r="A252" s="1"/>
      <c r="B252" s="1"/>
      <c r="C252" s="1"/>
      <c r="D252" s="1"/>
      <c r="E252" s="1" t="s">
        <v>254</v>
      </c>
      <c r="F252" s="1"/>
      <c r="G252" s="1"/>
      <c r="H252" s="1"/>
      <c r="I252" s="1"/>
      <c r="J252" s="6"/>
      <c r="K252" s="6"/>
      <c r="M252" s="6"/>
    </row>
    <row r="253" spans="1:14">
      <c r="A253" s="1"/>
      <c r="B253" s="1"/>
      <c r="C253" s="1"/>
      <c r="D253" s="1"/>
      <c r="E253" s="1"/>
      <c r="F253" s="1" t="s">
        <v>255</v>
      </c>
      <c r="G253" s="1"/>
      <c r="H253" s="1"/>
      <c r="I253" s="1"/>
      <c r="J253" s="6">
        <v>3365.72</v>
      </c>
      <c r="K253" s="6">
        <v>8127.84</v>
      </c>
      <c r="L253" s="6">
        <v>5500</v>
      </c>
      <c r="M253" s="6">
        <v>1045.22</v>
      </c>
      <c r="N253" s="6">
        <v>1000</v>
      </c>
    </row>
    <row r="254" spans="1:14">
      <c r="A254" s="1"/>
      <c r="B254" s="1"/>
      <c r="C254" s="1"/>
      <c r="D254" s="1"/>
      <c r="E254" s="1"/>
      <c r="F254" s="1" t="s">
        <v>256</v>
      </c>
      <c r="G254" s="1"/>
      <c r="H254" s="1"/>
      <c r="I254" s="1"/>
      <c r="J254" s="6">
        <v>638.45000000000005</v>
      </c>
      <c r="K254" s="6">
        <v>1442.18</v>
      </c>
      <c r="L254" s="6">
        <v>0</v>
      </c>
      <c r="M254" s="6">
        <v>2042.83</v>
      </c>
      <c r="N254" s="6">
        <v>0</v>
      </c>
    </row>
    <row r="255" spans="1:14">
      <c r="A255" s="1"/>
      <c r="B255" s="1"/>
      <c r="C255" s="1"/>
      <c r="D255" s="1"/>
      <c r="E255" s="1"/>
      <c r="F255" s="1" t="s">
        <v>257</v>
      </c>
      <c r="G255" s="1"/>
      <c r="H255" s="1"/>
      <c r="I255" s="1"/>
      <c r="J255" s="6">
        <v>0</v>
      </c>
      <c r="K255" s="6">
        <v>2940.38</v>
      </c>
      <c r="L255" s="6">
        <v>5000</v>
      </c>
      <c r="M255" s="6">
        <v>0</v>
      </c>
      <c r="N255" s="6">
        <v>0</v>
      </c>
    </row>
    <row r="256" spans="1:14">
      <c r="A256" s="1"/>
      <c r="B256" s="1"/>
      <c r="C256" s="1"/>
      <c r="D256" s="1"/>
      <c r="E256" s="1"/>
      <c r="F256" s="1" t="s">
        <v>258</v>
      </c>
      <c r="G256" s="1"/>
      <c r="H256" s="1"/>
      <c r="I256" s="1"/>
      <c r="J256" s="6">
        <v>7655.78</v>
      </c>
      <c r="K256" s="6">
        <v>400</v>
      </c>
      <c r="L256" s="6">
        <v>5500</v>
      </c>
      <c r="M256" s="6">
        <v>119.97</v>
      </c>
      <c r="N256" s="6">
        <v>1500</v>
      </c>
    </row>
    <row r="257" spans="1:14">
      <c r="A257" s="1"/>
      <c r="B257" s="1"/>
      <c r="C257" s="1"/>
      <c r="D257" s="1"/>
      <c r="E257" s="1"/>
      <c r="F257" s="1" t="s">
        <v>259</v>
      </c>
      <c r="G257" s="1"/>
      <c r="H257" s="1"/>
      <c r="I257" s="1"/>
      <c r="J257" s="6">
        <v>3851.94</v>
      </c>
      <c r="K257" s="6">
        <v>1908.59</v>
      </c>
      <c r="L257" s="6">
        <v>5000</v>
      </c>
      <c r="M257" s="6">
        <v>115</v>
      </c>
      <c r="N257" s="6">
        <v>2000</v>
      </c>
    </row>
    <row r="258" spans="1:14">
      <c r="A258" s="1"/>
      <c r="B258" s="1"/>
      <c r="C258" s="1"/>
      <c r="D258" s="1"/>
      <c r="E258" s="1"/>
      <c r="F258" s="1" t="s">
        <v>260</v>
      </c>
      <c r="G258" s="1"/>
      <c r="H258" s="1"/>
      <c r="I258" s="1"/>
      <c r="J258" s="6">
        <v>2129.0500000000002</v>
      </c>
      <c r="K258" s="6">
        <v>987.48</v>
      </c>
      <c r="L258" s="6">
        <v>10000</v>
      </c>
      <c r="M258" s="6">
        <v>3033.73</v>
      </c>
      <c r="N258" s="6">
        <v>3000</v>
      </c>
    </row>
    <row r="259" spans="1:14">
      <c r="A259" s="1"/>
      <c r="B259" s="1"/>
      <c r="C259" s="1"/>
      <c r="D259" s="1"/>
      <c r="E259" s="1"/>
      <c r="F259" s="1" t="s">
        <v>261</v>
      </c>
      <c r="G259" s="1"/>
      <c r="H259" s="1"/>
      <c r="I259" s="1"/>
      <c r="J259" s="6"/>
      <c r="K259" s="6"/>
      <c r="M259" s="6"/>
    </row>
    <row r="260" spans="1:14">
      <c r="A260" s="1"/>
      <c r="B260" s="1"/>
      <c r="C260" s="1"/>
      <c r="D260" s="1"/>
      <c r="E260" s="1"/>
      <c r="F260" s="1"/>
      <c r="G260" s="1" t="s">
        <v>262</v>
      </c>
      <c r="H260" s="1"/>
      <c r="I260" s="1"/>
      <c r="J260" s="6">
        <v>0</v>
      </c>
      <c r="K260" s="6">
        <v>0</v>
      </c>
      <c r="L260" s="10"/>
      <c r="M260" s="6">
        <v>0</v>
      </c>
      <c r="N260" s="10"/>
    </row>
    <row r="261" spans="1:14" ht="15.75" thickBot="1">
      <c r="A261" s="1"/>
      <c r="B261" s="1"/>
      <c r="C261" s="1"/>
      <c r="D261" s="1"/>
      <c r="E261" s="1"/>
      <c r="F261" s="1"/>
      <c r="G261" s="1" t="s">
        <v>263</v>
      </c>
      <c r="H261" s="1"/>
      <c r="I261" s="1"/>
      <c r="J261" s="6">
        <v>550</v>
      </c>
      <c r="K261" s="9">
        <v>550</v>
      </c>
      <c r="L261" s="6">
        <v>550</v>
      </c>
      <c r="M261" s="6">
        <v>550</v>
      </c>
      <c r="N261" s="6">
        <v>550</v>
      </c>
    </row>
    <row r="262" spans="1:14" ht="15.75" thickBot="1">
      <c r="A262" s="1"/>
      <c r="B262" s="1"/>
      <c r="C262" s="1"/>
      <c r="D262" s="1"/>
      <c r="E262" s="1"/>
      <c r="F262" s="1" t="s">
        <v>264</v>
      </c>
      <c r="G262" s="1"/>
      <c r="H262" s="1"/>
      <c r="I262" s="1"/>
      <c r="J262" s="11">
        <f>ROUND(SUM(J259:J261),5)</f>
        <v>550</v>
      </c>
      <c r="K262" s="13">
        <f>ROUND(SUM(K259:K261),5)</f>
        <v>550</v>
      </c>
      <c r="L262" s="11">
        <f>ROUND(SUM(L261:L261),5)</f>
        <v>550</v>
      </c>
      <c r="M262" s="13">
        <f>ROUND(SUM(M259:M261),5)</f>
        <v>550</v>
      </c>
      <c r="N262" s="11">
        <f>ROUND(SUM(N261:N261),5)</f>
        <v>550</v>
      </c>
    </row>
    <row r="263" spans="1:14">
      <c r="A263" s="1"/>
      <c r="B263" s="1"/>
      <c r="C263" s="1"/>
      <c r="D263" s="1"/>
      <c r="E263" s="1" t="s">
        <v>265</v>
      </c>
      <c r="F263" s="1"/>
      <c r="G263" s="1"/>
      <c r="H263" s="1"/>
      <c r="I263" s="1"/>
      <c r="J263" s="13">
        <f>ROUND(SUM(J252:J258)+J262,5)</f>
        <v>18190.939999999999</v>
      </c>
      <c r="K263" s="13">
        <f>ROUND(SUM(K252:K258)+SUM(K262:K262),5)</f>
        <v>16356.47</v>
      </c>
      <c r="L263" s="13">
        <f>ROUND(SUM(L251:L258)+L262,5)</f>
        <v>78470</v>
      </c>
      <c r="M263" s="13">
        <f>ROUND(SUM(M252:M258)+SUM(M262:M262),5)</f>
        <v>6906.75</v>
      </c>
      <c r="N263" s="13">
        <f>ROUND(SUM(N253:N258)+N262,5)</f>
        <v>8050</v>
      </c>
    </row>
    <row r="264" spans="1:14" ht="15.75" thickBot="1">
      <c r="A264" s="1"/>
      <c r="B264" s="1"/>
      <c r="C264" s="1"/>
      <c r="D264" s="1"/>
      <c r="E264" s="1" t="s">
        <v>266</v>
      </c>
      <c r="F264" s="1"/>
      <c r="G264" s="1"/>
      <c r="H264" s="1"/>
      <c r="I264" s="1"/>
      <c r="J264" s="6">
        <v>1624.46</v>
      </c>
      <c r="K264" s="6">
        <v>2322.31</v>
      </c>
      <c r="L264" s="6">
        <v>0</v>
      </c>
      <c r="M264" s="6">
        <v>-277.74</v>
      </c>
      <c r="N264" s="6">
        <v>0</v>
      </c>
    </row>
    <row r="265" spans="1:14" ht="15.75" thickBot="1">
      <c r="A265" s="1"/>
      <c r="B265" s="1"/>
      <c r="C265" s="1"/>
      <c r="D265" s="1" t="s">
        <v>267</v>
      </c>
      <c r="E265" s="1"/>
      <c r="F265" s="1"/>
      <c r="G265" s="1"/>
      <c r="H265" s="1"/>
      <c r="I265" s="1"/>
      <c r="J265" s="11">
        <f>ROUND(SUM(J38:J41)+J54+J170+J175+J184+J230+J235+J251+SUM(J263:J264),5)</f>
        <v>1460458.83</v>
      </c>
      <c r="K265" s="11">
        <f>ROUND(K38+K54+K170+K175+K184+K230+K235+K251+SUM(K263:K264),5)</f>
        <v>1962725.91</v>
      </c>
      <c r="L265" s="11">
        <f>ROUND(L38+L54+L170+L175+L184+L230+L235+L251+SUM(L263:L264),5)</f>
        <v>1927783.1</v>
      </c>
      <c r="M265" s="11">
        <f>ROUND(M38+M54+M170+M175+M184+M230+M235+M251+SUM(M263:M264),5)</f>
        <v>1338005.74</v>
      </c>
      <c r="N265" s="11">
        <f>ROUND(N38+N54+N170+N175+N184+N230+N235+N251+SUM(N263:N264),5)</f>
        <v>2047107.26</v>
      </c>
    </row>
    <row r="266" spans="1:14">
      <c r="A266" s="1"/>
      <c r="B266" s="1" t="s">
        <v>268</v>
      </c>
      <c r="C266" s="1"/>
      <c r="D266" s="1"/>
      <c r="E266" s="1"/>
      <c r="F266" s="1"/>
      <c r="G266" s="1"/>
      <c r="H266" s="1"/>
      <c r="I266" s="1"/>
      <c r="J266" s="13">
        <f>ROUND(J3+J37-J265,5)</f>
        <v>417020.12</v>
      </c>
      <c r="K266" s="13">
        <f>ROUND(K3+K37-K265,5)</f>
        <v>-86190.86</v>
      </c>
      <c r="L266" s="13">
        <f>ROUND(L3+L37-L265,5)</f>
        <v>-46920</v>
      </c>
      <c r="M266" s="13">
        <f>ROUND(M3+M37-M265,5)</f>
        <v>436499.11</v>
      </c>
      <c r="N266" s="13">
        <f>ROUND(N3+N37-N265,5)</f>
        <v>-11264.78</v>
      </c>
    </row>
  </sheetData>
  <sheetProtection sheet="1" objects="1" scenarios="1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42ca36-c917-426e-b10f-a601cd052900">
      <Terms xmlns="http://schemas.microsoft.com/office/infopath/2007/PartnerControls"/>
    </lcf76f155ced4ddcb4097134ff3c332f>
    <TaxCatchAll xmlns="66d75f40-7d24-403a-a859-e7f12c41f90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BABA26B305243A60A31FCA787FEA4" ma:contentTypeVersion="18" ma:contentTypeDescription="Create a new document." ma:contentTypeScope="" ma:versionID="569849e804b68e09181e2c01c2f492cc">
  <xsd:schema xmlns:xsd="http://www.w3.org/2001/XMLSchema" xmlns:xs="http://www.w3.org/2001/XMLSchema" xmlns:p="http://schemas.microsoft.com/office/2006/metadata/properties" xmlns:ns2="0b42ca36-c917-426e-b10f-a601cd052900" xmlns:ns3="66d75f40-7d24-403a-a859-e7f12c41f900" targetNamespace="http://schemas.microsoft.com/office/2006/metadata/properties" ma:root="true" ma:fieldsID="a69dff9e227d42405527a69cd5037dd9" ns2:_="" ns3:_="">
    <xsd:import namespace="0b42ca36-c917-426e-b10f-a601cd052900"/>
    <xsd:import namespace="66d75f40-7d24-403a-a859-e7f12c41f9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2ca36-c917-426e-b10f-a601cd052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163435-b481-4f32-b3c0-29a0a12426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75f40-7d24-403a-a859-e7f12c41f9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77865d3-a4a9-4a08-8cda-27d5374147dc}" ma:internalName="TaxCatchAll" ma:showField="CatchAllData" ma:web="66d75f40-7d24-403a-a859-e7f12c41f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4BFD03-116E-4B29-94FE-1E46BE0114C4}"/>
</file>

<file path=customXml/itemProps2.xml><?xml version="1.0" encoding="utf-8"?>
<ds:datastoreItem xmlns:ds="http://schemas.openxmlformats.org/officeDocument/2006/customXml" ds:itemID="{3E3982A0-2412-4E32-92E1-BE294A052D7A}"/>
</file>

<file path=customXml/itemProps3.xml><?xml version="1.0" encoding="utf-8"?>
<ds:datastoreItem xmlns:ds="http://schemas.openxmlformats.org/officeDocument/2006/customXml" ds:itemID="{635A80F6-D0D7-448D-A0EE-0FFEE051F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Sherry Snyder</dc:creator>
  <cp:keywords/>
  <dc:description/>
  <cp:lastModifiedBy>Charlie Schmidtmann</cp:lastModifiedBy>
  <cp:revision/>
  <dcterms:created xsi:type="dcterms:W3CDTF">2026-09-15T18:36:46Z</dcterms:created>
  <dcterms:modified xsi:type="dcterms:W3CDTF">2026-09-16T23:19:57Z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0x010100AA5BABA26B305243A60A31FCA787FEA4</vt:lpwstr>
  </property>
</Properties>
</file>