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7-July/15/"/>
    </mc:Choice>
  </mc:AlternateContent>
  <xr:revisionPtr revIDLastSave="0" documentId="8_{EC58622C-FD68-4732-9D16-473385164E5E}" xr6:coauthVersionLast="47" xr6:coauthVersionMax="47" xr10:uidLastSave="{00000000-0000-0000-0000-000000000000}"/>
  <bookViews>
    <workbookView xWindow="19090" yWindow="-110" windowWidth="38620" windowHeight="21100" xr2:uid="{4C8803A7-75E9-4711-90D0-2751D8CDBD65}"/>
  </bookViews>
  <sheets>
    <sheet name="JUN 2026 Balance Sheet" sheetId="1" r:id="rId1"/>
    <sheet name="JUN 2026 MTD I&amp;E" sheetId="2" r:id="rId2"/>
    <sheet name="JUN 2026 YTD I&amp;E" sheetId="3" r:id="rId3"/>
    <sheet name="JUN 2026 General Ledger" sheetId="4" r:id="rId4"/>
    <sheet name="Alert" sheetId="9" state="hidden" r:id="rId5"/>
    <sheet name="JUN 2026 BVA" sheetId="5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'JUN 2026 Balance Sheet'!$A:$G,'JUN 2026 Balance Sheet'!$1:$1</definedName>
    <definedName name="_xlnm.Print_Titles" localSheetId="5">'JUN 2026 BVA'!$A:$I,'JUN 2026 BVA'!$1:$2</definedName>
    <definedName name="_xlnm.Print_Titles" localSheetId="3">'JUN 2026 General Ledger'!$A:$F,'JUN 2026 General Ledger'!$1:$1</definedName>
    <definedName name="_xlnm.Print_Titles" localSheetId="1">'JUN 2026 MTD I&amp;E'!$A:$I,'JUN 2026 MTD I&amp;E'!$1:$2</definedName>
    <definedName name="_xlnm.Print_Titles" localSheetId="2">'JUN 2026 YTD I&amp;E'!$A:$I,'JUN 2026 YTD I&amp;E'!$1:$2</definedName>
    <definedName name="QB_COLUMN_1" localSheetId="3" hidden="1">'JUN 2026 General Ledger'!$G$1</definedName>
    <definedName name="QB_COLUMN_17" localSheetId="3" hidden="1">'JUN 2026 General Ledger'!$M$1</definedName>
    <definedName name="QB_COLUMN_19" localSheetId="3" hidden="1">'JUN 2026 General Ledger'!$N$1</definedName>
    <definedName name="QB_COLUMN_20" localSheetId="3" hidden="1">'JUN 2026 General Ledger'!$O$1</definedName>
    <definedName name="QB_COLUMN_29" localSheetId="0" hidden="1">'JUN 2026 Balance Sheet'!$H$1</definedName>
    <definedName name="QB_COLUMN_3" localSheetId="3" hidden="1">'JUN 2026 General Ledger'!$H$1</definedName>
    <definedName name="QB_COLUMN_30" localSheetId="3" hidden="1">'JUN 2026 General Ledger'!$P$1</definedName>
    <definedName name="QB_COLUMN_31" localSheetId="3" hidden="1">'JUN 2026 General Ledger'!$Q$1</definedName>
    <definedName name="QB_COLUMN_4" localSheetId="3" hidden="1">'JUN 2026 General Ledger'!$I$1</definedName>
    <definedName name="QB_COLUMN_5" localSheetId="3" hidden="1">'JUN 2026 General Ledger'!$J$1</definedName>
    <definedName name="QB_COLUMN_59200" localSheetId="5" hidden="1">'JUN 2026 BVA'!$J$2</definedName>
    <definedName name="QB_COLUMN_59200" localSheetId="1" hidden="1">'JUN 2026 MTD I&amp;E'!$J$2</definedName>
    <definedName name="QB_COLUMN_59200" localSheetId="2" hidden="1">'JUN 2026 YTD I&amp;E'!$J$2</definedName>
    <definedName name="QB_COLUMN_63620" localSheetId="5" hidden="1">'JUN 2026 BVA'!$L$2</definedName>
    <definedName name="QB_COLUMN_63620" localSheetId="1" hidden="1">'JUN 2026 MTD I&amp;E'!$L$2</definedName>
    <definedName name="QB_COLUMN_63620" localSheetId="2" hidden="1">'JUN 2026 YTD I&amp;E'!$L$2</definedName>
    <definedName name="QB_COLUMN_64430" localSheetId="5" hidden="1">'JUN 2026 BVA'!$M$2</definedName>
    <definedName name="QB_COLUMN_64430" localSheetId="1" hidden="1">'JUN 2026 MTD I&amp;E'!$M$2</definedName>
    <definedName name="QB_COLUMN_64430" localSheetId="2" hidden="1">'JUN 2026 YTD I&amp;E'!$M$2</definedName>
    <definedName name="QB_COLUMN_7" localSheetId="3" hidden="1">'JUN 2026 General Ledger'!$K$1</definedName>
    <definedName name="QB_COLUMN_76210" localSheetId="5" hidden="1">'JUN 2026 BVA'!$K$2</definedName>
    <definedName name="QB_COLUMN_76210" localSheetId="1" hidden="1">'JUN 2026 MTD I&amp;E'!$K$2</definedName>
    <definedName name="QB_COLUMN_76210" localSheetId="2" hidden="1">'JUN 2026 YTD I&amp;E'!$K$2</definedName>
    <definedName name="QB_COLUMN_8" localSheetId="3" hidden="1">'JUN 2026 General Ledger'!$L$1</definedName>
    <definedName name="QB_DATA_0" localSheetId="0" hidden="1">'JUN 2026 Balance Sheet'!$6:$6,'JUN 2026 Balance Sheet'!$7:$7,'JUN 2026 Balance Sheet'!$8:$8,'JUN 2026 Balance Sheet'!$9:$9,'JUN 2026 Balance Sheet'!$10:$10,'JUN 2026 Balance Sheet'!$11:$11,'JUN 2026 Balance Sheet'!$12:$12,'JUN 2026 Balance Sheet'!$13:$13,'JUN 2026 Balance Sheet'!$17:$17,'JUN 2026 Balance Sheet'!$18:$18,'JUN 2026 Balance Sheet'!$19:$19,'JUN 2026 Balance Sheet'!$22:$22,'JUN 2026 Balance Sheet'!$23:$23,'JUN 2026 Balance Sheet'!$24:$24,'JUN 2026 Balance Sheet'!$28:$28,'JUN 2026 Balance Sheet'!$29:$29</definedName>
    <definedName name="QB_DATA_0" localSheetId="5" hidden="1">'JUN 2026 BVA'!$5:$5,'JUN 2026 BVA'!$6:$6,'JUN 2026 BVA'!$7:$7,'JUN 2026 BVA'!$8:$8,'JUN 2026 BVA'!$9:$9,'JUN 2026 BVA'!$11:$11,'JUN 2026 BVA'!$12:$12,'JUN 2026 BVA'!$13:$13,'JUN 2026 BVA'!$14:$14,'JUN 2026 BVA'!$15:$15,'JUN 2026 BVA'!$16:$16,'JUN 2026 BVA'!$17:$17,'JUN 2026 BVA'!$18:$18,'JUN 2026 BVA'!$19:$19,'JUN 2026 BVA'!$20:$20,'JUN 2026 BVA'!$21:$21</definedName>
    <definedName name="QB_DATA_0" localSheetId="3" hidden="1">'JUN 2026 General Ledger'!$3:$3,'JUN 2026 General Ledger'!$4:$4,'JUN 2026 General Ledger'!$5:$5,'JUN 2026 General Ledger'!$6:$6,'JUN 2026 General Ledger'!$7:$7,'JUN 2026 General Ledger'!$8:$8,'JUN 2026 General Ledger'!$9:$9,'JUN 2026 General Ledger'!$10:$10,'JUN 2026 General Ledger'!$14:$14,'JUN 2026 General Ledger'!$17:$17,'JUN 2026 General Ledger'!$20:$20,'JUN 2026 General Ledger'!$23:$23,'JUN 2026 General Ledger'!$26:$26,'JUN 2026 General Ledger'!$29:$29,'JUN 2026 General Ledger'!$32:$32,'JUN 2026 General Ledger'!$33:$33</definedName>
    <definedName name="QB_DATA_0" localSheetId="1" hidden="1">'JUN 2026 MTD I&amp;E'!$5:$5,'JUN 2026 MTD I&amp;E'!$6:$6,'JUN 2026 MTD I&amp;E'!$7:$7,'JUN 2026 MTD I&amp;E'!$8:$8,'JUN 2026 MTD I&amp;E'!$10:$10,'JUN 2026 MTD I&amp;E'!$11:$11,'JUN 2026 MTD I&amp;E'!$12:$12,'JUN 2026 MTD I&amp;E'!$13:$13,'JUN 2026 MTD I&amp;E'!$14:$14,'JUN 2026 MTD I&amp;E'!$15:$15,'JUN 2026 MTD I&amp;E'!$16:$16,'JUN 2026 MTD I&amp;E'!$17:$17,'JUN 2026 MTD I&amp;E'!$18:$18,'JUN 2026 MTD I&amp;E'!$19:$19,'JUN 2026 MTD I&amp;E'!$20:$20,'JUN 2026 MTD I&amp;E'!$21:$21</definedName>
    <definedName name="QB_DATA_0" localSheetId="2" hidden="1">'JUN 2026 YTD I&amp;E'!$5:$5,'JUN 2026 YTD I&amp;E'!$6:$6,'JUN 2026 YTD I&amp;E'!$7:$7,'JUN 2026 YTD I&amp;E'!$8:$8,'JUN 2026 YTD I&amp;E'!$9:$9,'JUN 2026 YTD I&amp;E'!$11:$11,'JUN 2026 YTD I&amp;E'!$12:$12,'JUN 2026 YTD I&amp;E'!$13:$13,'JUN 2026 YTD I&amp;E'!$14:$14,'JUN 2026 YTD I&amp;E'!$15:$15,'JUN 2026 YTD I&amp;E'!$16:$16,'JUN 2026 YTD I&amp;E'!$17:$17,'JUN 2026 YTD I&amp;E'!$18:$18,'JUN 2026 YTD I&amp;E'!$19:$19,'JUN 2026 YTD I&amp;E'!$20:$20,'JUN 2026 YTD I&amp;E'!$21:$21</definedName>
    <definedName name="QB_DATA_1" localSheetId="0" hidden="1">'JUN 2026 Balance Sheet'!$30:$30,'JUN 2026 Balance Sheet'!$31:$31,'JUN 2026 Balance Sheet'!$32:$32,'JUN 2026 Balance Sheet'!$33:$33,'JUN 2026 Balance Sheet'!$34:$34,'JUN 2026 Balance Sheet'!$35:$35,'JUN 2026 Balance Sheet'!$36:$36,'JUN 2026 Balance Sheet'!$43:$43,'JUN 2026 Balance Sheet'!$46:$46,'JUN 2026 Balance Sheet'!$47:$47,'JUN 2026 Balance Sheet'!$50:$50,'JUN 2026 Balance Sheet'!$51:$51,'JUN 2026 Balance Sheet'!$52:$52,'JUN 2026 Balance Sheet'!$54:$54,'JUN 2026 Balance Sheet'!$57:$57,'JUN 2026 Balance Sheet'!$58:$58</definedName>
    <definedName name="QB_DATA_1" localSheetId="5" hidden="1">'JUN 2026 BVA'!$22:$22,'JUN 2026 BVA'!$23:$23,'JUN 2026 BVA'!$24:$24,'JUN 2026 BVA'!$25:$25,'JUN 2026 BVA'!$26:$26,'JUN 2026 BVA'!$27:$27,'JUN 2026 BVA'!$28:$28,'JUN 2026 BVA'!$29:$29,'JUN 2026 BVA'!$30:$30,'JUN 2026 BVA'!$36:$36,'JUN 2026 BVA'!$37:$37,'JUN 2026 BVA'!$38:$38,'JUN 2026 BVA'!$39:$39,'JUN 2026 BVA'!$40:$40,'JUN 2026 BVA'!$41:$41,'JUN 2026 BVA'!$44:$44</definedName>
    <definedName name="QB_DATA_1" localSheetId="3" hidden="1">'JUN 2026 General Ledger'!$34:$34,'JUN 2026 General Ledger'!$37:$37,'JUN 2026 General Ledger'!$40:$40,'JUN 2026 General Ledger'!$43:$43,'JUN 2026 General Ledger'!$48:$48,'JUN 2026 General Ledger'!$49:$49,'JUN 2026 General Ledger'!$50:$50,'JUN 2026 General Ledger'!$51:$51,'JUN 2026 General Ledger'!$52:$52,'JUN 2026 General Ledger'!$53:$53,'JUN 2026 General Ledger'!$56:$56,'JUN 2026 General Ledger'!$57:$57,'JUN 2026 General Ledger'!$62:$62,'JUN 2026 General Ledger'!$63:$63,'JUN 2026 General Ledger'!$64:$64,'JUN 2026 General Ledger'!$65:$65</definedName>
    <definedName name="QB_DATA_1" localSheetId="1" hidden="1">'JUN 2026 MTD I&amp;E'!$22:$22,'JUN 2026 MTD I&amp;E'!$23:$23,'JUN 2026 MTD I&amp;E'!$24:$24,'JUN 2026 MTD I&amp;E'!$25:$25,'JUN 2026 MTD I&amp;E'!$26:$26,'JUN 2026 MTD I&amp;E'!$27:$27,'JUN 2026 MTD I&amp;E'!$28:$28,'JUN 2026 MTD I&amp;E'!$29:$29,'JUN 2026 MTD I&amp;E'!$35:$35,'JUN 2026 MTD I&amp;E'!$36:$36,'JUN 2026 MTD I&amp;E'!$37:$37,'JUN 2026 MTD I&amp;E'!$38:$38,'JUN 2026 MTD I&amp;E'!$39:$39,'JUN 2026 MTD I&amp;E'!$40:$40,'JUN 2026 MTD I&amp;E'!$43:$43,'JUN 2026 MTD I&amp;E'!$44:$44</definedName>
    <definedName name="QB_DATA_1" localSheetId="2" hidden="1">'JUN 2026 YTD I&amp;E'!$22:$22,'JUN 2026 YTD I&amp;E'!$23:$23,'JUN 2026 YTD I&amp;E'!$24:$24,'JUN 2026 YTD I&amp;E'!$25:$25,'JUN 2026 YTD I&amp;E'!$26:$26,'JUN 2026 YTD I&amp;E'!$27:$27,'JUN 2026 YTD I&amp;E'!$28:$28,'JUN 2026 YTD I&amp;E'!$29:$29,'JUN 2026 YTD I&amp;E'!$30:$30,'JUN 2026 YTD I&amp;E'!$36:$36,'JUN 2026 YTD I&amp;E'!$37:$37,'JUN 2026 YTD I&amp;E'!$38:$38,'JUN 2026 YTD I&amp;E'!$39:$39,'JUN 2026 YTD I&amp;E'!$40:$40,'JUN 2026 YTD I&amp;E'!$41:$41,'JUN 2026 YTD I&amp;E'!$44:$44</definedName>
    <definedName name="QB_DATA_10" localSheetId="5" hidden="1">'JUN 2026 BVA'!$225:$225,'JUN 2026 BVA'!$227:$227,'JUN 2026 BVA'!$230:$230,'JUN 2026 BVA'!$236:$236,'JUN 2026 BVA'!$237:$237,'JUN 2026 BVA'!$240:$240,'JUN 2026 BVA'!$244:$244,'JUN 2026 BVA'!$245:$245,'JUN 2026 BVA'!$246:$246,'JUN 2026 BVA'!$247:$247,'JUN 2026 BVA'!$250:$250,'JUN 2026 BVA'!$252:$252,'JUN 2026 BVA'!$254:$254,'JUN 2026 BVA'!$255:$255,'JUN 2026 BVA'!$256:$256,'JUN 2026 BVA'!$257:$257</definedName>
    <definedName name="QB_DATA_10" localSheetId="3" hidden="1">'JUN 2026 General Ledger'!$283:$283,'JUN 2026 General Ledger'!$284:$284,'JUN 2026 General Ledger'!$285:$285,'JUN 2026 General Ledger'!$286:$286,'JUN 2026 General Ledger'!$287:$287,'JUN 2026 General Ledger'!$288:$288,'JUN 2026 General Ledger'!$289:$289,'JUN 2026 General Ledger'!$292:$292,'JUN 2026 General Ledger'!$293:$293,'JUN 2026 General Ledger'!$294:$294,'JUN 2026 General Ledger'!$295:$295,'JUN 2026 General Ledger'!$296:$296,'JUN 2026 General Ledger'!$299:$299,'JUN 2026 General Ledger'!$300:$300,'JUN 2026 General Ledger'!$303:$303,'JUN 2026 General Ledger'!$306:$306</definedName>
    <definedName name="QB_DATA_10" localSheetId="1" hidden="1">'JUN 2026 MTD I&amp;E'!$236:$236,'JUN 2026 MTD I&amp;E'!$238:$238,'JUN 2026 MTD I&amp;E'!$243:$243,'JUN 2026 MTD I&amp;E'!$244:$244,'JUN 2026 MTD I&amp;E'!$246:$246,'JUN 2026 MTD I&amp;E'!$247:$247,'JUN 2026 MTD I&amp;E'!$248:$248,'JUN 2026 MTD I&amp;E'!$252:$252,'JUN 2026 MTD I&amp;E'!$253:$253</definedName>
    <definedName name="QB_DATA_10" localSheetId="2" hidden="1">'JUN 2026 YTD I&amp;E'!$225:$225,'JUN 2026 YTD I&amp;E'!$227:$227,'JUN 2026 YTD I&amp;E'!$230:$230,'JUN 2026 YTD I&amp;E'!$236:$236,'JUN 2026 YTD I&amp;E'!$237:$237,'JUN 2026 YTD I&amp;E'!$240:$240,'JUN 2026 YTD I&amp;E'!$244:$244,'JUN 2026 YTD I&amp;E'!$245:$245,'JUN 2026 YTD I&amp;E'!$246:$246,'JUN 2026 YTD I&amp;E'!$247:$247,'JUN 2026 YTD I&amp;E'!$250:$250,'JUN 2026 YTD I&amp;E'!$252:$252,'JUN 2026 YTD I&amp;E'!$254:$254,'JUN 2026 YTD I&amp;E'!$255:$255,'JUN 2026 YTD I&amp;E'!$256:$256,'JUN 2026 YTD I&amp;E'!$257:$257</definedName>
    <definedName name="QB_DATA_11" localSheetId="5" hidden="1">'JUN 2026 BVA'!$258:$258,'JUN 2026 BVA'!$260:$260,'JUN 2026 BVA'!$265:$265,'JUN 2026 BVA'!$266:$266,'JUN 2026 BVA'!$267:$267,'JUN 2026 BVA'!$268:$268,'JUN 2026 BVA'!$269:$269,'JUN 2026 BVA'!$271:$271,'JUN 2026 BVA'!$272:$272,'JUN 2026 BVA'!$273:$273,'JUN 2026 BVA'!$274:$274,'JUN 2026 BVA'!$276:$276,'JUN 2026 BVA'!$279:$279,'JUN 2026 BVA'!$280:$280</definedName>
    <definedName name="QB_DATA_11" localSheetId="3" hidden="1">'JUN 2026 General Ledger'!$312:$312,'JUN 2026 General Ledger'!$315:$315,'JUN 2026 General Ledger'!$318:$318,'JUN 2026 General Ledger'!$322:$322,'JUN 2026 General Ledger'!$323:$323,'JUN 2026 General Ledger'!$327:$327,'JUN 2026 General Ledger'!$333:$333,'JUN 2026 General Ledger'!$338:$338,'JUN 2026 General Ledger'!$339:$339,'JUN 2026 General Ledger'!$343:$343,'JUN 2026 General Ledger'!$344:$344,'JUN 2026 General Ledger'!$345:$345,'JUN 2026 General Ledger'!$346:$346,'JUN 2026 General Ledger'!$347:$347,'JUN 2026 General Ledger'!$348:$348,'JUN 2026 General Ledger'!$349:$349</definedName>
    <definedName name="QB_DATA_11" localSheetId="2" hidden="1">'JUN 2026 YTD I&amp;E'!$258:$258,'JUN 2026 YTD I&amp;E'!$260:$260,'JUN 2026 YTD I&amp;E'!$265:$265,'JUN 2026 YTD I&amp;E'!$266:$266,'JUN 2026 YTD I&amp;E'!$267:$267,'JUN 2026 YTD I&amp;E'!$268:$268,'JUN 2026 YTD I&amp;E'!$269:$269,'JUN 2026 YTD I&amp;E'!$271:$271,'JUN 2026 YTD I&amp;E'!$272:$272,'JUN 2026 YTD I&amp;E'!$273:$273,'JUN 2026 YTD I&amp;E'!$274:$274,'JUN 2026 YTD I&amp;E'!$276:$276,'JUN 2026 YTD I&amp;E'!$279:$279,'JUN 2026 YTD I&amp;E'!$280:$280</definedName>
    <definedName name="QB_DATA_12" localSheetId="3" hidden="1">'JUN 2026 General Ledger'!$350:$350,'JUN 2026 General Ledger'!$351:$351,'JUN 2026 General Ledger'!$352:$352,'JUN 2026 General Ledger'!$353:$353,'JUN 2026 General Ledger'!$354:$354,'JUN 2026 General Ledger'!$355:$355,'JUN 2026 General Ledger'!$356:$356,'JUN 2026 General Ledger'!$357:$357,'JUN 2026 General Ledger'!$360:$360,'JUN 2026 General Ledger'!$365:$365,'JUN 2026 General Ledger'!$368:$368,'JUN 2026 General Ledger'!$369:$369,'JUN 2026 General Ledger'!$370:$370,'JUN 2026 General Ledger'!$371:$371,'JUN 2026 General Ledger'!$372:$372,'JUN 2026 General Ledger'!$373:$373</definedName>
    <definedName name="QB_DATA_13" localSheetId="3" hidden="1">'JUN 2026 General Ledger'!$376:$376,'JUN 2026 General Ledger'!$379:$379,'JUN 2026 General Ledger'!$380:$380,'JUN 2026 General Ledger'!$381:$381,'JUN 2026 General Ledger'!$384:$384,'JUN 2026 General Ledger'!$385:$385,'JUN 2026 General Ledger'!$391:$391,'JUN 2026 General Ledger'!$392:$392,'JUN 2026 General Ledger'!$393:$393,'JUN 2026 General Ledger'!$394:$394,'JUN 2026 General Ledger'!$397:$397,'JUN 2026 General Ledger'!$398:$398,'JUN 2026 General Ledger'!$399:$399,'JUN 2026 General Ledger'!$402:$402,'JUN 2026 General Ledger'!$408:$408,'JUN 2026 General Ledger'!$409:$409</definedName>
    <definedName name="QB_DATA_14" localSheetId="3" hidden="1">'JUN 2026 General Ledger'!$410:$410,'JUN 2026 General Ledger'!$411:$411,'JUN 2026 General Ledger'!$417:$417,'JUN 2026 General Ledger'!$420:$420,'JUN 2026 General Ledger'!$421:$421,'JUN 2026 General Ledger'!$426:$426,'JUN 2026 General Ledger'!$427:$427,'JUN 2026 General Ledger'!$428:$428,'JUN 2026 General Ledger'!$429:$429,'JUN 2026 General Ledger'!$432:$432,'JUN 2026 General Ledger'!$433:$433,'JUN 2026 General Ledger'!$434:$434,'JUN 2026 General Ledger'!$435:$435,'JUN 2026 General Ledger'!$436:$436,'JUN 2026 General Ledger'!$439:$439,'JUN 2026 General Ledger'!$440:$440</definedName>
    <definedName name="QB_DATA_15" localSheetId="3" hidden="1">'JUN 2026 General Ledger'!$441:$441,'JUN 2026 General Ledger'!$442:$442,'JUN 2026 General Ledger'!$445:$445,'JUN 2026 General Ledger'!$446:$446,'JUN 2026 General Ledger'!$447:$447,'JUN 2026 General Ledger'!$448:$448,'JUN 2026 General Ledger'!$449:$449,'JUN 2026 General Ledger'!$452:$452,'JUN 2026 General Ledger'!$453:$453,'JUN 2026 General Ledger'!$457:$457,'JUN 2026 General Ledger'!$458:$458,'JUN 2026 General Ledger'!$459:$459,'JUN 2026 General Ledger'!$460:$460,'JUN 2026 General Ledger'!$461:$461,'JUN 2026 General Ledger'!$462:$462,'JUN 2026 General Ledger'!$463:$463</definedName>
    <definedName name="QB_DATA_16" localSheetId="3" hidden="1">'JUN 2026 General Ledger'!$464:$464,'JUN 2026 General Ledger'!$465:$465,'JUN 2026 General Ledger'!$466:$466,'JUN 2026 General Ledger'!$467:$467,'JUN 2026 General Ledger'!$472:$472,'JUN 2026 General Ledger'!$475:$475,'JUN 2026 General Ledger'!$476:$476,'JUN 2026 General Ledger'!$480:$480,'JUN 2026 General Ledger'!$481:$481,'JUN 2026 General Ledger'!$482:$482,'JUN 2026 General Ledger'!$483:$483,'JUN 2026 General Ledger'!$484:$484,'JUN 2026 General Ledger'!$485:$485,'JUN 2026 General Ledger'!$486:$486,'JUN 2026 General Ledger'!$487:$487,'JUN 2026 General Ledger'!$488:$488</definedName>
    <definedName name="QB_DATA_17" localSheetId="3" hidden="1">'JUN 2026 General Ledger'!$489:$489,'JUN 2026 General Ledger'!$490:$490,'JUN 2026 General Ledger'!$493:$493,'JUN 2026 General Ledger'!$494:$494,'JUN 2026 General Ledger'!$495:$495,'JUN 2026 General Ledger'!$498:$498,'JUN 2026 General Ledger'!$499:$499,'JUN 2026 General Ledger'!$500:$500,'JUN 2026 General Ledger'!$501:$501</definedName>
    <definedName name="QB_DATA_2" localSheetId="0" hidden="1">'JUN 2026 Balance Sheet'!$59:$59,'JUN 2026 Balance Sheet'!$61:$61,'JUN 2026 Balance Sheet'!$62:$62,'JUN 2026 Balance Sheet'!$65:$65,'JUN 2026 Balance Sheet'!$66:$66,'JUN 2026 Balance Sheet'!$68:$68,'JUN 2026 Balance Sheet'!$69:$69,'JUN 2026 Balance Sheet'!$70:$70,'JUN 2026 Balance Sheet'!$73:$73,'JUN 2026 Balance Sheet'!$74:$74,'JUN 2026 Balance Sheet'!$79:$79,'JUN 2026 Balance Sheet'!$83:$83,'JUN 2026 Balance Sheet'!$85:$85,'JUN 2026 Balance Sheet'!$86:$86,'JUN 2026 Balance Sheet'!$87:$87,'JUN 2026 Balance Sheet'!$88:$88</definedName>
    <definedName name="QB_DATA_2" localSheetId="5" hidden="1">'JUN 2026 BVA'!$45:$45,'JUN 2026 BVA'!$46:$46,'JUN 2026 BVA'!$47:$47,'JUN 2026 BVA'!$48:$48,'JUN 2026 BVA'!$50:$50,'JUN 2026 BVA'!$51:$51,'JUN 2026 BVA'!$52:$52,'JUN 2026 BVA'!$55:$55,'JUN 2026 BVA'!$56:$56,'JUN 2026 BVA'!$57:$57,'JUN 2026 BVA'!$58:$58,'JUN 2026 BVA'!$59:$59,'JUN 2026 BVA'!$62:$62,'JUN 2026 BVA'!$63:$63,'JUN 2026 BVA'!$64:$64,'JUN 2026 BVA'!$65:$65</definedName>
    <definedName name="QB_DATA_2" localSheetId="3" hidden="1">'JUN 2026 General Ledger'!$68:$68,'JUN 2026 General Ledger'!$69:$69,'JUN 2026 General Ledger'!$70:$70,'JUN 2026 General Ledger'!$73:$73,'JUN 2026 General Ledger'!$74:$74,'JUN 2026 General Ledger'!$75:$75,'JUN 2026 General Ledger'!$76:$76,'JUN 2026 General Ledger'!$77:$77,'JUN 2026 General Ledger'!$78:$78,'JUN 2026 General Ledger'!$79:$79,'JUN 2026 General Ledger'!$80:$80,'JUN 2026 General Ledger'!$81:$81,'JUN 2026 General Ledger'!$82:$82,'JUN 2026 General Ledger'!$85:$85,'JUN 2026 General Ledger'!$86:$86,'JUN 2026 General Ledger'!$89:$89</definedName>
    <definedName name="QB_DATA_2" localSheetId="1" hidden="1">'JUN 2026 MTD I&amp;E'!$45:$45,'JUN 2026 MTD I&amp;E'!$46:$46,'JUN 2026 MTD I&amp;E'!$47:$47,'JUN 2026 MTD I&amp;E'!$49:$49,'JUN 2026 MTD I&amp;E'!$50:$50,'JUN 2026 MTD I&amp;E'!$51:$51,'JUN 2026 MTD I&amp;E'!$54:$54,'JUN 2026 MTD I&amp;E'!$55:$55,'JUN 2026 MTD I&amp;E'!$56:$56,'JUN 2026 MTD I&amp;E'!$57:$57,'JUN 2026 MTD I&amp;E'!$60:$60,'JUN 2026 MTD I&amp;E'!$61:$61,'JUN 2026 MTD I&amp;E'!$62:$62,'JUN 2026 MTD I&amp;E'!$63:$63,'JUN 2026 MTD I&amp;E'!$64:$64,'JUN 2026 MTD I&amp;E'!$65:$65</definedName>
    <definedName name="QB_DATA_2" localSheetId="2" hidden="1">'JUN 2026 YTD I&amp;E'!$45:$45,'JUN 2026 YTD I&amp;E'!$46:$46,'JUN 2026 YTD I&amp;E'!$47:$47,'JUN 2026 YTD I&amp;E'!$48:$48,'JUN 2026 YTD I&amp;E'!$50:$50,'JUN 2026 YTD I&amp;E'!$51:$51,'JUN 2026 YTD I&amp;E'!$52:$52,'JUN 2026 YTD I&amp;E'!$55:$55,'JUN 2026 YTD I&amp;E'!$56:$56,'JUN 2026 YTD I&amp;E'!$57:$57,'JUN 2026 YTD I&amp;E'!$58:$58,'JUN 2026 YTD I&amp;E'!$59:$59,'JUN 2026 YTD I&amp;E'!$62:$62,'JUN 2026 YTD I&amp;E'!$63:$63,'JUN 2026 YTD I&amp;E'!$64:$64,'JUN 2026 YTD I&amp;E'!$65:$65</definedName>
    <definedName name="QB_DATA_3" localSheetId="0" hidden="1">'JUN 2026 Balance Sheet'!$89:$89,'JUN 2026 Balance Sheet'!$90:$90,'JUN 2026 Balance Sheet'!$92:$92,'JUN 2026 Balance Sheet'!$93:$93,'JUN 2026 Balance Sheet'!$94:$94</definedName>
    <definedName name="QB_DATA_3" localSheetId="5" hidden="1">'JUN 2026 BVA'!$66:$66,'JUN 2026 BVA'!$67:$67,'JUN 2026 BVA'!$71:$71,'JUN 2026 BVA'!$72:$72,'JUN 2026 BVA'!$73:$73,'JUN 2026 BVA'!$75:$75,'JUN 2026 BVA'!$76:$76,'JUN 2026 BVA'!$77:$77,'JUN 2026 BVA'!$78:$78,'JUN 2026 BVA'!$80:$80,'JUN 2026 BVA'!$81:$81,'JUN 2026 BVA'!$82:$82,'JUN 2026 BVA'!$83:$83,'JUN 2026 BVA'!$84:$84,'JUN 2026 BVA'!$85:$85,'JUN 2026 BVA'!$88:$88</definedName>
    <definedName name="QB_DATA_3" localSheetId="3" hidden="1">'JUN 2026 General Ledger'!$90:$90,'JUN 2026 General Ledger'!$91:$91,'JUN 2026 General Ledger'!$94:$94,'JUN 2026 General Ledger'!$99:$99,'JUN 2026 General Ledger'!$100:$100,'JUN 2026 General Ledger'!$101:$101,'JUN 2026 General Ledger'!$102:$102,'JUN 2026 General Ledger'!$103:$103,'JUN 2026 General Ledger'!$104:$104,'JUN 2026 General Ledger'!$105:$105,'JUN 2026 General Ledger'!$106:$106,'JUN 2026 General Ledger'!$109:$109,'JUN 2026 General Ledger'!$110:$110,'JUN 2026 General Ledger'!$111:$111,'JUN 2026 General Ledger'!$112:$112,'JUN 2026 General Ledger'!$115:$115</definedName>
    <definedName name="QB_DATA_3" localSheetId="1" hidden="1">'JUN 2026 MTD I&amp;E'!$69:$69,'JUN 2026 MTD I&amp;E'!$70:$70,'JUN 2026 MTD I&amp;E'!$71:$71,'JUN 2026 MTD I&amp;E'!$73:$73,'JUN 2026 MTD I&amp;E'!$74:$74,'JUN 2026 MTD I&amp;E'!$75:$75,'JUN 2026 MTD I&amp;E'!$76:$76,'JUN 2026 MTD I&amp;E'!$78:$78,'JUN 2026 MTD I&amp;E'!$79:$79,'JUN 2026 MTD I&amp;E'!$80:$80,'JUN 2026 MTD I&amp;E'!$81:$81,'JUN 2026 MTD I&amp;E'!$84:$84,'JUN 2026 MTD I&amp;E'!$85:$85,'JUN 2026 MTD I&amp;E'!$86:$86,'JUN 2026 MTD I&amp;E'!$87:$87,'JUN 2026 MTD I&amp;E'!$88:$88</definedName>
    <definedName name="QB_DATA_3" localSheetId="2" hidden="1">'JUN 2026 YTD I&amp;E'!$66:$66,'JUN 2026 YTD I&amp;E'!$67:$67,'JUN 2026 YTD I&amp;E'!$71:$71,'JUN 2026 YTD I&amp;E'!$72:$72,'JUN 2026 YTD I&amp;E'!$73:$73,'JUN 2026 YTD I&amp;E'!$75:$75,'JUN 2026 YTD I&amp;E'!$76:$76,'JUN 2026 YTD I&amp;E'!$77:$77,'JUN 2026 YTD I&amp;E'!$78:$78,'JUN 2026 YTD I&amp;E'!$80:$80,'JUN 2026 YTD I&amp;E'!$81:$81,'JUN 2026 YTD I&amp;E'!$82:$82,'JUN 2026 YTD I&amp;E'!$83:$83,'JUN 2026 YTD I&amp;E'!$84:$84,'JUN 2026 YTD I&amp;E'!$85:$85,'JUN 2026 YTD I&amp;E'!$88:$88</definedName>
    <definedName name="QB_DATA_4" localSheetId="5" hidden="1">'JUN 2026 BVA'!$89:$89,'JUN 2026 BVA'!$90:$90,'JUN 2026 BVA'!$91:$91,'JUN 2026 BVA'!$92:$92,'JUN 2026 BVA'!$93:$93,'JUN 2026 BVA'!$96:$96,'JUN 2026 BVA'!$97:$97,'JUN 2026 BVA'!$98:$98,'JUN 2026 BVA'!$99:$99,'JUN 2026 BVA'!$103:$103,'JUN 2026 BVA'!$104:$104,'JUN 2026 BVA'!$105:$105,'JUN 2026 BVA'!$106:$106,'JUN 2026 BVA'!$107:$107,'JUN 2026 BVA'!$110:$110,'JUN 2026 BVA'!$113:$113</definedName>
    <definedName name="QB_DATA_4" localSheetId="3" hidden="1">'JUN 2026 General Ledger'!$120:$120,'JUN 2026 General Ledger'!$123:$123,'JUN 2026 General Ledger'!$126:$126,'JUN 2026 General Ledger'!$127:$127,'JUN 2026 General Ledger'!$128:$128,'JUN 2026 General Ledger'!$129:$129,'JUN 2026 General Ledger'!$130:$130,'JUN 2026 General Ledger'!$131:$131,'JUN 2026 General Ledger'!$137:$137,'JUN 2026 General Ledger'!$138:$138,'JUN 2026 General Ledger'!$139:$139,'JUN 2026 General Ledger'!$142:$142,'JUN 2026 General Ledger'!$143:$143,'JUN 2026 General Ledger'!$147:$147,'JUN 2026 General Ledger'!$148:$148,'JUN 2026 General Ledger'!$149:$149</definedName>
    <definedName name="QB_DATA_4" localSheetId="1" hidden="1">'JUN 2026 MTD I&amp;E'!$89:$89,'JUN 2026 MTD I&amp;E'!$92:$92,'JUN 2026 MTD I&amp;E'!$93:$93,'JUN 2026 MTD I&amp;E'!$94:$94,'JUN 2026 MTD I&amp;E'!$98:$98,'JUN 2026 MTD I&amp;E'!$99:$99,'JUN 2026 MTD I&amp;E'!$100:$100,'JUN 2026 MTD I&amp;E'!$101:$101,'JUN 2026 MTD I&amp;E'!$102:$102,'JUN 2026 MTD I&amp;E'!$105:$105,'JUN 2026 MTD I&amp;E'!$108:$108,'JUN 2026 MTD I&amp;E'!$109:$109,'JUN 2026 MTD I&amp;E'!$112:$112,'JUN 2026 MTD I&amp;E'!$113:$113,'JUN 2026 MTD I&amp;E'!$115:$115,'JUN 2026 MTD I&amp;E'!$118:$118</definedName>
    <definedName name="QB_DATA_4" localSheetId="2" hidden="1">'JUN 2026 YTD I&amp;E'!$89:$89,'JUN 2026 YTD I&amp;E'!$90:$90,'JUN 2026 YTD I&amp;E'!$91:$91,'JUN 2026 YTD I&amp;E'!$92:$92,'JUN 2026 YTD I&amp;E'!$93:$93,'JUN 2026 YTD I&amp;E'!$96:$96,'JUN 2026 YTD I&amp;E'!$97:$97,'JUN 2026 YTD I&amp;E'!$98:$98,'JUN 2026 YTD I&amp;E'!$99:$99,'JUN 2026 YTD I&amp;E'!$103:$103,'JUN 2026 YTD I&amp;E'!$104:$104,'JUN 2026 YTD I&amp;E'!$105:$105,'JUN 2026 YTD I&amp;E'!$106:$106,'JUN 2026 YTD I&amp;E'!$107:$107,'JUN 2026 YTD I&amp;E'!$110:$110,'JUN 2026 YTD I&amp;E'!$113:$113</definedName>
    <definedName name="QB_DATA_5" localSheetId="5" hidden="1">'JUN 2026 BVA'!$114:$114,'JUN 2026 BVA'!$117:$117,'JUN 2026 BVA'!$118:$118,'JUN 2026 BVA'!$120:$120,'JUN 2026 BVA'!$123:$123,'JUN 2026 BVA'!$124:$124,'JUN 2026 BVA'!$125:$125,'JUN 2026 BVA'!$126:$126,'JUN 2026 BVA'!$127:$127,'JUN 2026 BVA'!$128:$128,'JUN 2026 BVA'!$132:$132,'JUN 2026 BVA'!$133:$133,'JUN 2026 BVA'!$134:$134,'JUN 2026 BVA'!$136:$136,'JUN 2026 BVA'!$137:$137,'JUN 2026 BVA'!$139:$139</definedName>
    <definedName name="QB_DATA_5" localSheetId="3" hidden="1">'JUN 2026 General Ledger'!$150:$150,'JUN 2026 General Ledger'!$153:$153,'JUN 2026 General Ledger'!$156:$156,'JUN 2026 General Ledger'!$159:$159,'JUN 2026 General Ledger'!$163:$163,'JUN 2026 General Ledger'!$164:$164,'JUN 2026 General Ledger'!$165:$165,'JUN 2026 General Ledger'!$166:$166,'JUN 2026 General Ledger'!$167:$167,'JUN 2026 General Ledger'!$168:$168,'JUN 2026 General Ledger'!$169:$169,'JUN 2026 General Ledger'!$170:$170,'JUN 2026 General Ledger'!$171:$171,'JUN 2026 General Ledger'!$174:$174,'JUN 2026 General Ledger'!$175:$175,'JUN 2026 General Ledger'!$178:$178</definedName>
    <definedName name="QB_DATA_5" localSheetId="1" hidden="1">'JUN 2026 MTD I&amp;E'!$119:$119,'JUN 2026 MTD I&amp;E'!$120:$120,'JUN 2026 MTD I&amp;E'!$121:$121,'JUN 2026 MTD I&amp;E'!$122:$122,'JUN 2026 MTD I&amp;E'!$123:$123,'JUN 2026 MTD I&amp;E'!$127:$127,'JUN 2026 MTD I&amp;E'!$128:$128,'JUN 2026 MTD I&amp;E'!$129:$129,'JUN 2026 MTD I&amp;E'!$131:$131,'JUN 2026 MTD I&amp;E'!$132:$132,'JUN 2026 MTD I&amp;E'!$134:$134,'JUN 2026 MTD I&amp;E'!$138:$138,'JUN 2026 MTD I&amp;E'!$139:$139,'JUN 2026 MTD I&amp;E'!$142:$142,'JUN 2026 MTD I&amp;E'!$143:$143,'JUN 2026 MTD I&amp;E'!$144:$144</definedName>
    <definedName name="QB_DATA_5" localSheetId="2" hidden="1">'JUN 2026 YTD I&amp;E'!$114:$114,'JUN 2026 YTD I&amp;E'!$117:$117,'JUN 2026 YTD I&amp;E'!$118:$118,'JUN 2026 YTD I&amp;E'!$120:$120,'JUN 2026 YTD I&amp;E'!$123:$123,'JUN 2026 YTD I&amp;E'!$124:$124,'JUN 2026 YTD I&amp;E'!$125:$125,'JUN 2026 YTD I&amp;E'!$126:$126,'JUN 2026 YTD I&amp;E'!$127:$127,'JUN 2026 YTD I&amp;E'!$128:$128,'JUN 2026 YTD I&amp;E'!$132:$132,'JUN 2026 YTD I&amp;E'!$133:$133,'JUN 2026 YTD I&amp;E'!$134:$134,'JUN 2026 YTD I&amp;E'!$136:$136,'JUN 2026 YTD I&amp;E'!$137:$137,'JUN 2026 YTD I&amp;E'!$139:$139</definedName>
    <definedName name="QB_DATA_6" localSheetId="5" hidden="1">'JUN 2026 BVA'!$143:$143,'JUN 2026 BVA'!$144:$144,'JUN 2026 BVA'!$145:$145,'JUN 2026 BVA'!$148:$148,'JUN 2026 BVA'!$149:$149,'JUN 2026 BVA'!$150:$150,'JUN 2026 BVA'!$151:$151,'JUN 2026 BVA'!$152:$152,'JUN 2026 BVA'!$153:$153,'JUN 2026 BVA'!$154:$154,'JUN 2026 BVA'!$157:$157,'JUN 2026 BVA'!$158:$158,'JUN 2026 BVA'!$159:$159,'JUN 2026 BVA'!$160:$160,'JUN 2026 BVA'!$162:$162,'JUN 2026 BVA'!$163:$163</definedName>
    <definedName name="QB_DATA_6" localSheetId="3" hidden="1">'JUN 2026 General Ledger'!$179:$179,'JUN 2026 General Ledger'!$180:$180,'JUN 2026 General Ledger'!$181:$181,'JUN 2026 General Ledger'!$186:$186,'JUN 2026 General Ledger'!$187:$187,'JUN 2026 General Ledger'!$188:$188,'JUN 2026 General Ledger'!$189:$189,'JUN 2026 General Ledger'!$190:$190,'JUN 2026 General Ledger'!$191:$191,'JUN 2026 General Ledger'!$194:$194,'JUN 2026 General Ledger'!$195:$195,'JUN 2026 General Ledger'!$196:$196,'JUN 2026 General Ledger'!$197:$197,'JUN 2026 General Ledger'!$198:$198,'JUN 2026 General Ledger'!$201:$201,'JUN 2026 General Ledger'!$202:$202</definedName>
    <definedName name="QB_DATA_6" localSheetId="1" hidden="1">'JUN 2026 MTD I&amp;E'!$145:$145,'JUN 2026 MTD I&amp;E'!$146:$146,'JUN 2026 MTD I&amp;E'!$149:$149,'JUN 2026 MTD I&amp;E'!$150:$150,'JUN 2026 MTD I&amp;E'!$151:$151,'JUN 2026 MTD I&amp;E'!$153:$153,'JUN 2026 MTD I&amp;E'!$154:$154,'JUN 2026 MTD I&amp;E'!$155:$155,'JUN 2026 MTD I&amp;E'!$156:$156,'JUN 2026 MTD I&amp;E'!$157:$157,'JUN 2026 MTD I&amp;E'!$158:$158,'JUN 2026 MTD I&amp;E'!$159:$159,'JUN 2026 MTD I&amp;E'!$160:$160,'JUN 2026 MTD I&amp;E'!$161:$161,'JUN 2026 MTD I&amp;E'!$162:$162,'JUN 2026 MTD I&amp;E'!$163:$163</definedName>
    <definedName name="QB_DATA_6" localSheetId="2" hidden="1">'JUN 2026 YTD I&amp;E'!$143:$143,'JUN 2026 YTD I&amp;E'!$144:$144,'JUN 2026 YTD I&amp;E'!$145:$145,'JUN 2026 YTD I&amp;E'!$148:$148,'JUN 2026 YTD I&amp;E'!$149:$149,'JUN 2026 YTD I&amp;E'!$150:$150,'JUN 2026 YTD I&amp;E'!$151:$151,'JUN 2026 YTD I&amp;E'!$152:$152,'JUN 2026 YTD I&amp;E'!$153:$153,'JUN 2026 YTD I&amp;E'!$154:$154,'JUN 2026 YTD I&amp;E'!$157:$157,'JUN 2026 YTD I&amp;E'!$158:$158,'JUN 2026 YTD I&amp;E'!$159:$159,'JUN 2026 YTD I&amp;E'!$160:$160,'JUN 2026 YTD I&amp;E'!$162:$162,'JUN 2026 YTD I&amp;E'!$163:$163</definedName>
    <definedName name="QB_DATA_7" localSheetId="5" hidden="1">'JUN 2026 BVA'!$164:$164,'JUN 2026 BVA'!$165:$165,'JUN 2026 BVA'!$166:$166,'JUN 2026 BVA'!$167:$167,'JUN 2026 BVA'!$168:$168,'JUN 2026 BVA'!$169:$169,'JUN 2026 BVA'!$170:$170,'JUN 2026 BVA'!$171:$171,'JUN 2026 BVA'!$172:$172,'JUN 2026 BVA'!$175:$175,'JUN 2026 BVA'!$176:$176,'JUN 2026 BVA'!$177:$177,'JUN 2026 BVA'!$178:$178,'JUN 2026 BVA'!$179:$179,'JUN 2026 BVA'!$180:$180,'JUN 2026 BVA'!$181:$181</definedName>
    <definedName name="QB_DATA_7" localSheetId="3" hidden="1">'JUN 2026 General Ledger'!$203:$203,'JUN 2026 General Ledger'!$204:$204,'JUN 2026 General Ledger'!$207:$207,'JUN 2026 General Ledger'!$208:$208,'JUN 2026 General Ledger'!$209:$209,'JUN 2026 General Ledger'!$210:$210,'JUN 2026 General Ledger'!$211:$211,'JUN 2026 General Ledger'!$214:$214,'JUN 2026 General Ledger'!$215:$215,'JUN 2026 General Ledger'!$216:$216,'JUN 2026 General Ledger'!$221:$221,'JUN 2026 General Ledger'!$222:$222,'JUN 2026 General Ledger'!$223:$223,'JUN 2026 General Ledger'!$224:$224,'JUN 2026 General Ledger'!$225:$225,'JUN 2026 General Ledger'!$226:$226</definedName>
    <definedName name="QB_DATA_7" localSheetId="1" hidden="1">'JUN 2026 MTD I&amp;E'!$166:$166,'JUN 2026 MTD I&amp;E'!$167:$167,'JUN 2026 MTD I&amp;E'!$168:$168,'JUN 2026 MTD I&amp;E'!$169:$169,'JUN 2026 MTD I&amp;E'!$170:$170,'JUN 2026 MTD I&amp;E'!$171:$171,'JUN 2026 MTD I&amp;E'!$172:$172,'JUN 2026 MTD I&amp;E'!$173:$173,'JUN 2026 MTD I&amp;E'!$174:$174,'JUN 2026 MTD I&amp;E'!$175:$175,'JUN 2026 MTD I&amp;E'!$176:$176,'JUN 2026 MTD I&amp;E'!$177:$177,'JUN 2026 MTD I&amp;E'!$178:$178,'JUN 2026 MTD I&amp;E'!$179:$179,'JUN 2026 MTD I&amp;E'!$180:$180,'JUN 2026 MTD I&amp;E'!$181:$181</definedName>
    <definedName name="QB_DATA_7" localSheetId="2" hidden="1">'JUN 2026 YTD I&amp;E'!$164:$164,'JUN 2026 YTD I&amp;E'!$165:$165,'JUN 2026 YTD I&amp;E'!$166:$166,'JUN 2026 YTD I&amp;E'!$167:$167,'JUN 2026 YTD I&amp;E'!$168:$168,'JUN 2026 YTD I&amp;E'!$169:$169,'JUN 2026 YTD I&amp;E'!$170:$170,'JUN 2026 YTD I&amp;E'!$171:$171,'JUN 2026 YTD I&amp;E'!$172:$172,'JUN 2026 YTD I&amp;E'!$175:$175,'JUN 2026 YTD I&amp;E'!$176:$176,'JUN 2026 YTD I&amp;E'!$177:$177,'JUN 2026 YTD I&amp;E'!$178:$178,'JUN 2026 YTD I&amp;E'!$179:$179,'JUN 2026 YTD I&amp;E'!$180:$180,'JUN 2026 YTD I&amp;E'!$181:$181</definedName>
    <definedName name="QB_DATA_8" localSheetId="5" hidden="1">'JUN 2026 BVA'!$182:$182,'JUN 2026 BVA'!$183:$183,'JUN 2026 BVA'!$184:$184,'JUN 2026 BVA'!$185:$185,'JUN 2026 BVA'!$186:$186,'JUN 2026 BVA'!$187:$187,'JUN 2026 BVA'!$188:$188,'JUN 2026 BVA'!$189:$189,'JUN 2026 BVA'!$190:$190,'JUN 2026 BVA'!$191:$191,'JUN 2026 BVA'!$192:$192,'JUN 2026 BVA'!$193:$193,'JUN 2026 BVA'!$194:$194,'JUN 2026 BVA'!$195:$195,'JUN 2026 BVA'!$199:$199,'JUN 2026 BVA'!$200:$200</definedName>
    <definedName name="QB_DATA_8" localSheetId="3" hidden="1">'JUN 2026 General Ledger'!$229:$229,'JUN 2026 General Ledger'!$230:$230,'JUN 2026 General Ledger'!$231:$231,'JUN 2026 General Ledger'!$232:$232,'JUN 2026 General Ledger'!$233:$233,'JUN 2026 General Ledger'!$234:$234,'JUN 2026 General Ledger'!$235:$235,'JUN 2026 General Ledger'!$236:$236,'JUN 2026 General Ledger'!$237:$237,'JUN 2026 General Ledger'!$238:$238,'JUN 2026 General Ledger'!$239:$239,'JUN 2026 General Ledger'!$242:$242,'JUN 2026 General Ledger'!$243:$243,'JUN 2026 General Ledger'!$244:$244,'JUN 2026 General Ledger'!$245:$245,'JUN 2026 General Ledger'!$246:$246</definedName>
    <definedName name="QB_DATA_8" localSheetId="1" hidden="1">'JUN 2026 MTD I&amp;E'!$182:$182,'JUN 2026 MTD I&amp;E'!$183:$183,'JUN 2026 MTD I&amp;E'!$184:$184,'JUN 2026 MTD I&amp;E'!$185:$185,'JUN 2026 MTD I&amp;E'!$186:$186,'JUN 2026 MTD I&amp;E'!$190:$190,'JUN 2026 MTD I&amp;E'!$191:$191,'JUN 2026 MTD I&amp;E'!$192:$192,'JUN 2026 MTD I&amp;E'!$195:$195,'JUN 2026 MTD I&amp;E'!$197:$197,'JUN 2026 MTD I&amp;E'!$198:$198,'JUN 2026 MTD I&amp;E'!$199:$199,'JUN 2026 MTD I&amp;E'!$200:$200,'JUN 2026 MTD I&amp;E'!$202:$202,'JUN 2026 MTD I&amp;E'!$204:$204,'JUN 2026 MTD I&amp;E'!$205:$205</definedName>
    <definedName name="QB_DATA_8" localSheetId="2" hidden="1">'JUN 2026 YTD I&amp;E'!$182:$182,'JUN 2026 YTD I&amp;E'!$183:$183,'JUN 2026 YTD I&amp;E'!$184:$184,'JUN 2026 YTD I&amp;E'!$185:$185,'JUN 2026 YTD I&amp;E'!$186:$186,'JUN 2026 YTD I&amp;E'!$187:$187,'JUN 2026 YTD I&amp;E'!$188:$188,'JUN 2026 YTD I&amp;E'!$189:$189,'JUN 2026 YTD I&amp;E'!$190:$190,'JUN 2026 YTD I&amp;E'!$191:$191,'JUN 2026 YTD I&amp;E'!$192:$192,'JUN 2026 YTD I&amp;E'!$193:$193,'JUN 2026 YTD I&amp;E'!$194:$194,'JUN 2026 YTD I&amp;E'!$195:$195,'JUN 2026 YTD I&amp;E'!$199:$199,'JUN 2026 YTD I&amp;E'!$200:$200</definedName>
    <definedName name="QB_DATA_9" localSheetId="5" hidden="1">'JUN 2026 BVA'!$201:$201,'JUN 2026 BVA'!$204:$204,'JUN 2026 BVA'!$206:$206,'JUN 2026 BVA'!$207:$207,'JUN 2026 BVA'!$208:$208,'JUN 2026 BVA'!$209:$209,'JUN 2026 BVA'!$211:$211,'JUN 2026 BVA'!$212:$212,'JUN 2026 BVA'!$214:$214,'JUN 2026 BVA'!$215:$215,'JUN 2026 BVA'!$216:$216,'JUN 2026 BVA'!$220:$220,'JUN 2026 BVA'!$221:$221,'JUN 2026 BVA'!$222:$222,'JUN 2026 BVA'!$223:$223,'JUN 2026 BVA'!$224:$224</definedName>
    <definedName name="QB_DATA_9" localSheetId="3" hidden="1">'JUN 2026 General Ledger'!$247:$247,'JUN 2026 General Ledger'!$248:$248,'JUN 2026 General Ledger'!$249:$249,'JUN 2026 General Ledger'!$250:$250,'JUN 2026 General Ledger'!$251:$251,'JUN 2026 General Ledger'!$252:$252,'JUN 2026 General Ledger'!$258:$258,'JUN 2026 General Ledger'!$261:$261,'JUN 2026 General Ledger'!$268:$268,'JUN 2026 General Ledger'!$269:$269,'JUN 2026 General Ledger'!$270:$270,'JUN 2026 General Ledger'!$273:$273,'JUN 2026 General Ledger'!$274:$274,'JUN 2026 General Ledger'!$275:$275,'JUN 2026 General Ledger'!$276:$276,'JUN 2026 General Ledger'!$277:$277</definedName>
    <definedName name="QB_DATA_9" localSheetId="1" hidden="1">'JUN 2026 MTD I&amp;E'!$206:$206,'JUN 2026 MTD I&amp;E'!$210:$210,'JUN 2026 MTD I&amp;E'!$211:$211,'JUN 2026 MTD I&amp;E'!$212:$212,'JUN 2026 MTD I&amp;E'!$213:$213,'JUN 2026 MTD I&amp;E'!$214:$214,'JUN 2026 MTD I&amp;E'!$215:$215,'JUN 2026 MTD I&amp;E'!$217:$217,'JUN 2026 MTD I&amp;E'!$220:$220,'JUN 2026 MTD I&amp;E'!$227:$227,'JUN 2026 MTD I&amp;E'!$228:$228,'JUN 2026 MTD I&amp;E'!$229:$229,'JUN 2026 MTD I&amp;E'!$232:$232,'JUN 2026 MTD I&amp;E'!$233:$233,'JUN 2026 MTD I&amp;E'!$234:$234,'JUN 2026 MTD I&amp;E'!$235:$235</definedName>
    <definedName name="QB_DATA_9" localSheetId="2" hidden="1">'JUN 2026 YTD I&amp;E'!$201:$201,'JUN 2026 YTD I&amp;E'!$204:$204,'JUN 2026 YTD I&amp;E'!$206:$206,'JUN 2026 YTD I&amp;E'!$207:$207,'JUN 2026 YTD I&amp;E'!$208:$208,'JUN 2026 YTD I&amp;E'!$209:$209,'JUN 2026 YTD I&amp;E'!$211:$211,'JUN 2026 YTD I&amp;E'!$212:$212,'JUN 2026 YTD I&amp;E'!$214:$214,'JUN 2026 YTD I&amp;E'!$215:$215,'JUN 2026 YTD I&amp;E'!$216:$216,'JUN 2026 YTD I&amp;E'!$220:$220,'JUN 2026 YTD I&amp;E'!$221:$221,'JUN 2026 YTD I&amp;E'!$222:$222,'JUN 2026 YTD I&amp;E'!$223:$223,'JUN 2026 YTD I&amp;E'!$224:$224</definedName>
    <definedName name="QB_FORMULA_0" localSheetId="0" hidden="1">'JUN 2026 Balance Sheet'!$H$14,'JUN 2026 Balance Sheet'!$H$15,'JUN 2026 Balance Sheet'!$H$20,'JUN 2026 Balance Sheet'!$H$25,'JUN 2026 Balance Sheet'!$H$26,'JUN 2026 Balance Sheet'!$H$37,'JUN 2026 Balance Sheet'!$H$38,'JUN 2026 Balance Sheet'!$H$44,'JUN 2026 Balance Sheet'!$H$48,'JUN 2026 Balance Sheet'!$H$55,'JUN 2026 Balance Sheet'!$H$63,'JUN 2026 Balance Sheet'!$H$67,'JUN 2026 Balance Sheet'!$H$71,'JUN 2026 Balance Sheet'!$H$75,'JUN 2026 Balance Sheet'!$H$76,'JUN 2026 Balance Sheet'!$H$77</definedName>
    <definedName name="QB_FORMULA_0" localSheetId="5" hidden="1">'JUN 2026 BVA'!$L$6,'JUN 2026 BVA'!$M$6,'JUN 2026 BVA'!$L$7,'JUN 2026 BVA'!$M$7,'JUN 2026 BVA'!$L$8,'JUN 2026 BVA'!$M$8,'JUN 2026 BVA'!$L$9,'JUN 2026 BVA'!$M$9,'JUN 2026 BVA'!$L$11,'JUN 2026 BVA'!$M$11,'JUN 2026 BVA'!$L$12,'JUN 2026 BVA'!$M$12,'JUN 2026 BVA'!$L$13,'JUN 2026 BVA'!$M$13,'JUN 2026 BVA'!$L$15,'JUN 2026 BVA'!$M$15</definedName>
    <definedName name="QB_FORMULA_0" localSheetId="3" hidden="1">'JUN 2026 General Ledger'!$Q$3,'JUN 2026 General Ledger'!$Q$4,'JUN 2026 General Ledger'!$Q$5,'JUN 2026 General Ledger'!$Q$6,'JUN 2026 General Ledger'!$Q$7,'JUN 2026 General Ledger'!$Q$8,'JUN 2026 General Ledger'!$Q$9,'JUN 2026 General Ledger'!$Q$10,'JUN 2026 General Ledger'!$P$11,'JUN 2026 General Ledger'!$Q$11,'JUN 2026 General Ledger'!$Q$14,'JUN 2026 General Ledger'!$P$15,'JUN 2026 General Ledger'!$Q$15,'JUN 2026 General Ledger'!$Q$17,'JUN 2026 General Ledger'!$P$18,'JUN 2026 General Ledger'!$Q$18</definedName>
    <definedName name="QB_FORMULA_0" localSheetId="1" hidden="1">'JUN 2026 MTD I&amp;E'!$L$5,'JUN 2026 MTD I&amp;E'!$M$5,'JUN 2026 MTD I&amp;E'!$L$6,'JUN 2026 MTD I&amp;E'!$M$6,'JUN 2026 MTD I&amp;E'!$L$7,'JUN 2026 MTD I&amp;E'!$M$7,'JUN 2026 MTD I&amp;E'!$L$8,'JUN 2026 MTD I&amp;E'!$M$8,'JUN 2026 MTD I&amp;E'!$L$10,'JUN 2026 MTD I&amp;E'!$M$10,'JUN 2026 MTD I&amp;E'!$L$11,'JUN 2026 MTD I&amp;E'!$M$11,'JUN 2026 MTD I&amp;E'!$L$12,'JUN 2026 MTD I&amp;E'!$M$12,'JUN 2026 MTD I&amp;E'!$L$14,'JUN 2026 MTD I&amp;E'!$M$14</definedName>
    <definedName name="QB_FORMULA_0" localSheetId="2" hidden="1">'JUN 2026 YTD I&amp;E'!$L$6,'JUN 2026 YTD I&amp;E'!$M$6,'JUN 2026 YTD I&amp;E'!$L$7,'JUN 2026 YTD I&amp;E'!$M$7,'JUN 2026 YTD I&amp;E'!$L$8,'JUN 2026 YTD I&amp;E'!$M$8,'JUN 2026 YTD I&amp;E'!$L$9,'JUN 2026 YTD I&amp;E'!$M$9,'JUN 2026 YTD I&amp;E'!$L$11,'JUN 2026 YTD I&amp;E'!$M$11,'JUN 2026 YTD I&amp;E'!$L$12,'JUN 2026 YTD I&amp;E'!$M$12,'JUN 2026 YTD I&amp;E'!$L$13,'JUN 2026 YTD I&amp;E'!$M$13,'JUN 2026 YTD I&amp;E'!$L$15,'JUN 2026 YTD I&amp;E'!$M$15</definedName>
    <definedName name="QB_FORMULA_1" localSheetId="0" hidden="1">'JUN 2026 Balance Sheet'!$H$80,'JUN 2026 Balance Sheet'!$H$81,'JUN 2026 Balance Sheet'!$H$91,'JUN 2026 Balance Sheet'!$H$95,'JUN 2026 Balance Sheet'!$H$96</definedName>
    <definedName name="QB_FORMULA_1" localSheetId="5" hidden="1">'JUN 2026 BVA'!$L$16,'JUN 2026 BVA'!$M$16,'JUN 2026 BVA'!$L$17,'JUN 2026 BVA'!$M$17,'JUN 2026 BVA'!$L$18,'JUN 2026 BVA'!$M$18,'JUN 2026 BVA'!$L$19,'JUN 2026 BVA'!$M$19,'JUN 2026 BVA'!$L$20,'JUN 2026 BVA'!$M$20,'JUN 2026 BVA'!$L$21,'JUN 2026 BVA'!$M$21,'JUN 2026 BVA'!$L$22,'JUN 2026 BVA'!$M$22,'JUN 2026 BVA'!$L$23,'JUN 2026 BVA'!$M$23</definedName>
    <definedName name="QB_FORMULA_1" localSheetId="3" hidden="1">'JUN 2026 General Ledger'!$Q$20,'JUN 2026 General Ledger'!$P$21,'JUN 2026 General Ledger'!$Q$21,'JUN 2026 General Ledger'!$Q$23,'JUN 2026 General Ledger'!$P$24,'JUN 2026 General Ledger'!$Q$24,'JUN 2026 General Ledger'!$Q$26,'JUN 2026 General Ledger'!$P$27,'JUN 2026 General Ledger'!$Q$27,'JUN 2026 General Ledger'!$Q$29,'JUN 2026 General Ledger'!$P$30,'JUN 2026 General Ledger'!$Q$30,'JUN 2026 General Ledger'!$Q$32,'JUN 2026 General Ledger'!$Q$33,'JUN 2026 General Ledger'!$Q$34,'JUN 2026 General Ledger'!$P$35</definedName>
    <definedName name="QB_FORMULA_1" localSheetId="1" hidden="1">'JUN 2026 MTD I&amp;E'!$L$15,'JUN 2026 MTD I&amp;E'!$M$15,'JUN 2026 MTD I&amp;E'!$L$16,'JUN 2026 MTD I&amp;E'!$M$16,'JUN 2026 MTD I&amp;E'!$L$17,'JUN 2026 MTD I&amp;E'!$M$17,'JUN 2026 MTD I&amp;E'!$L$18,'JUN 2026 MTD I&amp;E'!$M$18,'JUN 2026 MTD I&amp;E'!$L$19,'JUN 2026 MTD I&amp;E'!$M$19,'JUN 2026 MTD I&amp;E'!$L$20,'JUN 2026 MTD I&amp;E'!$M$20,'JUN 2026 MTD I&amp;E'!$L$21,'JUN 2026 MTD I&amp;E'!$M$21,'JUN 2026 MTD I&amp;E'!$L$22,'JUN 2026 MTD I&amp;E'!$M$22</definedName>
    <definedName name="QB_FORMULA_1" localSheetId="2" hidden="1">'JUN 2026 YTD I&amp;E'!$L$16,'JUN 2026 YTD I&amp;E'!$M$16,'JUN 2026 YTD I&amp;E'!$L$17,'JUN 2026 YTD I&amp;E'!$M$17,'JUN 2026 YTD I&amp;E'!$L$18,'JUN 2026 YTD I&amp;E'!$M$18,'JUN 2026 YTD I&amp;E'!$L$19,'JUN 2026 YTD I&amp;E'!$M$19,'JUN 2026 YTD I&amp;E'!$L$20,'JUN 2026 YTD I&amp;E'!$M$20,'JUN 2026 YTD I&amp;E'!$L$21,'JUN 2026 YTD I&amp;E'!$M$21,'JUN 2026 YTD I&amp;E'!$L$22,'JUN 2026 YTD I&amp;E'!$M$22,'JUN 2026 YTD I&amp;E'!$L$23,'JUN 2026 YTD I&amp;E'!$M$23</definedName>
    <definedName name="QB_FORMULA_10" localSheetId="5" hidden="1">'JUN 2026 BVA'!$L$92,'JUN 2026 BVA'!$M$92,'JUN 2026 BVA'!$L$93,'JUN 2026 BVA'!$M$93,'JUN 2026 BVA'!$J$94,'JUN 2026 BVA'!$K$94,'JUN 2026 BVA'!$L$94,'JUN 2026 BVA'!$M$94,'JUN 2026 BVA'!$L$96,'JUN 2026 BVA'!$M$96,'JUN 2026 BVA'!$L$97,'JUN 2026 BVA'!$M$97,'JUN 2026 BVA'!$L$98,'JUN 2026 BVA'!$M$98,'JUN 2026 BVA'!$J$100,'JUN 2026 BVA'!$K$100</definedName>
    <definedName name="QB_FORMULA_10" localSheetId="3" hidden="1">'JUN 2026 General Ledger'!$Q$168,'JUN 2026 General Ledger'!$Q$169,'JUN 2026 General Ledger'!$Q$170,'JUN 2026 General Ledger'!$Q$171,'JUN 2026 General Ledger'!$P$172,'JUN 2026 General Ledger'!$Q$172,'JUN 2026 General Ledger'!$Q$174,'JUN 2026 General Ledger'!$Q$175,'JUN 2026 General Ledger'!$P$176,'JUN 2026 General Ledger'!$Q$176,'JUN 2026 General Ledger'!$Q$178,'JUN 2026 General Ledger'!$Q$179,'JUN 2026 General Ledger'!$Q$180,'JUN 2026 General Ledger'!$Q$181,'JUN 2026 General Ledger'!$P$182,'JUN 2026 General Ledger'!$Q$182</definedName>
    <definedName name="QB_FORMULA_10" localSheetId="1" hidden="1">'JUN 2026 MTD I&amp;E'!$L$88,'JUN 2026 MTD I&amp;E'!$M$88,'JUN 2026 MTD I&amp;E'!$L$89,'JUN 2026 MTD I&amp;E'!$M$89,'JUN 2026 MTD I&amp;E'!$J$90,'JUN 2026 MTD I&amp;E'!$K$90,'JUN 2026 MTD I&amp;E'!$L$90,'JUN 2026 MTD I&amp;E'!$M$90,'JUN 2026 MTD I&amp;E'!$L$92,'JUN 2026 MTD I&amp;E'!$M$92,'JUN 2026 MTD I&amp;E'!$L$93,'JUN 2026 MTD I&amp;E'!$M$93,'JUN 2026 MTD I&amp;E'!$L$94,'JUN 2026 MTD I&amp;E'!$M$94,'JUN 2026 MTD I&amp;E'!$J$95,'JUN 2026 MTD I&amp;E'!$K$95</definedName>
    <definedName name="QB_FORMULA_10" localSheetId="2" hidden="1">'JUN 2026 YTD I&amp;E'!$L$92,'JUN 2026 YTD I&amp;E'!$M$92,'JUN 2026 YTD I&amp;E'!$L$93,'JUN 2026 YTD I&amp;E'!$M$93,'JUN 2026 YTD I&amp;E'!$J$94,'JUN 2026 YTD I&amp;E'!$K$94,'JUN 2026 YTD I&amp;E'!$L$94,'JUN 2026 YTD I&amp;E'!$M$94,'JUN 2026 YTD I&amp;E'!$L$96,'JUN 2026 YTD I&amp;E'!$M$96,'JUN 2026 YTD I&amp;E'!$L$97,'JUN 2026 YTD I&amp;E'!$M$97,'JUN 2026 YTD I&amp;E'!$L$98,'JUN 2026 YTD I&amp;E'!$M$98,'JUN 2026 YTD I&amp;E'!$J$100,'JUN 2026 YTD I&amp;E'!$K$100</definedName>
    <definedName name="QB_FORMULA_11" localSheetId="5" hidden="1">'JUN 2026 BVA'!$L$100,'JUN 2026 BVA'!$M$100,'JUN 2026 BVA'!$J$101,'JUN 2026 BVA'!$K$101,'JUN 2026 BVA'!$L$101,'JUN 2026 BVA'!$M$101,'JUN 2026 BVA'!$L$103,'JUN 2026 BVA'!$M$103,'JUN 2026 BVA'!$L$104,'JUN 2026 BVA'!$M$104,'JUN 2026 BVA'!$L$105,'JUN 2026 BVA'!$M$105,'JUN 2026 BVA'!$L$106,'JUN 2026 BVA'!$M$106,'JUN 2026 BVA'!$J$108,'JUN 2026 BVA'!$K$108</definedName>
    <definedName name="QB_FORMULA_11" localSheetId="3" hidden="1">'JUN 2026 General Ledger'!$P$183,'JUN 2026 General Ledger'!$Q$183,'JUN 2026 General Ledger'!$Q$186,'JUN 2026 General Ledger'!$Q$187,'JUN 2026 General Ledger'!$Q$188,'JUN 2026 General Ledger'!$Q$189,'JUN 2026 General Ledger'!$Q$190,'JUN 2026 General Ledger'!$Q$191,'JUN 2026 General Ledger'!$P$192,'JUN 2026 General Ledger'!$Q$192,'JUN 2026 General Ledger'!$Q$194,'JUN 2026 General Ledger'!$Q$195,'JUN 2026 General Ledger'!$Q$196,'JUN 2026 General Ledger'!$Q$197,'JUN 2026 General Ledger'!$Q$198,'JUN 2026 General Ledger'!$P$199</definedName>
    <definedName name="QB_FORMULA_11" localSheetId="1" hidden="1">'JUN 2026 MTD I&amp;E'!$L$95,'JUN 2026 MTD I&amp;E'!$M$95,'JUN 2026 MTD I&amp;E'!$J$96,'JUN 2026 MTD I&amp;E'!$K$96,'JUN 2026 MTD I&amp;E'!$L$96,'JUN 2026 MTD I&amp;E'!$M$96,'JUN 2026 MTD I&amp;E'!$L$98,'JUN 2026 MTD I&amp;E'!$M$98,'JUN 2026 MTD I&amp;E'!$L$99,'JUN 2026 MTD I&amp;E'!$M$99,'JUN 2026 MTD I&amp;E'!$L$100,'JUN 2026 MTD I&amp;E'!$M$100,'JUN 2026 MTD I&amp;E'!$L$101,'JUN 2026 MTD I&amp;E'!$M$101,'JUN 2026 MTD I&amp;E'!$J$103,'JUN 2026 MTD I&amp;E'!$K$103</definedName>
    <definedName name="QB_FORMULA_11" localSheetId="2" hidden="1">'JUN 2026 YTD I&amp;E'!$L$100,'JUN 2026 YTD I&amp;E'!$M$100,'JUN 2026 YTD I&amp;E'!$J$101,'JUN 2026 YTD I&amp;E'!$K$101,'JUN 2026 YTD I&amp;E'!$L$101,'JUN 2026 YTD I&amp;E'!$M$101,'JUN 2026 YTD I&amp;E'!$L$103,'JUN 2026 YTD I&amp;E'!$M$103,'JUN 2026 YTD I&amp;E'!$L$104,'JUN 2026 YTD I&amp;E'!$M$104,'JUN 2026 YTD I&amp;E'!$L$105,'JUN 2026 YTD I&amp;E'!$M$105,'JUN 2026 YTD I&amp;E'!$L$106,'JUN 2026 YTD I&amp;E'!$M$106,'JUN 2026 YTD I&amp;E'!$J$108,'JUN 2026 YTD I&amp;E'!$K$108</definedName>
    <definedName name="QB_FORMULA_12" localSheetId="5" hidden="1">'JUN 2026 BVA'!$L$108,'JUN 2026 BVA'!$M$108,'JUN 2026 BVA'!$L$110,'JUN 2026 BVA'!$M$110,'JUN 2026 BVA'!$L$113,'JUN 2026 BVA'!$M$113,'JUN 2026 BVA'!$L$114,'JUN 2026 BVA'!$M$114,'JUN 2026 BVA'!$J$115,'JUN 2026 BVA'!$K$115,'JUN 2026 BVA'!$L$115,'JUN 2026 BVA'!$M$115,'JUN 2026 BVA'!$L$117,'JUN 2026 BVA'!$M$117,'JUN 2026 BVA'!$L$118,'JUN 2026 BVA'!$M$118</definedName>
    <definedName name="QB_FORMULA_12" localSheetId="3" hidden="1">'JUN 2026 General Ledger'!$Q$199,'JUN 2026 General Ledger'!$Q$201,'JUN 2026 General Ledger'!$Q$202,'JUN 2026 General Ledger'!$Q$203,'JUN 2026 General Ledger'!$Q$204,'JUN 2026 General Ledger'!$P$205,'JUN 2026 General Ledger'!$Q$205,'JUN 2026 General Ledger'!$Q$207,'JUN 2026 General Ledger'!$Q$208,'JUN 2026 General Ledger'!$Q$209,'JUN 2026 General Ledger'!$Q$210,'JUN 2026 General Ledger'!$Q$211,'JUN 2026 General Ledger'!$P$212,'JUN 2026 General Ledger'!$Q$212,'JUN 2026 General Ledger'!$Q$214,'JUN 2026 General Ledger'!$Q$215</definedName>
    <definedName name="QB_FORMULA_12" localSheetId="1" hidden="1">'JUN 2026 MTD I&amp;E'!$L$103,'JUN 2026 MTD I&amp;E'!$M$103,'JUN 2026 MTD I&amp;E'!$L$105,'JUN 2026 MTD I&amp;E'!$M$105,'JUN 2026 MTD I&amp;E'!$L$108,'JUN 2026 MTD I&amp;E'!$M$108,'JUN 2026 MTD I&amp;E'!$L$109,'JUN 2026 MTD I&amp;E'!$M$109,'JUN 2026 MTD I&amp;E'!$J$110,'JUN 2026 MTD I&amp;E'!$K$110,'JUN 2026 MTD I&amp;E'!$L$110,'JUN 2026 MTD I&amp;E'!$M$110,'JUN 2026 MTD I&amp;E'!$L$112,'JUN 2026 MTD I&amp;E'!$M$112,'JUN 2026 MTD I&amp;E'!$L$113,'JUN 2026 MTD I&amp;E'!$M$113</definedName>
    <definedName name="QB_FORMULA_12" localSheetId="2" hidden="1">'JUN 2026 YTD I&amp;E'!$L$108,'JUN 2026 YTD I&amp;E'!$M$108,'JUN 2026 YTD I&amp;E'!$L$110,'JUN 2026 YTD I&amp;E'!$M$110,'JUN 2026 YTD I&amp;E'!$L$113,'JUN 2026 YTD I&amp;E'!$M$113,'JUN 2026 YTD I&amp;E'!$L$114,'JUN 2026 YTD I&amp;E'!$M$114,'JUN 2026 YTD I&amp;E'!$J$115,'JUN 2026 YTD I&amp;E'!$K$115,'JUN 2026 YTD I&amp;E'!$L$115,'JUN 2026 YTD I&amp;E'!$M$115,'JUN 2026 YTD I&amp;E'!$L$117,'JUN 2026 YTD I&amp;E'!$M$117,'JUN 2026 YTD I&amp;E'!$L$118,'JUN 2026 YTD I&amp;E'!$M$118</definedName>
    <definedName name="QB_FORMULA_13" localSheetId="5" hidden="1">'JUN 2026 BVA'!$J$119,'JUN 2026 BVA'!$K$119,'JUN 2026 BVA'!$L$119,'JUN 2026 BVA'!$M$119,'JUN 2026 BVA'!$L$120,'JUN 2026 BVA'!$M$120,'JUN 2026 BVA'!$J$121,'JUN 2026 BVA'!$K$121,'JUN 2026 BVA'!$L$121,'JUN 2026 BVA'!$M$121,'JUN 2026 BVA'!$L$123,'JUN 2026 BVA'!$M$123,'JUN 2026 BVA'!$L$124,'JUN 2026 BVA'!$M$124,'JUN 2026 BVA'!$L$125,'JUN 2026 BVA'!$M$125</definedName>
    <definedName name="QB_FORMULA_13" localSheetId="3" hidden="1">'JUN 2026 General Ledger'!$Q$216,'JUN 2026 General Ledger'!$P$217,'JUN 2026 General Ledger'!$Q$217,'JUN 2026 General Ledger'!$P$218,'JUN 2026 General Ledger'!$Q$218,'JUN 2026 General Ledger'!$Q$221,'JUN 2026 General Ledger'!$Q$222,'JUN 2026 General Ledger'!$Q$223,'JUN 2026 General Ledger'!$Q$224,'JUN 2026 General Ledger'!$Q$225,'JUN 2026 General Ledger'!$Q$226,'JUN 2026 General Ledger'!$P$227,'JUN 2026 General Ledger'!$Q$227,'JUN 2026 General Ledger'!$Q$229,'JUN 2026 General Ledger'!$Q$230,'JUN 2026 General Ledger'!$Q$231</definedName>
    <definedName name="QB_FORMULA_13" localSheetId="1" hidden="1">'JUN 2026 MTD I&amp;E'!$J$114,'JUN 2026 MTD I&amp;E'!$K$114,'JUN 2026 MTD I&amp;E'!$L$114,'JUN 2026 MTD I&amp;E'!$M$114,'JUN 2026 MTD I&amp;E'!$L$115,'JUN 2026 MTD I&amp;E'!$M$115,'JUN 2026 MTD I&amp;E'!$J$116,'JUN 2026 MTD I&amp;E'!$K$116,'JUN 2026 MTD I&amp;E'!$L$116,'JUN 2026 MTD I&amp;E'!$M$116,'JUN 2026 MTD I&amp;E'!$L$118,'JUN 2026 MTD I&amp;E'!$M$118,'JUN 2026 MTD I&amp;E'!$L$119,'JUN 2026 MTD I&amp;E'!$M$119,'JUN 2026 MTD I&amp;E'!$L$120,'JUN 2026 MTD I&amp;E'!$M$120</definedName>
    <definedName name="QB_FORMULA_13" localSheetId="2" hidden="1">'JUN 2026 YTD I&amp;E'!$J$119,'JUN 2026 YTD I&amp;E'!$K$119,'JUN 2026 YTD I&amp;E'!$L$119,'JUN 2026 YTD I&amp;E'!$M$119,'JUN 2026 YTD I&amp;E'!$L$120,'JUN 2026 YTD I&amp;E'!$M$120,'JUN 2026 YTD I&amp;E'!$J$121,'JUN 2026 YTD I&amp;E'!$K$121,'JUN 2026 YTD I&amp;E'!$L$121,'JUN 2026 YTD I&amp;E'!$M$121,'JUN 2026 YTD I&amp;E'!$L$123,'JUN 2026 YTD I&amp;E'!$M$123,'JUN 2026 YTD I&amp;E'!$L$124,'JUN 2026 YTD I&amp;E'!$M$124,'JUN 2026 YTD I&amp;E'!$L$125,'JUN 2026 YTD I&amp;E'!$M$125</definedName>
    <definedName name="QB_FORMULA_14" localSheetId="5" hidden="1">'JUN 2026 BVA'!$L$126,'JUN 2026 BVA'!$M$126,'JUN 2026 BVA'!$L$127,'JUN 2026 BVA'!$M$127,'JUN 2026 BVA'!$L$128,'JUN 2026 BVA'!$M$128,'JUN 2026 BVA'!$J$129,'JUN 2026 BVA'!$K$129,'JUN 2026 BVA'!$L$129,'JUN 2026 BVA'!$M$129,'JUN 2026 BVA'!$L$132,'JUN 2026 BVA'!$M$132,'JUN 2026 BVA'!$L$133,'JUN 2026 BVA'!$M$133,'JUN 2026 BVA'!$L$134,'JUN 2026 BVA'!$M$134</definedName>
    <definedName name="QB_FORMULA_14" localSheetId="3" hidden="1">'JUN 2026 General Ledger'!$Q$232,'JUN 2026 General Ledger'!$Q$233,'JUN 2026 General Ledger'!$Q$234,'JUN 2026 General Ledger'!$Q$235,'JUN 2026 General Ledger'!$Q$236,'JUN 2026 General Ledger'!$Q$237,'JUN 2026 General Ledger'!$Q$238,'JUN 2026 General Ledger'!$Q$239,'JUN 2026 General Ledger'!$P$240,'JUN 2026 General Ledger'!$Q$240,'JUN 2026 General Ledger'!$Q$242,'JUN 2026 General Ledger'!$Q$243,'JUN 2026 General Ledger'!$Q$244,'JUN 2026 General Ledger'!$Q$245,'JUN 2026 General Ledger'!$Q$246,'JUN 2026 General Ledger'!$Q$247</definedName>
    <definedName name="QB_FORMULA_14" localSheetId="1" hidden="1">'JUN 2026 MTD I&amp;E'!$L$121,'JUN 2026 MTD I&amp;E'!$M$121,'JUN 2026 MTD I&amp;E'!$L$122,'JUN 2026 MTD I&amp;E'!$M$122,'JUN 2026 MTD I&amp;E'!$L$123,'JUN 2026 MTD I&amp;E'!$M$123,'JUN 2026 MTD I&amp;E'!$J$124,'JUN 2026 MTD I&amp;E'!$K$124,'JUN 2026 MTD I&amp;E'!$L$124,'JUN 2026 MTD I&amp;E'!$M$124,'JUN 2026 MTD I&amp;E'!$L$127,'JUN 2026 MTD I&amp;E'!$M$127,'JUN 2026 MTD I&amp;E'!$L$128,'JUN 2026 MTD I&amp;E'!$M$128,'JUN 2026 MTD I&amp;E'!$L$129,'JUN 2026 MTD I&amp;E'!$M$129</definedName>
    <definedName name="QB_FORMULA_14" localSheetId="2" hidden="1">'JUN 2026 YTD I&amp;E'!$L$126,'JUN 2026 YTD I&amp;E'!$M$126,'JUN 2026 YTD I&amp;E'!$L$127,'JUN 2026 YTD I&amp;E'!$M$127,'JUN 2026 YTD I&amp;E'!$L$128,'JUN 2026 YTD I&amp;E'!$M$128,'JUN 2026 YTD I&amp;E'!$J$129,'JUN 2026 YTD I&amp;E'!$K$129,'JUN 2026 YTD I&amp;E'!$L$129,'JUN 2026 YTD I&amp;E'!$M$129,'JUN 2026 YTD I&amp;E'!$L$132,'JUN 2026 YTD I&amp;E'!$M$132,'JUN 2026 YTD I&amp;E'!$L$133,'JUN 2026 YTD I&amp;E'!$M$133,'JUN 2026 YTD I&amp;E'!$L$134,'JUN 2026 YTD I&amp;E'!$M$134</definedName>
    <definedName name="QB_FORMULA_15" localSheetId="5" hidden="1">'JUN 2026 BVA'!$J$135,'JUN 2026 BVA'!$K$135,'JUN 2026 BVA'!$L$135,'JUN 2026 BVA'!$M$135,'JUN 2026 BVA'!$L$136,'JUN 2026 BVA'!$M$136,'JUN 2026 BVA'!$L$137,'JUN 2026 BVA'!$M$137,'JUN 2026 BVA'!$J$138,'JUN 2026 BVA'!$K$138,'JUN 2026 BVA'!$L$138,'JUN 2026 BVA'!$M$138,'JUN 2026 BVA'!$L$139,'JUN 2026 BVA'!$M$139,'JUN 2026 BVA'!$J$140,'JUN 2026 BVA'!$K$140</definedName>
    <definedName name="QB_FORMULA_15" localSheetId="3" hidden="1">'JUN 2026 General Ledger'!$Q$248,'JUN 2026 General Ledger'!$Q$249,'JUN 2026 General Ledger'!$Q$250,'JUN 2026 General Ledger'!$Q$251,'JUN 2026 General Ledger'!$Q$252,'JUN 2026 General Ledger'!$P$253,'JUN 2026 General Ledger'!$Q$253,'JUN 2026 General Ledger'!$P$254,'JUN 2026 General Ledger'!$Q$254,'JUN 2026 General Ledger'!$P$255,'JUN 2026 General Ledger'!$Q$255,'JUN 2026 General Ledger'!$Q$258,'JUN 2026 General Ledger'!$P$259,'JUN 2026 General Ledger'!$Q$259,'JUN 2026 General Ledger'!$Q$261,'JUN 2026 General Ledger'!$P$262</definedName>
    <definedName name="QB_FORMULA_15" localSheetId="1" hidden="1">'JUN 2026 MTD I&amp;E'!$J$130,'JUN 2026 MTD I&amp;E'!$K$130,'JUN 2026 MTD I&amp;E'!$L$130,'JUN 2026 MTD I&amp;E'!$M$130,'JUN 2026 MTD I&amp;E'!$L$131,'JUN 2026 MTD I&amp;E'!$M$131,'JUN 2026 MTD I&amp;E'!$L$132,'JUN 2026 MTD I&amp;E'!$M$132,'JUN 2026 MTD I&amp;E'!$J$133,'JUN 2026 MTD I&amp;E'!$K$133,'JUN 2026 MTD I&amp;E'!$L$133,'JUN 2026 MTD I&amp;E'!$M$133,'JUN 2026 MTD I&amp;E'!$L$134,'JUN 2026 MTD I&amp;E'!$M$134,'JUN 2026 MTD I&amp;E'!$J$135,'JUN 2026 MTD I&amp;E'!$K$135</definedName>
    <definedName name="QB_FORMULA_15" localSheetId="2" hidden="1">'JUN 2026 YTD I&amp;E'!$J$135,'JUN 2026 YTD I&amp;E'!$K$135,'JUN 2026 YTD I&amp;E'!$L$135,'JUN 2026 YTD I&amp;E'!$M$135,'JUN 2026 YTD I&amp;E'!$L$136,'JUN 2026 YTD I&amp;E'!$M$136,'JUN 2026 YTD I&amp;E'!$L$137,'JUN 2026 YTD I&amp;E'!$M$137,'JUN 2026 YTD I&amp;E'!$J$138,'JUN 2026 YTD I&amp;E'!$K$138,'JUN 2026 YTD I&amp;E'!$L$138,'JUN 2026 YTD I&amp;E'!$M$138,'JUN 2026 YTD I&amp;E'!$L$139,'JUN 2026 YTD I&amp;E'!$M$139,'JUN 2026 YTD I&amp;E'!$J$140,'JUN 2026 YTD I&amp;E'!$K$140</definedName>
    <definedName name="QB_FORMULA_16" localSheetId="5" hidden="1">'JUN 2026 BVA'!$L$140,'JUN 2026 BVA'!$M$140,'JUN 2026 BVA'!$J$141,'JUN 2026 BVA'!$K$141,'JUN 2026 BVA'!$L$141,'JUN 2026 BVA'!$M$141,'JUN 2026 BVA'!$L$143,'JUN 2026 BVA'!$M$143,'JUN 2026 BVA'!$L$145,'JUN 2026 BVA'!$M$145,'JUN 2026 BVA'!$J$146,'JUN 2026 BVA'!$K$146,'JUN 2026 BVA'!$L$146,'JUN 2026 BVA'!$M$146,'JUN 2026 BVA'!$L$148,'JUN 2026 BVA'!$M$148</definedName>
    <definedName name="QB_FORMULA_16" localSheetId="3" hidden="1">'JUN 2026 General Ledger'!$Q$262,'JUN 2026 General Ledger'!$P$263,'JUN 2026 General Ledger'!$Q$263,'JUN 2026 General Ledger'!$Q$268,'JUN 2026 General Ledger'!$Q$269,'JUN 2026 General Ledger'!$Q$270,'JUN 2026 General Ledger'!$P$271,'JUN 2026 General Ledger'!$Q$271,'JUN 2026 General Ledger'!$Q$273,'JUN 2026 General Ledger'!$Q$274,'JUN 2026 General Ledger'!$Q$275,'JUN 2026 General Ledger'!$Q$276,'JUN 2026 General Ledger'!$Q$277,'JUN 2026 General Ledger'!$P$278,'JUN 2026 General Ledger'!$Q$278,'JUN 2026 General Ledger'!$P$279</definedName>
    <definedName name="QB_FORMULA_16" localSheetId="1" hidden="1">'JUN 2026 MTD I&amp;E'!$L$135,'JUN 2026 MTD I&amp;E'!$M$135,'JUN 2026 MTD I&amp;E'!$J$136,'JUN 2026 MTD I&amp;E'!$K$136,'JUN 2026 MTD I&amp;E'!$L$136,'JUN 2026 MTD I&amp;E'!$M$136,'JUN 2026 MTD I&amp;E'!$L$138,'JUN 2026 MTD I&amp;E'!$M$138,'JUN 2026 MTD I&amp;E'!$L$139,'JUN 2026 MTD I&amp;E'!$M$139,'JUN 2026 MTD I&amp;E'!$J$140,'JUN 2026 MTD I&amp;E'!$K$140,'JUN 2026 MTD I&amp;E'!$L$140,'JUN 2026 MTD I&amp;E'!$M$140,'JUN 2026 MTD I&amp;E'!$L$142,'JUN 2026 MTD I&amp;E'!$M$142</definedName>
    <definedName name="QB_FORMULA_16" localSheetId="2" hidden="1">'JUN 2026 YTD I&amp;E'!$L$140,'JUN 2026 YTD I&amp;E'!$M$140,'JUN 2026 YTD I&amp;E'!$J$141,'JUN 2026 YTD I&amp;E'!$K$141,'JUN 2026 YTD I&amp;E'!$L$141,'JUN 2026 YTD I&amp;E'!$M$141,'JUN 2026 YTD I&amp;E'!$L$143,'JUN 2026 YTD I&amp;E'!$M$143,'JUN 2026 YTD I&amp;E'!$L$145,'JUN 2026 YTD I&amp;E'!$M$145,'JUN 2026 YTD I&amp;E'!$J$146,'JUN 2026 YTD I&amp;E'!$K$146,'JUN 2026 YTD I&amp;E'!$L$146,'JUN 2026 YTD I&amp;E'!$M$146,'JUN 2026 YTD I&amp;E'!$L$148,'JUN 2026 YTD I&amp;E'!$M$148</definedName>
    <definedName name="QB_FORMULA_17" localSheetId="5" hidden="1">'JUN 2026 BVA'!$L$149,'JUN 2026 BVA'!$M$149,'JUN 2026 BVA'!$L$150,'JUN 2026 BVA'!$M$150,'JUN 2026 BVA'!$L$151,'JUN 2026 BVA'!$M$151,'JUN 2026 BVA'!$L$152,'JUN 2026 BVA'!$M$152,'JUN 2026 BVA'!$J$155,'JUN 2026 BVA'!$K$155,'JUN 2026 BVA'!$L$155,'JUN 2026 BVA'!$M$155,'JUN 2026 BVA'!$L$157,'JUN 2026 BVA'!$M$157,'JUN 2026 BVA'!$L$158,'JUN 2026 BVA'!$M$158</definedName>
    <definedName name="QB_FORMULA_17" localSheetId="3" hidden="1">'JUN 2026 General Ledger'!$Q$279,'JUN 2026 General Ledger'!$P$280,'JUN 2026 General Ledger'!$Q$280,'JUN 2026 General Ledger'!$Q$283,'JUN 2026 General Ledger'!$Q$284,'JUN 2026 General Ledger'!$Q$285,'JUN 2026 General Ledger'!$Q$286,'JUN 2026 General Ledger'!$Q$287,'JUN 2026 General Ledger'!$Q$288,'JUN 2026 General Ledger'!$Q$289,'JUN 2026 General Ledger'!$P$290,'JUN 2026 General Ledger'!$Q$290,'JUN 2026 General Ledger'!$Q$292,'JUN 2026 General Ledger'!$Q$293,'JUN 2026 General Ledger'!$Q$294,'JUN 2026 General Ledger'!$Q$295</definedName>
    <definedName name="QB_FORMULA_17" localSheetId="1" hidden="1">'JUN 2026 MTD I&amp;E'!$L$143,'JUN 2026 MTD I&amp;E'!$M$143,'JUN 2026 MTD I&amp;E'!$L$144,'JUN 2026 MTD I&amp;E'!$M$144,'JUN 2026 MTD I&amp;E'!$L$145,'JUN 2026 MTD I&amp;E'!$M$145,'JUN 2026 MTD I&amp;E'!$L$146,'JUN 2026 MTD I&amp;E'!$M$146,'JUN 2026 MTD I&amp;E'!$J$147,'JUN 2026 MTD I&amp;E'!$K$147,'JUN 2026 MTD I&amp;E'!$L$147,'JUN 2026 MTD I&amp;E'!$M$147,'JUN 2026 MTD I&amp;E'!$L$149,'JUN 2026 MTD I&amp;E'!$M$149,'JUN 2026 MTD I&amp;E'!$L$150,'JUN 2026 MTD I&amp;E'!$M$150</definedName>
    <definedName name="QB_FORMULA_17" localSheetId="2" hidden="1">'JUN 2026 YTD I&amp;E'!$L$149,'JUN 2026 YTD I&amp;E'!$M$149,'JUN 2026 YTD I&amp;E'!$L$150,'JUN 2026 YTD I&amp;E'!$M$150,'JUN 2026 YTD I&amp;E'!$L$151,'JUN 2026 YTD I&amp;E'!$M$151,'JUN 2026 YTD I&amp;E'!$L$152,'JUN 2026 YTD I&amp;E'!$M$152,'JUN 2026 YTD I&amp;E'!$J$155,'JUN 2026 YTD I&amp;E'!$K$155,'JUN 2026 YTD I&amp;E'!$L$155,'JUN 2026 YTD I&amp;E'!$M$155,'JUN 2026 YTD I&amp;E'!$L$157,'JUN 2026 YTD I&amp;E'!$M$157,'JUN 2026 YTD I&amp;E'!$L$158,'JUN 2026 YTD I&amp;E'!$M$158</definedName>
    <definedName name="QB_FORMULA_18" localSheetId="5" hidden="1">'JUN 2026 BVA'!$L$160,'JUN 2026 BVA'!$M$160,'JUN 2026 BVA'!$L$162,'JUN 2026 BVA'!$M$162,'JUN 2026 BVA'!$L$163,'JUN 2026 BVA'!$M$163,'JUN 2026 BVA'!$L$164,'JUN 2026 BVA'!$M$164,'JUN 2026 BVA'!$L$165,'JUN 2026 BVA'!$M$165,'JUN 2026 BVA'!$L$166,'JUN 2026 BVA'!$M$166,'JUN 2026 BVA'!$L$167,'JUN 2026 BVA'!$M$167,'JUN 2026 BVA'!$L$168,'JUN 2026 BVA'!$M$168</definedName>
    <definedName name="QB_FORMULA_18" localSheetId="3" hidden="1">'JUN 2026 General Ledger'!$Q$296,'JUN 2026 General Ledger'!$P$297,'JUN 2026 General Ledger'!$Q$297,'JUN 2026 General Ledger'!$Q$299,'JUN 2026 General Ledger'!$Q$300,'JUN 2026 General Ledger'!$P$301,'JUN 2026 General Ledger'!$Q$301,'JUN 2026 General Ledger'!$Q$303,'JUN 2026 General Ledger'!$P$304,'JUN 2026 General Ledger'!$Q$304,'JUN 2026 General Ledger'!$Q$306,'JUN 2026 General Ledger'!$P$307,'JUN 2026 General Ledger'!$Q$307,'JUN 2026 General Ledger'!$P$308,'JUN 2026 General Ledger'!$Q$308,'JUN 2026 General Ledger'!$Q$312</definedName>
    <definedName name="QB_FORMULA_18" localSheetId="1" hidden="1">'JUN 2026 MTD I&amp;E'!$L$151,'JUN 2026 MTD I&amp;E'!$M$151,'JUN 2026 MTD I&amp;E'!$L$153,'JUN 2026 MTD I&amp;E'!$M$153,'JUN 2026 MTD I&amp;E'!$L$154,'JUN 2026 MTD I&amp;E'!$M$154,'JUN 2026 MTD I&amp;E'!$L$155,'JUN 2026 MTD I&amp;E'!$M$155,'JUN 2026 MTD I&amp;E'!$L$156,'JUN 2026 MTD I&amp;E'!$M$156,'JUN 2026 MTD I&amp;E'!$L$157,'JUN 2026 MTD I&amp;E'!$M$157,'JUN 2026 MTD I&amp;E'!$L$158,'JUN 2026 MTD I&amp;E'!$M$158,'JUN 2026 MTD I&amp;E'!$L$159,'JUN 2026 MTD I&amp;E'!$M$159</definedName>
    <definedName name="QB_FORMULA_18" localSheetId="2" hidden="1">'JUN 2026 YTD I&amp;E'!$L$160,'JUN 2026 YTD I&amp;E'!$M$160,'JUN 2026 YTD I&amp;E'!$L$162,'JUN 2026 YTD I&amp;E'!$M$162,'JUN 2026 YTD I&amp;E'!$L$163,'JUN 2026 YTD I&amp;E'!$M$163,'JUN 2026 YTD I&amp;E'!$L$164,'JUN 2026 YTD I&amp;E'!$M$164,'JUN 2026 YTD I&amp;E'!$L$165,'JUN 2026 YTD I&amp;E'!$M$165,'JUN 2026 YTD I&amp;E'!$L$166,'JUN 2026 YTD I&amp;E'!$M$166,'JUN 2026 YTD I&amp;E'!$L$167,'JUN 2026 YTD I&amp;E'!$M$167,'JUN 2026 YTD I&amp;E'!$L$168,'JUN 2026 YTD I&amp;E'!$M$168</definedName>
    <definedName name="QB_FORMULA_19" localSheetId="5" hidden="1">'JUN 2026 BVA'!$L$169,'JUN 2026 BVA'!$M$169,'JUN 2026 BVA'!$L$170,'JUN 2026 BVA'!$M$170,'JUN 2026 BVA'!$L$171,'JUN 2026 BVA'!$M$171,'JUN 2026 BVA'!$L$172,'JUN 2026 BVA'!$M$172,'JUN 2026 BVA'!$J$173,'JUN 2026 BVA'!$K$173,'JUN 2026 BVA'!$L$173,'JUN 2026 BVA'!$M$173,'JUN 2026 BVA'!$L$175,'JUN 2026 BVA'!$M$175,'JUN 2026 BVA'!$L$176,'JUN 2026 BVA'!$M$176</definedName>
    <definedName name="QB_FORMULA_19" localSheetId="3" hidden="1">'JUN 2026 General Ledger'!$P$313,'JUN 2026 General Ledger'!$Q$313,'JUN 2026 General Ledger'!$Q$315,'JUN 2026 General Ledger'!$P$316,'JUN 2026 General Ledger'!$Q$316,'JUN 2026 General Ledger'!$Q$318,'JUN 2026 General Ledger'!$P$319,'JUN 2026 General Ledger'!$Q$319,'JUN 2026 General Ledger'!$P$320,'JUN 2026 General Ledger'!$Q$320,'JUN 2026 General Ledger'!$Q$322,'JUN 2026 General Ledger'!$Q$323,'JUN 2026 General Ledger'!$P$324,'JUN 2026 General Ledger'!$Q$324,'JUN 2026 General Ledger'!$P$325,'JUN 2026 General Ledger'!$Q$325</definedName>
    <definedName name="QB_FORMULA_19" localSheetId="1" hidden="1">'JUN 2026 MTD I&amp;E'!$L$160,'JUN 2026 MTD I&amp;E'!$M$160,'JUN 2026 MTD I&amp;E'!$L$161,'JUN 2026 MTD I&amp;E'!$M$161,'JUN 2026 MTD I&amp;E'!$L$162,'JUN 2026 MTD I&amp;E'!$M$162,'JUN 2026 MTD I&amp;E'!$L$163,'JUN 2026 MTD I&amp;E'!$M$163,'JUN 2026 MTD I&amp;E'!$J$164,'JUN 2026 MTD I&amp;E'!$K$164,'JUN 2026 MTD I&amp;E'!$L$164,'JUN 2026 MTD I&amp;E'!$M$164,'JUN 2026 MTD I&amp;E'!$L$166,'JUN 2026 MTD I&amp;E'!$M$166,'JUN 2026 MTD I&amp;E'!$L$167,'JUN 2026 MTD I&amp;E'!$M$167</definedName>
    <definedName name="QB_FORMULA_19" localSheetId="2" hidden="1">'JUN 2026 YTD I&amp;E'!$L$169,'JUN 2026 YTD I&amp;E'!$M$169,'JUN 2026 YTD I&amp;E'!$L$170,'JUN 2026 YTD I&amp;E'!$M$170,'JUN 2026 YTD I&amp;E'!$L$171,'JUN 2026 YTD I&amp;E'!$M$171,'JUN 2026 YTD I&amp;E'!$L$172,'JUN 2026 YTD I&amp;E'!$M$172,'JUN 2026 YTD I&amp;E'!$J$173,'JUN 2026 YTD I&amp;E'!$K$173,'JUN 2026 YTD I&amp;E'!$L$173,'JUN 2026 YTD I&amp;E'!$M$173,'JUN 2026 YTD I&amp;E'!$L$175,'JUN 2026 YTD I&amp;E'!$M$175,'JUN 2026 YTD I&amp;E'!$L$176,'JUN 2026 YTD I&amp;E'!$M$176</definedName>
    <definedName name="QB_FORMULA_2" localSheetId="5" hidden="1">'JUN 2026 BVA'!$L$24,'JUN 2026 BVA'!$M$24,'JUN 2026 BVA'!$L$25,'JUN 2026 BVA'!$M$25,'JUN 2026 BVA'!$L$26,'JUN 2026 BVA'!$M$26,'JUN 2026 BVA'!$L$27,'JUN 2026 BVA'!$M$27,'JUN 2026 BVA'!$L$28,'JUN 2026 BVA'!$M$28,'JUN 2026 BVA'!$L$29,'JUN 2026 BVA'!$M$29,'JUN 2026 BVA'!$L$30,'JUN 2026 BVA'!$M$30,'JUN 2026 BVA'!$J$31,'JUN 2026 BVA'!$K$31</definedName>
    <definedName name="QB_FORMULA_2" localSheetId="3" hidden="1">'JUN 2026 General Ledger'!$Q$35,'JUN 2026 General Ledger'!$Q$37,'JUN 2026 General Ledger'!$P$38,'JUN 2026 General Ledger'!$Q$38,'JUN 2026 General Ledger'!$Q$40,'JUN 2026 General Ledger'!$P$41,'JUN 2026 General Ledger'!$Q$41,'JUN 2026 General Ledger'!$Q$43,'JUN 2026 General Ledger'!$P$44,'JUN 2026 General Ledger'!$Q$44,'JUN 2026 General Ledger'!$P$45,'JUN 2026 General Ledger'!$Q$45,'JUN 2026 General Ledger'!$Q$48,'JUN 2026 General Ledger'!$Q$49,'JUN 2026 General Ledger'!$Q$50,'JUN 2026 General Ledger'!$Q$51</definedName>
    <definedName name="QB_FORMULA_2" localSheetId="1" hidden="1">'JUN 2026 MTD I&amp;E'!$L$23,'JUN 2026 MTD I&amp;E'!$M$23,'JUN 2026 MTD I&amp;E'!$L$24,'JUN 2026 MTD I&amp;E'!$M$24,'JUN 2026 MTD I&amp;E'!$L$25,'JUN 2026 MTD I&amp;E'!$M$25,'JUN 2026 MTD I&amp;E'!$L$26,'JUN 2026 MTD I&amp;E'!$M$26,'JUN 2026 MTD I&amp;E'!$L$27,'JUN 2026 MTD I&amp;E'!$M$27,'JUN 2026 MTD I&amp;E'!$L$28,'JUN 2026 MTD I&amp;E'!$M$28,'JUN 2026 MTD I&amp;E'!$L$29,'JUN 2026 MTD I&amp;E'!$M$29,'JUN 2026 MTD I&amp;E'!$J$30,'JUN 2026 MTD I&amp;E'!$K$30</definedName>
    <definedName name="QB_FORMULA_2" localSheetId="2" hidden="1">'JUN 2026 YTD I&amp;E'!$L$24,'JUN 2026 YTD I&amp;E'!$M$24,'JUN 2026 YTD I&amp;E'!$L$25,'JUN 2026 YTD I&amp;E'!$M$25,'JUN 2026 YTD I&amp;E'!$L$26,'JUN 2026 YTD I&amp;E'!$M$26,'JUN 2026 YTD I&amp;E'!$L$27,'JUN 2026 YTD I&amp;E'!$M$27,'JUN 2026 YTD I&amp;E'!$L$28,'JUN 2026 YTD I&amp;E'!$M$28,'JUN 2026 YTD I&amp;E'!$L$29,'JUN 2026 YTD I&amp;E'!$M$29,'JUN 2026 YTD I&amp;E'!$L$30,'JUN 2026 YTD I&amp;E'!$M$30,'JUN 2026 YTD I&amp;E'!$J$31,'JUN 2026 YTD I&amp;E'!$K$31</definedName>
    <definedName name="QB_FORMULA_20" localSheetId="5" hidden="1">'JUN 2026 BVA'!$L$177,'JUN 2026 BVA'!$M$177,'JUN 2026 BVA'!$L$178,'JUN 2026 BVA'!$M$178,'JUN 2026 BVA'!$L$179,'JUN 2026 BVA'!$M$179,'JUN 2026 BVA'!$L$180,'JUN 2026 BVA'!$M$180,'JUN 2026 BVA'!$L$181,'JUN 2026 BVA'!$M$181,'JUN 2026 BVA'!$L$182,'JUN 2026 BVA'!$M$182,'JUN 2026 BVA'!$L$183,'JUN 2026 BVA'!$M$183,'JUN 2026 BVA'!$L$184,'JUN 2026 BVA'!$M$184</definedName>
    <definedName name="QB_FORMULA_20" localSheetId="3" hidden="1">'JUN 2026 General Ledger'!$Q$327,'JUN 2026 General Ledger'!$P$328,'JUN 2026 General Ledger'!$Q$328,'JUN 2026 General Ledger'!$P$329,'JUN 2026 General Ledger'!$Q$329,'JUN 2026 General Ledger'!$P$330,'JUN 2026 General Ledger'!$Q$330,'JUN 2026 General Ledger'!$Q$333,'JUN 2026 General Ledger'!$P$334,'JUN 2026 General Ledger'!$Q$334,'JUN 2026 General Ledger'!$P$335,'JUN 2026 General Ledger'!$Q$335,'JUN 2026 General Ledger'!$Q$338,'JUN 2026 General Ledger'!$Q$339,'JUN 2026 General Ledger'!$P$340,'JUN 2026 General Ledger'!$Q$340</definedName>
    <definedName name="QB_FORMULA_20" localSheetId="1" hidden="1">'JUN 2026 MTD I&amp;E'!$L$168,'JUN 2026 MTD I&amp;E'!$M$168,'JUN 2026 MTD I&amp;E'!$L$169,'JUN 2026 MTD I&amp;E'!$M$169,'JUN 2026 MTD I&amp;E'!$L$170,'JUN 2026 MTD I&amp;E'!$M$170,'JUN 2026 MTD I&amp;E'!$L$171,'JUN 2026 MTD I&amp;E'!$M$171,'JUN 2026 MTD I&amp;E'!$L$172,'JUN 2026 MTD I&amp;E'!$M$172,'JUN 2026 MTD I&amp;E'!$L$173,'JUN 2026 MTD I&amp;E'!$M$173,'JUN 2026 MTD I&amp;E'!$L$174,'JUN 2026 MTD I&amp;E'!$M$174,'JUN 2026 MTD I&amp;E'!$L$175,'JUN 2026 MTD I&amp;E'!$M$175</definedName>
    <definedName name="QB_FORMULA_20" localSheetId="2" hidden="1">'JUN 2026 YTD I&amp;E'!$L$177,'JUN 2026 YTD I&amp;E'!$M$177,'JUN 2026 YTD I&amp;E'!$L$178,'JUN 2026 YTD I&amp;E'!$M$178,'JUN 2026 YTD I&amp;E'!$L$179,'JUN 2026 YTD I&amp;E'!$M$179,'JUN 2026 YTD I&amp;E'!$L$180,'JUN 2026 YTD I&amp;E'!$M$180,'JUN 2026 YTD I&amp;E'!$L$181,'JUN 2026 YTD I&amp;E'!$M$181,'JUN 2026 YTD I&amp;E'!$L$182,'JUN 2026 YTD I&amp;E'!$M$182,'JUN 2026 YTD I&amp;E'!$L$183,'JUN 2026 YTD I&amp;E'!$M$183,'JUN 2026 YTD I&amp;E'!$L$184,'JUN 2026 YTD I&amp;E'!$M$184</definedName>
    <definedName name="QB_FORMULA_21" localSheetId="5" hidden="1">'JUN 2026 BVA'!$L$185,'JUN 2026 BVA'!$M$185,'JUN 2026 BVA'!$L$186,'JUN 2026 BVA'!$M$186,'JUN 2026 BVA'!$L$187,'JUN 2026 BVA'!$M$187,'JUN 2026 BVA'!$L$188,'JUN 2026 BVA'!$M$188,'JUN 2026 BVA'!$L$189,'JUN 2026 BVA'!$M$189,'JUN 2026 BVA'!$L$190,'JUN 2026 BVA'!$M$190,'JUN 2026 BVA'!$L$191,'JUN 2026 BVA'!$M$191,'JUN 2026 BVA'!$L$192,'JUN 2026 BVA'!$M$192</definedName>
    <definedName name="QB_FORMULA_21" localSheetId="3" hidden="1">'JUN 2026 General Ledger'!$Q$343,'JUN 2026 General Ledger'!$Q$344,'JUN 2026 General Ledger'!$Q$345,'JUN 2026 General Ledger'!$Q$346,'JUN 2026 General Ledger'!$Q$347,'JUN 2026 General Ledger'!$Q$348,'JUN 2026 General Ledger'!$Q$349,'JUN 2026 General Ledger'!$Q$350,'JUN 2026 General Ledger'!$Q$351,'JUN 2026 General Ledger'!$Q$352,'JUN 2026 General Ledger'!$Q$353,'JUN 2026 General Ledger'!$Q$354,'JUN 2026 General Ledger'!$Q$355,'JUN 2026 General Ledger'!$Q$356,'JUN 2026 General Ledger'!$Q$357,'JUN 2026 General Ledger'!$P$358</definedName>
    <definedName name="QB_FORMULA_21" localSheetId="1" hidden="1">'JUN 2026 MTD I&amp;E'!$L$176,'JUN 2026 MTD I&amp;E'!$M$176,'JUN 2026 MTD I&amp;E'!$L$177,'JUN 2026 MTD I&amp;E'!$M$177,'JUN 2026 MTD I&amp;E'!$L$178,'JUN 2026 MTD I&amp;E'!$M$178,'JUN 2026 MTD I&amp;E'!$L$179,'JUN 2026 MTD I&amp;E'!$M$179,'JUN 2026 MTD I&amp;E'!$L$180,'JUN 2026 MTD I&amp;E'!$M$180,'JUN 2026 MTD I&amp;E'!$L$181,'JUN 2026 MTD I&amp;E'!$M$181,'JUN 2026 MTD I&amp;E'!$L$182,'JUN 2026 MTD I&amp;E'!$M$182,'JUN 2026 MTD I&amp;E'!$L$183,'JUN 2026 MTD I&amp;E'!$M$183</definedName>
    <definedName name="QB_FORMULA_21" localSheetId="2" hidden="1">'JUN 2026 YTD I&amp;E'!$L$185,'JUN 2026 YTD I&amp;E'!$M$185,'JUN 2026 YTD I&amp;E'!$L$186,'JUN 2026 YTD I&amp;E'!$M$186,'JUN 2026 YTD I&amp;E'!$L$187,'JUN 2026 YTD I&amp;E'!$M$187,'JUN 2026 YTD I&amp;E'!$L$188,'JUN 2026 YTD I&amp;E'!$M$188,'JUN 2026 YTD I&amp;E'!$L$189,'JUN 2026 YTD I&amp;E'!$M$189,'JUN 2026 YTD I&amp;E'!$L$190,'JUN 2026 YTD I&amp;E'!$M$190,'JUN 2026 YTD I&amp;E'!$L$191,'JUN 2026 YTD I&amp;E'!$M$191,'JUN 2026 YTD I&amp;E'!$L$192,'JUN 2026 YTD I&amp;E'!$M$192</definedName>
    <definedName name="QB_FORMULA_22" localSheetId="5" hidden="1">'JUN 2026 BVA'!$L$193,'JUN 2026 BVA'!$M$193,'JUN 2026 BVA'!$L$194,'JUN 2026 BVA'!$M$194,'JUN 2026 BVA'!$L$195,'JUN 2026 BVA'!$M$195,'JUN 2026 BVA'!$J$196,'JUN 2026 BVA'!$K$196,'JUN 2026 BVA'!$L$196,'JUN 2026 BVA'!$M$196,'JUN 2026 BVA'!$J$197,'JUN 2026 BVA'!$K$197,'JUN 2026 BVA'!$L$197,'JUN 2026 BVA'!$M$197,'JUN 2026 BVA'!$L$199,'JUN 2026 BVA'!$M$199</definedName>
    <definedName name="QB_FORMULA_22" localSheetId="3" hidden="1">'JUN 2026 General Ledger'!$Q$358,'JUN 2026 General Ledger'!$Q$360,'JUN 2026 General Ledger'!$P$361,'JUN 2026 General Ledger'!$Q$361,'JUN 2026 General Ledger'!$P$362,'JUN 2026 General Ledger'!$Q$362,'JUN 2026 General Ledger'!$Q$365,'JUN 2026 General Ledger'!$P$366,'JUN 2026 General Ledger'!$Q$366,'JUN 2026 General Ledger'!$Q$368,'JUN 2026 General Ledger'!$Q$369,'JUN 2026 General Ledger'!$Q$370,'JUN 2026 General Ledger'!$Q$371,'JUN 2026 General Ledger'!$Q$372,'JUN 2026 General Ledger'!$Q$373,'JUN 2026 General Ledger'!$P$374</definedName>
    <definedName name="QB_FORMULA_22" localSheetId="1" hidden="1">'JUN 2026 MTD I&amp;E'!$L$184,'JUN 2026 MTD I&amp;E'!$M$184,'JUN 2026 MTD I&amp;E'!$L$185,'JUN 2026 MTD I&amp;E'!$M$185,'JUN 2026 MTD I&amp;E'!$L$186,'JUN 2026 MTD I&amp;E'!$M$186,'JUN 2026 MTD I&amp;E'!$J$187,'JUN 2026 MTD I&amp;E'!$K$187,'JUN 2026 MTD I&amp;E'!$L$187,'JUN 2026 MTD I&amp;E'!$M$187,'JUN 2026 MTD I&amp;E'!$J$188,'JUN 2026 MTD I&amp;E'!$K$188,'JUN 2026 MTD I&amp;E'!$L$188,'JUN 2026 MTD I&amp;E'!$M$188,'JUN 2026 MTD I&amp;E'!$L$190,'JUN 2026 MTD I&amp;E'!$M$190</definedName>
    <definedName name="QB_FORMULA_22" localSheetId="2" hidden="1">'JUN 2026 YTD I&amp;E'!$L$193,'JUN 2026 YTD I&amp;E'!$M$193,'JUN 2026 YTD I&amp;E'!$L$194,'JUN 2026 YTD I&amp;E'!$M$194,'JUN 2026 YTD I&amp;E'!$L$195,'JUN 2026 YTD I&amp;E'!$M$195,'JUN 2026 YTD I&amp;E'!$J$196,'JUN 2026 YTD I&amp;E'!$K$196,'JUN 2026 YTD I&amp;E'!$L$196,'JUN 2026 YTD I&amp;E'!$M$196,'JUN 2026 YTD I&amp;E'!$J$197,'JUN 2026 YTD I&amp;E'!$K$197,'JUN 2026 YTD I&amp;E'!$L$197,'JUN 2026 YTD I&amp;E'!$M$197,'JUN 2026 YTD I&amp;E'!$L$199,'JUN 2026 YTD I&amp;E'!$M$199</definedName>
    <definedName name="QB_FORMULA_23" localSheetId="5" hidden="1">'JUN 2026 BVA'!$L$200,'JUN 2026 BVA'!$M$200,'JUN 2026 BVA'!$L$201,'JUN 2026 BVA'!$M$201,'JUN 2026 BVA'!$J$202,'JUN 2026 BVA'!$K$202,'JUN 2026 BVA'!$L$202,'JUN 2026 BVA'!$M$202,'JUN 2026 BVA'!$L$204,'JUN 2026 BVA'!$M$204,'JUN 2026 BVA'!$L$206,'JUN 2026 BVA'!$M$206,'JUN 2026 BVA'!$L$207,'JUN 2026 BVA'!$M$207,'JUN 2026 BVA'!$L$208,'JUN 2026 BVA'!$M$208</definedName>
    <definedName name="QB_FORMULA_23" localSheetId="3" hidden="1">'JUN 2026 General Ledger'!$Q$374,'JUN 2026 General Ledger'!$Q$376,'JUN 2026 General Ledger'!$P$377,'JUN 2026 General Ledger'!$Q$377,'JUN 2026 General Ledger'!$Q$379,'JUN 2026 General Ledger'!$Q$380,'JUN 2026 General Ledger'!$Q$381,'JUN 2026 General Ledger'!$P$382,'JUN 2026 General Ledger'!$Q$382,'JUN 2026 General Ledger'!$Q$384,'JUN 2026 General Ledger'!$Q$385,'JUN 2026 General Ledger'!$P$386,'JUN 2026 General Ledger'!$Q$386,'JUN 2026 General Ledger'!$P$387,'JUN 2026 General Ledger'!$Q$387,'JUN 2026 General Ledger'!$P$388</definedName>
    <definedName name="QB_FORMULA_23" localSheetId="1" hidden="1">'JUN 2026 MTD I&amp;E'!$L$191,'JUN 2026 MTD I&amp;E'!$M$191,'JUN 2026 MTD I&amp;E'!$L$192,'JUN 2026 MTD I&amp;E'!$M$192,'JUN 2026 MTD I&amp;E'!$J$193,'JUN 2026 MTD I&amp;E'!$K$193,'JUN 2026 MTD I&amp;E'!$L$193,'JUN 2026 MTD I&amp;E'!$M$193,'JUN 2026 MTD I&amp;E'!$L$195,'JUN 2026 MTD I&amp;E'!$M$195,'JUN 2026 MTD I&amp;E'!$L$197,'JUN 2026 MTD I&amp;E'!$M$197,'JUN 2026 MTD I&amp;E'!$L$198,'JUN 2026 MTD I&amp;E'!$M$198,'JUN 2026 MTD I&amp;E'!$L$199,'JUN 2026 MTD I&amp;E'!$M$199</definedName>
    <definedName name="QB_FORMULA_23" localSheetId="2" hidden="1">'JUN 2026 YTD I&amp;E'!$L$200,'JUN 2026 YTD I&amp;E'!$M$200,'JUN 2026 YTD I&amp;E'!$L$201,'JUN 2026 YTD I&amp;E'!$M$201,'JUN 2026 YTD I&amp;E'!$J$202,'JUN 2026 YTD I&amp;E'!$K$202,'JUN 2026 YTD I&amp;E'!$L$202,'JUN 2026 YTD I&amp;E'!$M$202,'JUN 2026 YTD I&amp;E'!$L$204,'JUN 2026 YTD I&amp;E'!$M$204,'JUN 2026 YTD I&amp;E'!$L$206,'JUN 2026 YTD I&amp;E'!$M$206,'JUN 2026 YTD I&amp;E'!$L$207,'JUN 2026 YTD I&amp;E'!$M$207,'JUN 2026 YTD I&amp;E'!$L$208,'JUN 2026 YTD I&amp;E'!$M$208</definedName>
    <definedName name="QB_FORMULA_24" localSheetId="5" hidden="1">'JUN 2026 BVA'!$L$209,'JUN 2026 BVA'!$M$209,'JUN 2026 BVA'!$J$210,'JUN 2026 BVA'!$K$210,'JUN 2026 BVA'!$L$210,'JUN 2026 BVA'!$M$210,'JUN 2026 BVA'!$L$211,'JUN 2026 BVA'!$M$211,'JUN 2026 BVA'!$L$214,'JUN 2026 BVA'!$M$214,'JUN 2026 BVA'!$L$215,'JUN 2026 BVA'!$M$215,'JUN 2026 BVA'!$L$216,'JUN 2026 BVA'!$M$216,'JUN 2026 BVA'!$J$217,'JUN 2026 BVA'!$K$217</definedName>
    <definedName name="QB_FORMULA_24" localSheetId="3" hidden="1">'JUN 2026 General Ledger'!$Q$388,'JUN 2026 General Ledger'!$Q$391,'JUN 2026 General Ledger'!$Q$392,'JUN 2026 General Ledger'!$Q$393,'JUN 2026 General Ledger'!$Q$397,'JUN 2026 General Ledger'!$Q$398,'JUN 2026 General Ledger'!$Q$399,'JUN 2026 General Ledger'!$P$400,'JUN 2026 General Ledger'!$Q$400,'JUN 2026 General Ledger'!$Q$402,'JUN 2026 General Ledger'!$P$403,'JUN 2026 General Ledger'!$Q$403,'JUN 2026 General Ledger'!$P$404,'JUN 2026 General Ledger'!$Q$404,'JUN 2026 General Ledger'!$P$405,'JUN 2026 General Ledger'!$Q$405</definedName>
    <definedName name="QB_FORMULA_24" localSheetId="1" hidden="1">'JUN 2026 MTD I&amp;E'!$L$200,'JUN 2026 MTD I&amp;E'!$M$200,'JUN 2026 MTD I&amp;E'!$J$201,'JUN 2026 MTD I&amp;E'!$K$201,'JUN 2026 MTD I&amp;E'!$L$201,'JUN 2026 MTD I&amp;E'!$M$201,'JUN 2026 MTD I&amp;E'!$L$202,'JUN 2026 MTD I&amp;E'!$M$202,'JUN 2026 MTD I&amp;E'!$L$204,'JUN 2026 MTD I&amp;E'!$M$204,'JUN 2026 MTD I&amp;E'!$L$205,'JUN 2026 MTD I&amp;E'!$M$205,'JUN 2026 MTD I&amp;E'!$L$206,'JUN 2026 MTD I&amp;E'!$M$206,'JUN 2026 MTD I&amp;E'!$J$207,'JUN 2026 MTD I&amp;E'!$K$207</definedName>
    <definedName name="QB_FORMULA_24" localSheetId="2" hidden="1">'JUN 2026 YTD I&amp;E'!$L$209,'JUN 2026 YTD I&amp;E'!$M$209,'JUN 2026 YTD I&amp;E'!$J$210,'JUN 2026 YTD I&amp;E'!$K$210,'JUN 2026 YTD I&amp;E'!$L$210,'JUN 2026 YTD I&amp;E'!$M$210,'JUN 2026 YTD I&amp;E'!$L$211,'JUN 2026 YTD I&amp;E'!$M$211,'JUN 2026 YTD I&amp;E'!$L$214,'JUN 2026 YTD I&amp;E'!$M$214,'JUN 2026 YTD I&amp;E'!$L$215,'JUN 2026 YTD I&amp;E'!$M$215,'JUN 2026 YTD I&amp;E'!$L$216,'JUN 2026 YTD I&amp;E'!$M$216,'JUN 2026 YTD I&amp;E'!$J$217,'JUN 2026 YTD I&amp;E'!$K$217</definedName>
    <definedName name="QB_FORMULA_25" localSheetId="5" hidden="1">'JUN 2026 BVA'!$L$217,'JUN 2026 BVA'!$M$217,'JUN 2026 BVA'!$J$218,'JUN 2026 BVA'!$K$218,'JUN 2026 BVA'!$L$218,'JUN 2026 BVA'!$M$218,'JUN 2026 BVA'!$L$220,'JUN 2026 BVA'!$M$220,'JUN 2026 BVA'!$L$221,'JUN 2026 BVA'!$M$221,'JUN 2026 BVA'!$L$222,'JUN 2026 BVA'!$M$222,'JUN 2026 BVA'!$L$223,'JUN 2026 BVA'!$M$223,'JUN 2026 BVA'!$L$224,'JUN 2026 BVA'!$M$224</definedName>
    <definedName name="QB_FORMULA_25" localSheetId="3" hidden="1">'JUN 2026 General Ledger'!$Q$408,'JUN 2026 General Ledger'!$Q$409,'JUN 2026 General Ledger'!$Q$410,'JUN 2026 General Ledger'!$Q$411,'JUN 2026 General Ledger'!$P$412,'JUN 2026 General Ledger'!$Q$412,'JUN 2026 General Ledger'!$P$413,'JUN 2026 General Ledger'!$Q$413,'JUN 2026 General Ledger'!$Q$417,'JUN 2026 General Ledger'!$P$418,'JUN 2026 General Ledger'!$Q$418,'JUN 2026 General Ledger'!$Q$420,'JUN 2026 General Ledger'!$Q$421,'JUN 2026 General Ledger'!$P$422,'JUN 2026 General Ledger'!$Q$422,'JUN 2026 General Ledger'!$P$423</definedName>
    <definedName name="QB_FORMULA_25" localSheetId="1" hidden="1">'JUN 2026 MTD I&amp;E'!$L$207,'JUN 2026 MTD I&amp;E'!$M$207,'JUN 2026 MTD I&amp;E'!$J$208,'JUN 2026 MTD I&amp;E'!$K$208,'JUN 2026 MTD I&amp;E'!$L$208,'JUN 2026 MTD I&amp;E'!$M$208,'JUN 2026 MTD I&amp;E'!$L$210,'JUN 2026 MTD I&amp;E'!$M$210,'JUN 2026 MTD I&amp;E'!$L$211,'JUN 2026 MTD I&amp;E'!$M$211,'JUN 2026 MTD I&amp;E'!$L$212,'JUN 2026 MTD I&amp;E'!$M$212,'JUN 2026 MTD I&amp;E'!$L$213,'JUN 2026 MTD I&amp;E'!$M$213,'JUN 2026 MTD I&amp;E'!$L$214,'JUN 2026 MTD I&amp;E'!$M$214</definedName>
    <definedName name="QB_FORMULA_25" localSheetId="2" hidden="1">'JUN 2026 YTD I&amp;E'!$L$217,'JUN 2026 YTD I&amp;E'!$M$217,'JUN 2026 YTD I&amp;E'!$J$218,'JUN 2026 YTD I&amp;E'!$K$218,'JUN 2026 YTD I&amp;E'!$L$218,'JUN 2026 YTD I&amp;E'!$M$218,'JUN 2026 YTD I&amp;E'!$L$220,'JUN 2026 YTD I&amp;E'!$M$220,'JUN 2026 YTD I&amp;E'!$L$221,'JUN 2026 YTD I&amp;E'!$M$221,'JUN 2026 YTD I&amp;E'!$L$222,'JUN 2026 YTD I&amp;E'!$M$222,'JUN 2026 YTD I&amp;E'!$L$223,'JUN 2026 YTD I&amp;E'!$M$223,'JUN 2026 YTD I&amp;E'!$L$224,'JUN 2026 YTD I&amp;E'!$M$224</definedName>
    <definedName name="QB_FORMULA_26" localSheetId="5" hidden="1">'JUN 2026 BVA'!$L$225,'JUN 2026 BVA'!$M$225,'JUN 2026 BVA'!$L$227,'JUN 2026 BVA'!$M$227,'JUN 2026 BVA'!$J$228,'JUN 2026 BVA'!$K$228,'JUN 2026 BVA'!$L$228,'JUN 2026 BVA'!$M$228,'JUN 2026 BVA'!$J$229,'JUN 2026 BVA'!$K$229,'JUN 2026 BVA'!$L$229,'JUN 2026 BVA'!$M$229,'JUN 2026 BVA'!$L$230,'JUN 2026 BVA'!$M$230,'JUN 2026 BVA'!$J$231,'JUN 2026 BVA'!$K$231</definedName>
    <definedName name="QB_FORMULA_26" localSheetId="3" hidden="1">'JUN 2026 General Ledger'!$Q$423,'JUN 2026 General Ledger'!$Q$426,'JUN 2026 General Ledger'!$Q$427,'JUN 2026 General Ledger'!$Q$428,'JUN 2026 General Ledger'!$Q$429,'JUN 2026 General Ledger'!$P$430,'JUN 2026 General Ledger'!$Q$430,'JUN 2026 General Ledger'!$Q$432,'JUN 2026 General Ledger'!$Q$433,'JUN 2026 General Ledger'!$Q$434,'JUN 2026 General Ledger'!$Q$435,'JUN 2026 General Ledger'!$Q$436,'JUN 2026 General Ledger'!$P$437,'JUN 2026 General Ledger'!$Q$437,'JUN 2026 General Ledger'!$Q$439,'JUN 2026 General Ledger'!$Q$440</definedName>
    <definedName name="QB_FORMULA_26" localSheetId="1" hidden="1">'JUN 2026 MTD I&amp;E'!$L$215,'JUN 2026 MTD I&amp;E'!$M$215,'JUN 2026 MTD I&amp;E'!$L$217,'JUN 2026 MTD I&amp;E'!$M$217,'JUN 2026 MTD I&amp;E'!$J$218,'JUN 2026 MTD I&amp;E'!$K$218,'JUN 2026 MTD I&amp;E'!$L$218,'JUN 2026 MTD I&amp;E'!$M$218,'JUN 2026 MTD I&amp;E'!$J$219,'JUN 2026 MTD I&amp;E'!$K$219,'JUN 2026 MTD I&amp;E'!$L$219,'JUN 2026 MTD I&amp;E'!$M$219,'JUN 2026 MTD I&amp;E'!$L$220,'JUN 2026 MTD I&amp;E'!$M$220,'JUN 2026 MTD I&amp;E'!$J$221,'JUN 2026 MTD I&amp;E'!$K$221</definedName>
    <definedName name="QB_FORMULA_26" localSheetId="2" hidden="1">'JUN 2026 YTD I&amp;E'!$L$225,'JUN 2026 YTD I&amp;E'!$M$225,'JUN 2026 YTD I&amp;E'!$L$227,'JUN 2026 YTD I&amp;E'!$M$227,'JUN 2026 YTD I&amp;E'!$J$228,'JUN 2026 YTD I&amp;E'!$K$228,'JUN 2026 YTD I&amp;E'!$L$228,'JUN 2026 YTD I&amp;E'!$M$228,'JUN 2026 YTD I&amp;E'!$J$229,'JUN 2026 YTD I&amp;E'!$K$229,'JUN 2026 YTD I&amp;E'!$L$229,'JUN 2026 YTD I&amp;E'!$M$229,'JUN 2026 YTD I&amp;E'!$L$230,'JUN 2026 YTD I&amp;E'!$M$230,'JUN 2026 YTD I&amp;E'!$J$231,'JUN 2026 YTD I&amp;E'!$K$231</definedName>
    <definedName name="QB_FORMULA_27" localSheetId="5" hidden="1">'JUN 2026 BVA'!$L$231,'JUN 2026 BVA'!$M$231,'JUN 2026 BVA'!$J$232,'JUN 2026 BVA'!$K$232,'JUN 2026 BVA'!$L$232,'JUN 2026 BVA'!$M$232,'JUN 2026 BVA'!$J$238,'JUN 2026 BVA'!$J$241,'JUN 2026 BVA'!$L$244,'JUN 2026 BVA'!$M$244,'JUN 2026 BVA'!$L$245,'JUN 2026 BVA'!$M$245,'JUN 2026 BVA'!$J$248,'JUN 2026 BVA'!$K$248,'JUN 2026 BVA'!$L$248,'JUN 2026 BVA'!$M$248</definedName>
    <definedName name="QB_FORMULA_27" localSheetId="3" hidden="1">'JUN 2026 General Ledger'!$Q$441,'JUN 2026 General Ledger'!$Q$442,'JUN 2026 General Ledger'!$P$443,'JUN 2026 General Ledger'!$Q$443,'JUN 2026 General Ledger'!$Q$445,'JUN 2026 General Ledger'!$Q$446,'JUN 2026 General Ledger'!$Q$447,'JUN 2026 General Ledger'!$Q$448,'JUN 2026 General Ledger'!$Q$449,'JUN 2026 General Ledger'!$P$450,'JUN 2026 General Ledger'!$Q$450,'JUN 2026 General Ledger'!$Q$452,'JUN 2026 General Ledger'!$Q$453,'JUN 2026 General Ledger'!$P$454,'JUN 2026 General Ledger'!$Q$454,'JUN 2026 General Ledger'!$P$455</definedName>
    <definedName name="QB_FORMULA_27" localSheetId="1" hidden="1">'JUN 2026 MTD I&amp;E'!$L$221,'JUN 2026 MTD I&amp;E'!$M$221,'JUN 2026 MTD I&amp;E'!$J$222,'JUN 2026 MTD I&amp;E'!$K$222,'JUN 2026 MTD I&amp;E'!$L$222,'JUN 2026 MTD I&amp;E'!$M$222,'JUN 2026 MTD I&amp;E'!$L$227,'JUN 2026 MTD I&amp;E'!$M$227,'JUN 2026 MTD I&amp;E'!$L$228,'JUN 2026 MTD I&amp;E'!$M$228,'JUN 2026 MTD I&amp;E'!$J$230,'JUN 2026 MTD I&amp;E'!$K$230,'JUN 2026 MTD I&amp;E'!$L$230,'JUN 2026 MTD I&amp;E'!$M$230,'JUN 2026 MTD I&amp;E'!$J$237,'JUN 2026 MTD I&amp;E'!$J$239</definedName>
    <definedName name="QB_FORMULA_27" localSheetId="2" hidden="1">'JUN 2026 YTD I&amp;E'!$L$231,'JUN 2026 YTD I&amp;E'!$M$231,'JUN 2026 YTD I&amp;E'!$J$232,'JUN 2026 YTD I&amp;E'!$K$232,'JUN 2026 YTD I&amp;E'!$L$232,'JUN 2026 YTD I&amp;E'!$M$232,'JUN 2026 YTD I&amp;E'!$J$238,'JUN 2026 YTD I&amp;E'!$J$241,'JUN 2026 YTD I&amp;E'!$L$244,'JUN 2026 YTD I&amp;E'!$M$244,'JUN 2026 YTD I&amp;E'!$L$245,'JUN 2026 YTD I&amp;E'!$M$245,'JUN 2026 YTD I&amp;E'!$J$248,'JUN 2026 YTD I&amp;E'!$K$248,'JUN 2026 YTD I&amp;E'!$L$248,'JUN 2026 YTD I&amp;E'!$M$248</definedName>
    <definedName name="QB_FORMULA_28" localSheetId="5" hidden="1">'JUN 2026 BVA'!$J$251,'JUN 2026 BVA'!$J$259,'JUN 2026 BVA'!$J$261,'JUN 2026 BVA'!$K$261,'JUN 2026 BVA'!$L$261,'JUN 2026 BVA'!$M$261,'JUN 2026 BVA'!$J$262,'JUN 2026 BVA'!$K$262,'JUN 2026 BVA'!$L$262,'JUN 2026 BVA'!$M$262,'JUN 2026 BVA'!$L$273,'JUN 2026 BVA'!$M$273,'JUN 2026 BVA'!$J$275,'JUN 2026 BVA'!$K$275,'JUN 2026 BVA'!$L$275,'JUN 2026 BVA'!$M$275</definedName>
    <definedName name="QB_FORMULA_28" localSheetId="3" hidden="1">'JUN 2026 General Ledger'!$Q$455,'JUN 2026 General Ledger'!$Q$457,'JUN 2026 General Ledger'!$Q$458,'JUN 2026 General Ledger'!$Q$459,'JUN 2026 General Ledger'!$Q$460,'JUN 2026 General Ledger'!$Q$461,'JUN 2026 General Ledger'!$Q$462,'JUN 2026 General Ledger'!$Q$463,'JUN 2026 General Ledger'!$Q$464,'JUN 2026 General Ledger'!$Q$465,'JUN 2026 General Ledger'!$Q$466,'JUN 2026 General Ledger'!$Q$467,'JUN 2026 General Ledger'!$P$468,'JUN 2026 General Ledger'!$Q$468,'JUN 2026 General Ledger'!$P$469,'JUN 2026 General Ledger'!$Q$469</definedName>
    <definedName name="QB_FORMULA_28" localSheetId="1" hidden="1">'JUN 2026 MTD I&amp;E'!$K$239,'JUN 2026 MTD I&amp;E'!$L$239,'JUN 2026 MTD I&amp;E'!$M$239,'JUN 2026 MTD I&amp;E'!$J$240,'JUN 2026 MTD I&amp;E'!$K$240,'JUN 2026 MTD I&amp;E'!$L$240,'JUN 2026 MTD I&amp;E'!$M$240,'JUN 2026 MTD I&amp;E'!$L$247,'JUN 2026 MTD I&amp;E'!$M$247,'JUN 2026 MTD I&amp;E'!$J$249,'JUN 2026 MTD I&amp;E'!$K$249,'JUN 2026 MTD I&amp;E'!$L$249,'JUN 2026 MTD I&amp;E'!$M$249,'JUN 2026 MTD I&amp;E'!$J$250,'JUN 2026 MTD I&amp;E'!$K$250,'JUN 2026 MTD I&amp;E'!$L$250</definedName>
    <definedName name="QB_FORMULA_28" localSheetId="2" hidden="1">'JUN 2026 YTD I&amp;E'!$J$251,'JUN 2026 YTD I&amp;E'!$J$259,'JUN 2026 YTD I&amp;E'!$J$261,'JUN 2026 YTD I&amp;E'!$K$261,'JUN 2026 YTD I&amp;E'!$L$261,'JUN 2026 YTD I&amp;E'!$M$261,'JUN 2026 YTD I&amp;E'!$J$262,'JUN 2026 YTD I&amp;E'!$K$262,'JUN 2026 YTD I&amp;E'!$L$262,'JUN 2026 YTD I&amp;E'!$M$262,'JUN 2026 YTD I&amp;E'!$L$273,'JUN 2026 YTD I&amp;E'!$M$273,'JUN 2026 YTD I&amp;E'!$J$275,'JUN 2026 YTD I&amp;E'!$K$275,'JUN 2026 YTD I&amp;E'!$L$275,'JUN 2026 YTD I&amp;E'!$M$275</definedName>
    <definedName name="QB_FORMULA_29" localSheetId="5" hidden="1">'JUN 2026 BVA'!$J$277,'JUN 2026 BVA'!$K$277,'JUN 2026 BVA'!$L$277,'JUN 2026 BVA'!$M$277,'JUN 2026 BVA'!$L$279,'JUN 2026 BVA'!$M$279,'JUN 2026 BVA'!$L$280,'JUN 2026 BVA'!$M$280,'JUN 2026 BVA'!$J$281,'JUN 2026 BVA'!$K$281,'JUN 2026 BVA'!$L$281,'JUN 2026 BVA'!$M$281,'JUN 2026 BVA'!$J$282,'JUN 2026 BVA'!$K$282,'JUN 2026 BVA'!$L$282,'JUN 2026 BVA'!$M$282</definedName>
    <definedName name="QB_FORMULA_29" localSheetId="3" hidden="1">'JUN 2026 General Ledger'!$Q$472,'JUN 2026 General Ledger'!$P$473,'JUN 2026 General Ledger'!$Q$473,'JUN 2026 General Ledger'!$Q$475,'JUN 2026 General Ledger'!$Q$476,'JUN 2026 General Ledger'!$P$477,'JUN 2026 General Ledger'!$Q$477,'JUN 2026 General Ledger'!$Q$480,'JUN 2026 General Ledger'!$Q$481,'JUN 2026 General Ledger'!$Q$482,'JUN 2026 General Ledger'!$Q$483,'JUN 2026 General Ledger'!$Q$484,'JUN 2026 General Ledger'!$Q$485,'JUN 2026 General Ledger'!$Q$486,'JUN 2026 General Ledger'!$Q$487,'JUN 2026 General Ledger'!$Q$488</definedName>
    <definedName name="QB_FORMULA_29" localSheetId="1" hidden="1">'JUN 2026 MTD I&amp;E'!$M$250,'JUN 2026 MTD I&amp;E'!$L$252,'JUN 2026 MTD I&amp;E'!$M$252,'JUN 2026 MTD I&amp;E'!$L$253,'JUN 2026 MTD I&amp;E'!$M$253,'JUN 2026 MTD I&amp;E'!$J$254,'JUN 2026 MTD I&amp;E'!$K$254,'JUN 2026 MTD I&amp;E'!$L$254,'JUN 2026 MTD I&amp;E'!$M$254,'JUN 2026 MTD I&amp;E'!$J$255,'JUN 2026 MTD I&amp;E'!$K$255,'JUN 2026 MTD I&amp;E'!$L$255,'JUN 2026 MTD I&amp;E'!$M$255,'JUN 2026 MTD I&amp;E'!$J$256,'JUN 2026 MTD I&amp;E'!$K$256,'JUN 2026 MTD I&amp;E'!$L$256</definedName>
    <definedName name="QB_FORMULA_29" localSheetId="2" hidden="1">'JUN 2026 YTD I&amp;E'!$J$277,'JUN 2026 YTD I&amp;E'!$K$277,'JUN 2026 YTD I&amp;E'!$L$277,'JUN 2026 YTD I&amp;E'!$M$277,'JUN 2026 YTD I&amp;E'!$L$279,'JUN 2026 YTD I&amp;E'!$M$279,'JUN 2026 YTD I&amp;E'!$L$280,'JUN 2026 YTD I&amp;E'!$M$280,'JUN 2026 YTD I&amp;E'!$J$281,'JUN 2026 YTD I&amp;E'!$K$281,'JUN 2026 YTD I&amp;E'!$L$281,'JUN 2026 YTD I&amp;E'!$M$281,'JUN 2026 YTD I&amp;E'!$J$282,'JUN 2026 YTD I&amp;E'!$K$282,'JUN 2026 YTD I&amp;E'!$L$282,'JUN 2026 YTD I&amp;E'!$M$282</definedName>
    <definedName name="QB_FORMULA_3" localSheetId="5" hidden="1">'JUN 2026 BVA'!$L$31,'JUN 2026 BVA'!$M$31,'JUN 2026 BVA'!$J$32,'JUN 2026 BVA'!$K$32,'JUN 2026 BVA'!$L$32,'JUN 2026 BVA'!$M$32,'JUN 2026 BVA'!$J$33,'JUN 2026 BVA'!$K$33,'JUN 2026 BVA'!$L$33,'JUN 2026 BVA'!$M$33,'JUN 2026 BVA'!$L$36,'JUN 2026 BVA'!$M$36,'JUN 2026 BVA'!$L$37,'JUN 2026 BVA'!$M$37,'JUN 2026 BVA'!$L$38,'JUN 2026 BVA'!$M$38</definedName>
    <definedName name="QB_FORMULA_3" localSheetId="3" hidden="1">'JUN 2026 General Ledger'!$Q$52,'JUN 2026 General Ledger'!$Q$53,'JUN 2026 General Ledger'!$P$54,'JUN 2026 General Ledger'!$Q$54,'JUN 2026 General Ledger'!$Q$56,'JUN 2026 General Ledger'!$Q$57,'JUN 2026 General Ledger'!$P$58,'JUN 2026 General Ledger'!$Q$58,'JUN 2026 General Ledger'!$P$59,'JUN 2026 General Ledger'!$Q$59,'JUN 2026 General Ledger'!$Q$62,'JUN 2026 General Ledger'!$Q$63,'JUN 2026 General Ledger'!$Q$64,'JUN 2026 General Ledger'!$Q$65,'JUN 2026 General Ledger'!$P$66,'JUN 2026 General Ledger'!$Q$66</definedName>
    <definedName name="QB_FORMULA_3" localSheetId="1" hidden="1">'JUN 2026 MTD I&amp;E'!$L$30,'JUN 2026 MTD I&amp;E'!$M$30,'JUN 2026 MTD I&amp;E'!$J$31,'JUN 2026 MTD I&amp;E'!$K$31,'JUN 2026 MTD I&amp;E'!$L$31,'JUN 2026 MTD I&amp;E'!$M$31,'JUN 2026 MTD I&amp;E'!$J$32,'JUN 2026 MTD I&amp;E'!$K$32,'JUN 2026 MTD I&amp;E'!$L$32,'JUN 2026 MTD I&amp;E'!$M$32,'JUN 2026 MTD I&amp;E'!$L$35,'JUN 2026 MTD I&amp;E'!$M$35,'JUN 2026 MTD I&amp;E'!$L$36,'JUN 2026 MTD I&amp;E'!$M$36,'JUN 2026 MTD I&amp;E'!$L$37,'JUN 2026 MTD I&amp;E'!$M$37</definedName>
    <definedName name="QB_FORMULA_3" localSheetId="2" hidden="1">'JUN 2026 YTD I&amp;E'!$L$31,'JUN 2026 YTD I&amp;E'!$M$31,'JUN 2026 YTD I&amp;E'!$J$32,'JUN 2026 YTD I&amp;E'!$K$32,'JUN 2026 YTD I&amp;E'!$L$32,'JUN 2026 YTD I&amp;E'!$M$32,'JUN 2026 YTD I&amp;E'!$J$33,'JUN 2026 YTD I&amp;E'!$K$33,'JUN 2026 YTD I&amp;E'!$L$33,'JUN 2026 YTD I&amp;E'!$M$33,'JUN 2026 YTD I&amp;E'!$L$36,'JUN 2026 YTD I&amp;E'!$M$36,'JUN 2026 YTD I&amp;E'!$L$37,'JUN 2026 YTD I&amp;E'!$M$37,'JUN 2026 YTD I&amp;E'!$L$38,'JUN 2026 YTD I&amp;E'!$M$38</definedName>
    <definedName name="QB_FORMULA_30" localSheetId="5" hidden="1">'JUN 2026 BVA'!$J$283,'JUN 2026 BVA'!$K$283,'JUN 2026 BVA'!$L$283,'JUN 2026 BVA'!$M$283,'JUN 2026 BVA'!$J$284,'JUN 2026 BVA'!$K$284,'JUN 2026 BVA'!$L$284,'JUN 2026 BVA'!$M$284</definedName>
    <definedName name="QB_FORMULA_30" localSheetId="3" hidden="1">'JUN 2026 General Ledger'!$Q$489,'JUN 2026 General Ledger'!$Q$490,'JUN 2026 General Ledger'!$P$491,'JUN 2026 General Ledger'!$Q$491,'JUN 2026 General Ledger'!$Q$493,'JUN 2026 General Ledger'!$Q$494,'JUN 2026 General Ledger'!$Q$495,'JUN 2026 General Ledger'!$P$496,'JUN 2026 General Ledger'!$Q$496,'JUN 2026 General Ledger'!$Q$498,'JUN 2026 General Ledger'!$Q$499,'JUN 2026 General Ledger'!$Q$500,'JUN 2026 General Ledger'!$Q$501,'JUN 2026 General Ledger'!$P$502,'JUN 2026 General Ledger'!$Q$502,'JUN 2026 General Ledger'!$P$503</definedName>
    <definedName name="QB_FORMULA_30" localSheetId="1" hidden="1">'JUN 2026 MTD I&amp;E'!$M$256,'JUN 2026 MTD I&amp;E'!$J$257,'JUN 2026 MTD I&amp;E'!$K$257,'JUN 2026 MTD I&amp;E'!$L$257,'JUN 2026 MTD I&amp;E'!$M$257</definedName>
    <definedName name="QB_FORMULA_30" localSheetId="2" hidden="1">'JUN 2026 YTD I&amp;E'!$J$283,'JUN 2026 YTD I&amp;E'!$K$283,'JUN 2026 YTD I&amp;E'!$L$283,'JUN 2026 YTD I&amp;E'!$M$283,'JUN 2026 YTD I&amp;E'!$J$284,'JUN 2026 YTD I&amp;E'!$K$284,'JUN 2026 YTD I&amp;E'!$L$284,'JUN 2026 YTD I&amp;E'!$M$284</definedName>
    <definedName name="QB_FORMULA_31" localSheetId="3" hidden="1">'JUN 2026 General Ledger'!$Q$503,'JUN 2026 General Ledger'!$P$504,'JUN 2026 General Ledger'!$Q$504,'JUN 2026 General Ledger'!$P$505,'JUN 2026 General Ledger'!$Q$505</definedName>
    <definedName name="QB_FORMULA_4" localSheetId="5" hidden="1">'JUN 2026 BVA'!$L$39,'JUN 2026 BVA'!$M$39,'JUN 2026 BVA'!$L$40,'JUN 2026 BVA'!$M$40,'JUN 2026 BVA'!$L$41,'JUN 2026 BVA'!$M$41,'JUN 2026 BVA'!$J$42,'JUN 2026 BVA'!$K$42,'JUN 2026 BVA'!$L$42,'JUN 2026 BVA'!$M$42,'JUN 2026 BVA'!$L$44,'JUN 2026 BVA'!$M$44,'JUN 2026 BVA'!$L$45,'JUN 2026 BVA'!$M$45,'JUN 2026 BVA'!$L$46,'JUN 2026 BVA'!$M$46</definedName>
    <definedName name="QB_FORMULA_4" localSheetId="3" hidden="1">'JUN 2026 General Ledger'!$Q$68,'JUN 2026 General Ledger'!$Q$69,'JUN 2026 General Ledger'!$Q$70,'JUN 2026 General Ledger'!$P$71,'JUN 2026 General Ledger'!$Q$71,'JUN 2026 General Ledger'!$Q$73,'JUN 2026 General Ledger'!$Q$74,'JUN 2026 General Ledger'!$Q$75,'JUN 2026 General Ledger'!$Q$76,'JUN 2026 General Ledger'!$Q$77,'JUN 2026 General Ledger'!$Q$78,'JUN 2026 General Ledger'!$Q$79,'JUN 2026 General Ledger'!$Q$80,'JUN 2026 General Ledger'!$Q$81,'JUN 2026 General Ledger'!$Q$82,'JUN 2026 General Ledger'!$P$83</definedName>
    <definedName name="QB_FORMULA_4" localSheetId="1" hidden="1">'JUN 2026 MTD I&amp;E'!$L$38,'JUN 2026 MTD I&amp;E'!$M$38,'JUN 2026 MTD I&amp;E'!$L$39,'JUN 2026 MTD I&amp;E'!$M$39,'JUN 2026 MTD I&amp;E'!$L$40,'JUN 2026 MTD I&amp;E'!$M$40,'JUN 2026 MTD I&amp;E'!$J$41,'JUN 2026 MTD I&amp;E'!$K$41,'JUN 2026 MTD I&amp;E'!$L$41,'JUN 2026 MTD I&amp;E'!$M$41,'JUN 2026 MTD I&amp;E'!$L$43,'JUN 2026 MTD I&amp;E'!$M$43,'JUN 2026 MTD I&amp;E'!$L$44,'JUN 2026 MTD I&amp;E'!$M$44,'JUN 2026 MTD I&amp;E'!$L$45,'JUN 2026 MTD I&amp;E'!$M$45</definedName>
    <definedName name="QB_FORMULA_4" localSheetId="2" hidden="1">'JUN 2026 YTD I&amp;E'!$L$39,'JUN 2026 YTD I&amp;E'!$M$39,'JUN 2026 YTD I&amp;E'!$L$40,'JUN 2026 YTD I&amp;E'!$M$40,'JUN 2026 YTD I&amp;E'!$L$41,'JUN 2026 YTD I&amp;E'!$M$41,'JUN 2026 YTD I&amp;E'!$J$42,'JUN 2026 YTD I&amp;E'!$K$42,'JUN 2026 YTD I&amp;E'!$L$42,'JUN 2026 YTD I&amp;E'!$M$42,'JUN 2026 YTD I&amp;E'!$L$44,'JUN 2026 YTD I&amp;E'!$M$44,'JUN 2026 YTD I&amp;E'!$L$45,'JUN 2026 YTD I&amp;E'!$M$45,'JUN 2026 YTD I&amp;E'!$L$46,'JUN 2026 YTD I&amp;E'!$M$46</definedName>
    <definedName name="QB_FORMULA_5" localSheetId="5" hidden="1">'JUN 2026 BVA'!$L$47,'JUN 2026 BVA'!$M$47,'JUN 2026 BVA'!$L$48,'JUN 2026 BVA'!$M$48,'JUN 2026 BVA'!$L$50,'JUN 2026 BVA'!$M$50,'JUN 2026 BVA'!$L$51,'JUN 2026 BVA'!$M$51,'JUN 2026 BVA'!$L$52,'JUN 2026 BVA'!$M$52,'JUN 2026 BVA'!$J$53,'JUN 2026 BVA'!$K$53,'JUN 2026 BVA'!$L$53,'JUN 2026 BVA'!$M$53,'JUN 2026 BVA'!$L$55,'JUN 2026 BVA'!$M$55</definedName>
    <definedName name="QB_FORMULA_5" localSheetId="3" hidden="1">'JUN 2026 General Ledger'!$Q$83,'JUN 2026 General Ledger'!$Q$85,'JUN 2026 General Ledger'!$Q$89,'JUN 2026 General Ledger'!$Q$90,'JUN 2026 General Ledger'!$Q$91,'JUN 2026 General Ledger'!$P$92,'JUN 2026 General Ledger'!$Q$92,'JUN 2026 General Ledger'!$Q$94,'JUN 2026 General Ledger'!$P$95,'JUN 2026 General Ledger'!$Q$95,'JUN 2026 General Ledger'!$P$96,'JUN 2026 General Ledger'!$Q$96,'JUN 2026 General Ledger'!$Q$99,'JUN 2026 General Ledger'!$Q$100,'JUN 2026 General Ledger'!$Q$101,'JUN 2026 General Ledger'!$Q$102</definedName>
    <definedName name="QB_FORMULA_5" localSheetId="1" hidden="1">'JUN 2026 MTD I&amp;E'!$L$46,'JUN 2026 MTD I&amp;E'!$M$46,'JUN 2026 MTD I&amp;E'!$L$47,'JUN 2026 MTD I&amp;E'!$M$47,'JUN 2026 MTD I&amp;E'!$L$49,'JUN 2026 MTD I&amp;E'!$M$49,'JUN 2026 MTD I&amp;E'!$L$50,'JUN 2026 MTD I&amp;E'!$M$50,'JUN 2026 MTD I&amp;E'!$L$51,'JUN 2026 MTD I&amp;E'!$M$51,'JUN 2026 MTD I&amp;E'!$J$52,'JUN 2026 MTD I&amp;E'!$K$52,'JUN 2026 MTD I&amp;E'!$L$52,'JUN 2026 MTD I&amp;E'!$M$52,'JUN 2026 MTD I&amp;E'!$L$54,'JUN 2026 MTD I&amp;E'!$M$54</definedName>
    <definedName name="QB_FORMULA_5" localSheetId="2" hidden="1">'JUN 2026 YTD I&amp;E'!$L$47,'JUN 2026 YTD I&amp;E'!$M$47,'JUN 2026 YTD I&amp;E'!$L$48,'JUN 2026 YTD I&amp;E'!$M$48,'JUN 2026 YTD I&amp;E'!$L$50,'JUN 2026 YTD I&amp;E'!$M$50,'JUN 2026 YTD I&amp;E'!$L$51,'JUN 2026 YTD I&amp;E'!$M$51,'JUN 2026 YTD I&amp;E'!$L$52,'JUN 2026 YTD I&amp;E'!$M$52,'JUN 2026 YTD I&amp;E'!$J$53,'JUN 2026 YTD I&amp;E'!$K$53,'JUN 2026 YTD I&amp;E'!$L$53,'JUN 2026 YTD I&amp;E'!$M$53,'JUN 2026 YTD I&amp;E'!$L$55,'JUN 2026 YTD I&amp;E'!$M$55</definedName>
    <definedName name="QB_FORMULA_6" localSheetId="5" hidden="1">'JUN 2026 BVA'!$L$56,'JUN 2026 BVA'!$M$56,'JUN 2026 BVA'!$L$57,'JUN 2026 BVA'!$M$57,'JUN 2026 BVA'!$L$58,'JUN 2026 BVA'!$M$58,'JUN 2026 BVA'!$J$60,'JUN 2026 BVA'!$K$60,'JUN 2026 BVA'!$L$60,'JUN 2026 BVA'!$M$60,'JUN 2026 BVA'!$L$62,'JUN 2026 BVA'!$M$62,'JUN 2026 BVA'!$L$63,'JUN 2026 BVA'!$M$63,'JUN 2026 BVA'!$L$64,'JUN 2026 BVA'!$M$64</definedName>
    <definedName name="QB_FORMULA_6" localSheetId="3" hidden="1">'JUN 2026 General Ledger'!$Q$103,'JUN 2026 General Ledger'!$Q$104,'JUN 2026 General Ledger'!$Q$105,'JUN 2026 General Ledger'!$Q$106,'JUN 2026 General Ledger'!$P$107,'JUN 2026 General Ledger'!$Q$107,'JUN 2026 General Ledger'!$Q$109,'JUN 2026 General Ledger'!$Q$110,'JUN 2026 General Ledger'!$Q$111,'JUN 2026 General Ledger'!$Q$112,'JUN 2026 General Ledger'!$P$113,'JUN 2026 General Ledger'!$Q$113,'JUN 2026 General Ledger'!$Q$115,'JUN 2026 General Ledger'!$P$116,'JUN 2026 General Ledger'!$Q$116,'JUN 2026 General Ledger'!$P$117</definedName>
    <definedName name="QB_FORMULA_6" localSheetId="1" hidden="1">'JUN 2026 MTD I&amp;E'!$L$55,'JUN 2026 MTD I&amp;E'!$M$55,'JUN 2026 MTD I&amp;E'!$L$56,'JUN 2026 MTD I&amp;E'!$M$56,'JUN 2026 MTD I&amp;E'!$L$57,'JUN 2026 MTD I&amp;E'!$M$57,'JUN 2026 MTD I&amp;E'!$J$58,'JUN 2026 MTD I&amp;E'!$K$58,'JUN 2026 MTD I&amp;E'!$L$58,'JUN 2026 MTD I&amp;E'!$M$58,'JUN 2026 MTD I&amp;E'!$L$60,'JUN 2026 MTD I&amp;E'!$M$60,'JUN 2026 MTD I&amp;E'!$L$61,'JUN 2026 MTD I&amp;E'!$M$61,'JUN 2026 MTD I&amp;E'!$L$62,'JUN 2026 MTD I&amp;E'!$M$62</definedName>
    <definedName name="QB_FORMULA_6" localSheetId="2" hidden="1">'JUN 2026 YTD I&amp;E'!$L$56,'JUN 2026 YTD I&amp;E'!$M$56,'JUN 2026 YTD I&amp;E'!$L$57,'JUN 2026 YTD I&amp;E'!$M$57,'JUN 2026 YTD I&amp;E'!$L$58,'JUN 2026 YTD I&amp;E'!$M$58,'JUN 2026 YTD I&amp;E'!$J$60,'JUN 2026 YTD I&amp;E'!$K$60,'JUN 2026 YTD I&amp;E'!$L$60,'JUN 2026 YTD I&amp;E'!$M$60,'JUN 2026 YTD I&amp;E'!$L$62,'JUN 2026 YTD I&amp;E'!$M$62,'JUN 2026 YTD I&amp;E'!$L$63,'JUN 2026 YTD I&amp;E'!$M$63,'JUN 2026 YTD I&amp;E'!$L$64,'JUN 2026 YTD I&amp;E'!$M$64</definedName>
    <definedName name="QB_FORMULA_7" localSheetId="5" hidden="1">'JUN 2026 BVA'!$L$65,'JUN 2026 BVA'!$M$65,'JUN 2026 BVA'!$L$66,'JUN 2026 BVA'!$M$66,'JUN 2026 BVA'!$L$67,'JUN 2026 BVA'!$M$67,'JUN 2026 BVA'!$J$68,'JUN 2026 BVA'!$K$68,'JUN 2026 BVA'!$L$68,'JUN 2026 BVA'!$M$68,'JUN 2026 BVA'!$L$71,'JUN 2026 BVA'!$M$71,'JUN 2026 BVA'!$L$72,'JUN 2026 BVA'!$M$72,'JUN 2026 BVA'!$L$73,'JUN 2026 BVA'!$M$73</definedName>
    <definedName name="QB_FORMULA_7" localSheetId="3" hidden="1">'JUN 2026 General Ledger'!$Q$117,'JUN 2026 General Ledger'!$Q$120,'JUN 2026 General Ledger'!$P$121,'JUN 2026 General Ledger'!$Q$121,'JUN 2026 General Ledger'!$Q$123,'JUN 2026 General Ledger'!$P$124,'JUN 2026 General Ledger'!$Q$124,'JUN 2026 General Ledger'!$Q$126,'JUN 2026 General Ledger'!$Q$127,'JUN 2026 General Ledger'!$Q$128,'JUN 2026 General Ledger'!$Q$129,'JUN 2026 General Ledger'!$Q$130,'JUN 2026 General Ledger'!$Q$131,'JUN 2026 General Ledger'!$P$132,'JUN 2026 General Ledger'!$Q$132,'JUN 2026 General Ledger'!$P$133</definedName>
    <definedName name="QB_FORMULA_7" localSheetId="1" hidden="1">'JUN 2026 MTD I&amp;E'!$L$63,'JUN 2026 MTD I&amp;E'!$M$63,'JUN 2026 MTD I&amp;E'!$L$64,'JUN 2026 MTD I&amp;E'!$M$64,'JUN 2026 MTD I&amp;E'!$L$65,'JUN 2026 MTD I&amp;E'!$M$65,'JUN 2026 MTD I&amp;E'!$J$66,'JUN 2026 MTD I&amp;E'!$K$66,'JUN 2026 MTD I&amp;E'!$L$66,'JUN 2026 MTD I&amp;E'!$M$66,'JUN 2026 MTD I&amp;E'!$L$69,'JUN 2026 MTD I&amp;E'!$M$69,'JUN 2026 MTD I&amp;E'!$L$70,'JUN 2026 MTD I&amp;E'!$M$70,'JUN 2026 MTD I&amp;E'!$L$71,'JUN 2026 MTD I&amp;E'!$M$71</definedName>
    <definedName name="QB_FORMULA_7" localSheetId="2" hidden="1">'JUN 2026 YTD I&amp;E'!$L$65,'JUN 2026 YTD I&amp;E'!$M$65,'JUN 2026 YTD I&amp;E'!$L$66,'JUN 2026 YTD I&amp;E'!$M$66,'JUN 2026 YTD I&amp;E'!$L$67,'JUN 2026 YTD I&amp;E'!$M$67,'JUN 2026 YTD I&amp;E'!$J$68,'JUN 2026 YTD I&amp;E'!$K$68,'JUN 2026 YTD I&amp;E'!$L$68,'JUN 2026 YTD I&amp;E'!$M$68,'JUN 2026 YTD I&amp;E'!$L$71,'JUN 2026 YTD I&amp;E'!$M$71,'JUN 2026 YTD I&amp;E'!$L$72,'JUN 2026 YTD I&amp;E'!$M$72,'JUN 2026 YTD I&amp;E'!$L$73,'JUN 2026 YTD I&amp;E'!$M$73</definedName>
    <definedName name="QB_FORMULA_8" localSheetId="5" hidden="1">'JUN 2026 BVA'!$L$75,'JUN 2026 BVA'!$M$75,'JUN 2026 BVA'!$L$76,'JUN 2026 BVA'!$M$76,'JUN 2026 BVA'!$L$77,'JUN 2026 BVA'!$M$77,'JUN 2026 BVA'!$L$78,'JUN 2026 BVA'!$M$78,'JUN 2026 BVA'!$J$79,'JUN 2026 BVA'!$K$79,'JUN 2026 BVA'!$L$79,'JUN 2026 BVA'!$M$79,'JUN 2026 BVA'!$L$80,'JUN 2026 BVA'!$M$80,'JUN 2026 BVA'!$L$83,'JUN 2026 BVA'!$M$83</definedName>
    <definedName name="QB_FORMULA_8" localSheetId="3" hidden="1">'JUN 2026 General Ledger'!$Q$133,'JUN 2026 General Ledger'!$Q$137,'JUN 2026 General Ledger'!$Q$138,'JUN 2026 General Ledger'!$Q$139,'JUN 2026 General Ledger'!$P$140,'JUN 2026 General Ledger'!$Q$140,'JUN 2026 General Ledger'!$Q$142,'JUN 2026 General Ledger'!$Q$143,'JUN 2026 General Ledger'!$P$144,'JUN 2026 General Ledger'!$Q$144,'JUN 2026 General Ledger'!$Q$147,'JUN 2026 General Ledger'!$Q$148,'JUN 2026 General Ledger'!$Q$149,'JUN 2026 General Ledger'!$Q$150,'JUN 2026 General Ledger'!$P$151,'JUN 2026 General Ledger'!$Q$151</definedName>
    <definedName name="QB_FORMULA_8" localSheetId="1" hidden="1">'JUN 2026 MTD I&amp;E'!$L$73,'JUN 2026 MTD I&amp;E'!$M$73,'JUN 2026 MTD I&amp;E'!$L$74,'JUN 2026 MTD I&amp;E'!$M$74,'JUN 2026 MTD I&amp;E'!$L$75,'JUN 2026 MTD I&amp;E'!$M$75,'JUN 2026 MTD I&amp;E'!$L$76,'JUN 2026 MTD I&amp;E'!$M$76,'JUN 2026 MTD I&amp;E'!$J$77,'JUN 2026 MTD I&amp;E'!$K$77,'JUN 2026 MTD I&amp;E'!$L$77,'JUN 2026 MTD I&amp;E'!$M$77,'JUN 2026 MTD I&amp;E'!$L$78,'JUN 2026 MTD I&amp;E'!$M$78,'JUN 2026 MTD I&amp;E'!$L$79,'JUN 2026 MTD I&amp;E'!$M$79</definedName>
    <definedName name="QB_FORMULA_8" localSheetId="2" hidden="1">'JUN 2026 YTD I&amp;E'!$L$75,'JUN 2026 YTD I&amp;E'!$M$75,'JUN 2026 YTD I&amp;E'!$L$76,'JUN 2026 YTD I&amp;E'!$M$76,'JUN 2026 YTD I&amp;E'!$L$77,'JUN 2026 YTD I&amp;E'!$M$77,'JUN 2026 YTD I&amp;E'!$L$78,'JUN 2026 YTD I&amp;E'!$M$78,'JUN 2026 YTD I&amp;E'!$J$79,'JUN 2026 YTD I&amp;E'!$K$79,'JUN 2026 YTD I&amp;E'!$L$79,'JUN 2026 YTD I&amp;E'!$M$79,'JUN 2026 YTD I&amp;E'!$L$80,'JUN 2026 YTD I&amp;E'!$M$80,'JUN 2026 YTD I&amp;E'!$L$83,'JUN 2026 YTD I&amp;E'!$M$83</definedName>
    <definedName name="QB_FORMULA_9" localSheetId="5" hidden="1">'JUN 2026 BVA'!$L$84,'JUN 2026 BVA'!$M$84,'JUN 2026 BVA'!$L$85,'JUN 2026 BVA'!$M$85,'JUN 2026 BVA'!$J$86,'JUN 2026 BVA'!$K$86,'JUN 2026 BVA'!$L$86,'JUN 2026 BVA'!$M$86,'JUN 2026 BVA'!$L$88,'JUN 2026 BVA'!$M$88,'JUN 2026 BVA'!$L$89,'JUN 2026 BVA'!$M$89,'JUN 2026 BVA'!$L$90,'JUN 2026 BVA'!$M$90,'JUN 2026 BVA'!$L$91,'JUN 2026 BVA'!$M$91</definedName>
    <definedName name="QB_FORMULA_9" localSheetId="3" hidden="1">'JUN 2026 General Ledger'!$Q$153,'JUN 2026 General Ledger'!$P$154,'JUN 2026 General Ledger'!$Q$154,'JUN 2026 General Ledger'!$Q$156,'JUN 2026 General Ledger'!$P$157,'JUN 2026 General Ledger'!$Q$157,'JUN 2026 General Ledger'!$Q$159,'JUN 2026 General Ledger'!$P$160,'JUN 2026 General Ledger'!$Q$160,'JUN 2026 General Ledger'!$P$161,'JUN 2026 General Ledger'!$Q$161,'JUN 2026 General Ledger'!$Q$163,'JUN 2026 General Ledger'!$Q$164,'JUN 2026 General Ledger'!$Q$165,'JUN 2026 General Ledger'!$Q$166,'JUN 2026 General Ledger'!$Q$167</definedName>
    <definedName name="QB_FORMULA_9" localSheetId="1" hidden="1">'JUN 2026 MTD I&amp;E'!$L$80,'JUN 2026 MTD I&amp;E'!$M$80,'JUN 2026 MTD I&amp;E'!$L$81,'JUN 2026 MTD I&amp;E'!$M$81,'JUN 2026 MTD I&amp;E'!$J$82,'JUN 2026 MTD I&amp;E'!$K$82,'JUN 2026 MTD I&amp;E'!$L$82,'JUN 2026 MTD I&amp;E'!$M$82,'JUN 2026 MTD I&amp;E'!$L$84,'JUN 2026 MTD I&amp;E'!$M$84,'JUN 2026 MTD I&amp;E'!$L$85,'JUN 2026 MTD I&amp;E'!$M$85,'JUN 2026 MTD I&amp;E'!$L$86,'JUN 2026 MTD I&amp;E'!$M$86,'JUN 2026 MTD I&amp;E'!$L$87,'JUN 2026 MTD I&amp;E'!$M$87</definedName>
    <definedName name="QB_FORMULA_9" localSheetId="2" hidden="1">'JUN 2026 YTD I&amp;E'!$L$84,'JUN 2026 YTD I&amp;E'!$M$84,'JUN 2026 YTD I&amp;E'!$L$85,'JUN 2026 YTD I&amp;E'!$M$85,'JUN 2026 YTD I&amp;E'!$J$86,'JUN 2026 YTD I&amp;E'!$K$86,'JUN 2026 YTD I&amp;E'!$L$86,'JUN 2026 YTD I&amp;E'!$M$86,'JUN 2026 YTD I&amp;E'!$L$88,'JUN 2026 YTD I&amp;E'!$M$88,'JUN 2026 YTD I&amp;E'!$L$89,'JUN 2026 YTD I&amp;E'!$M$89,'JUN 2026 YTD I&amp;E'!$L$90,'JUN 2026 YTD I&amp;E'!$M$90,'JUN 2026 YTD I&amp;E'!$L$91,'JUN 2026 YTD I&amp;E'!$M$91</definedName>
    <definedName name="QB_ROW_1" localSheetId="0" hidden="1">'JUN 2026 Balance Sheet'!$A$2</definedName>
    <definedName name="QB_ROW_10031" localSheetId="0" hidden="1">'JUN 2026 Balance Sheet'!$D$42</definedName>
    <definedName name="QB_ROW_1011" localSheetId="0" hidden="1">'JUN 2026 Balance Sheet'!$B$3</definedName>
    <definedName name="QB_ROW_10331" localSheetId="0" hidden="1">'JUN 2026 Balance Sheet'!$D$44</definedName>
    <definedName name="QB_ROW_105250" localSheetId="5" hidden="1">'JUN 2026 BVA'!$F$199</definedName>
    <definedName name="QB_ROW_105250" localSheetId="1" hidden="1">'JUN 2026 MTD I&amp;E'!$F$190</definedName>
    <definedName name="QB_ROW_105250" localSheetId="2" hidden="1">'JUN 2026 YTD I&amp;E'!$F$199</definedName>
    <definedName name="QB_ROW_106250" localSheetId="5" hidden="1">'JUN 2026 BVA'!$F$225</definedName>
    <definedName name="QB_ROW_106250" localSheetId="1" hidden="1">'JUN 2026 MTD I&amp;E'!$F$215</definedName>
    <definedName name="QB_ROW_106250" localSheetId="2" hidden="1">'JUN 2026 YTD I&amp;E'!$F$225</definedName>
    <definedName name="QB_ROW_107050" localSheetId="5" hidden="1">'JUN 2026 BVA'!$F$226</definedName>
    <definedName name="QB_ROW_107050" localSheetId="1" hidden="1">'JUN 2026 MTD I&amp;E'!$F$216</definedName>
    <definedName name="QB_ROW_107050" localSheetId="2" hidden="1">'JUN 2026 YTD I&amp;E'!$F$226</definedName>
    <definedName name="QB_ROW_107350" localSheetId="5" hidden="1">'JUN 2026 BVA'!$F$228</definedName>
    <definedName name="QB_ROW_107350" localSheetId="1" hidden="1">'JUN 2026 MTD I&amp;E'!$F$218</definedName>
    <definedName name="QB_ROW_107350" localSheetId="2" hidden="1">'JUN 2026 YTD I&amp;E'!$F$228</definedName>
    <definedName name="QB_ROW_108260" localSheetId="5" hidden="1">'JUN 2026 BVA'!$G$167</definedName>
    <definedName name="QB_ROW_108260" localSheetId="1" hidden="1">'JUN 2026 MTD I&amp;E'!$G$158</definedName>
    <definedName name="QB_ROW_108260" localSheetId="2" hidden="1">'JUN 2026 YTD I&amp;E'!$G$167</definedName>
    <definedName name="QB_ROW_11031" localSheetId="0" hidden="1">'JUN 2026 Balance Sheet'!$D$45</definedName>
    <definedName name="QB_ROW_11050" localSheetId="0" hidden="1">'JUN 2026 Balance Sheet'!$F$64</definedName>
    <definedName name="QB_ROW_112250" localSheetId="5" hidden="1">'JUN 2026 BVA'!$F$149</definedName>
    <definedName name="QB_ROW_112250" localSheetId="1" hidden="1">'JUN 2026 MTD I&amp;E'!$F$143</definedName>
    <definedName name="QB_ROW_112250" localSheetId="2" hidden="1">'JUN 2026 YTD I&amp;E'!$F$149</definedName>
    <definedName name="QB_ROW_113240" localSheetId="5" hidden="1">'JUN 2026 BVA'!$E$8</definedName>
    <definedName name="QB_ROW_113240" localSheetId="1" hidden="1">'JUN 2026 MTD I&amp;E'!$E$7</definedName>
    <definedName name="QB_ROW_113240" localSheetId="2" hidden="1">'JUN 2026 YTD I&amp;E'!$E$8</definedName>
    <definedName name="QB_ROW_11331" localSheetId="0" hidden="1">'JUN 2026 Balance Sheet'!$D$48</definedName>
    <definedName name="QB_ROW_11350" localSheetId="0" hidden="1">'JUN 2026 Balance Sheet'!$F$67</definedName>
    <definedName name="QB_ROW_114030" localSheetId="5" hidden="1">'JUN 2026 BVA'!$D$239</definedName>
    <definedName name="QB_ROW_114030" localSheetId="2" hidden="1">'JUN 2026 YTD I&amp;E'!$D$239</definedName>
    <definedName name="QB_ROW_114330" localSheetId="5" hidden="1">'JUN 2026 BVA'!$D$241</definedName>
    <definedName name="QB_ROW_114330" localSheetId="2" hidden="1">'JUN 2026 YTD I&amp;E'!$D$241</definedName>
    <definedName name="QB_ROW_117220" localSheetId="0" hidden="1">'JUN 2026 Balance Sheet'!$C$28</definedName>
    <definedName name="QB_ROW_118220" localSheetId="0" hidden="1">'JUN 2026 Balance Sheet'!$C$34</definedName>
    <definedName name="QB_ROW_12031" localSheetId="0" hidden="1">'JUN 2026 Balance Sheet'!$D$49</definedName>
    <definedName name="QB_ROW_1220" localSheetId="0" hidden="1">'JUN 2026 Balance Sheet'!$C$92</definedName>
    <definedName name="QB_ROW_12260" localSheetId="0" hidden="1">'JUN 2026 Balance Sheet'!$G$65</definedName>
    <definedName name="QB_ROW_12331" localSheetId="0" hidden="1">'JUN 2026 Balance Sheet'!$D$76</definedName>
    <definedName name="QB_ROW_125260" localSheetId="5" hidden="1">'JUN 2026 BVA'!$G$183</definedName>
    <definedName name="QB_ROW_125260" localSheetId="1" hidden="1">'JUN 2026 MTD I&amp;E'!$G$174</definedName>
    <definedName name="QB_ROW_125260" localSheetId="2" hidden="1">'JUN 2026 YTD I&amp;E'!$G$183</definedName>
    <definedName name="QB_ROW_127220" localSheetId="0" hidden="1">'JUN 2026 Balance Sheet'!$C$36</definedName>
    <definedName name="QB_ROW_128030" localSheetId="3" hidden="1">'JUN 2026 General Ledger'!$D$375</definedName>
    <definedName name="QB_ROW_128260" localSheetId="5" hidden="1">'JUN 2026 BVA'!$G$191</definedName>
    <definedName name="QB_ROW_128260" localSheetId="1" hidden="1">'JUN 2026 MTD I&amp;E'!$G$182</definedName>
    <definedName name="QB_ROW_128260" localSheetId="2" hidden="1">'JUN 2026 YTD I&amp;E'!$G$191</definedName>
    <definedName name="QB_ROW_128330" localSheetId="3" hidden="1">'JUN 2026 General Ledger'!$D$377</definedName>
    <definedName name="QB_ROW_129220" localSheetId="0" hidden="1">'JUN 2026 Balance Sheet'!$C$93</definedName>
    <definedName name="QB_ROW_130010" localSheetId="3" hidden="1">'JUN 2026 General Ledger'!$B$60</definedName>
    <definedName name="QB_ROW_130040" localSheetId="5" hidden="1">'JUN 2026 BVA'!$E$43</definedName>
    <definedName name="QB_ROW_130040" localSheetId="1" hidden="1">'JUN 2026 MTD I&amp;E'!$E$42</definedName>
    <definedName name="QB_ROW_130040" localSheetId="2" hidden="1">'JUN 2026 YTD I&amp;E'!$E$43</definedName>
    <definedName name="QB_ROW_13021" localSheetId="0" hidden="1">'JUN 2026 Balance Sheet'!$C$78</definedName>
    <definedName name="QB_ROW_130310" localSheetId="3" hidden="1">'JUN 2026 General Ledger'!$B$330</definedName>
    <definedName name="QB_ROW_130340" localSheetId="5" hidden="1">'JUN 2026 BVA'!$E$141</definedName>
    <definedName name="QB_ROW_130340" localSheetId="1" hidden="1">'JUN 2026 MTD I&amp;E'!$E$136</definedName>
    <definedName name="QB_ROW_130340" localSheetId="2" hidden="1">'JUN 2026 YTD I&amp;E'!$E$141</definedName>
    <definedName name="QB_ROW_131020" localSheetId="3" hidden="1">'JUN 2026 General Ledger'!$C$264</definedName>
    <definedName name="QB_ROW_131050" localSheetId="5" hidden="1">'JUN 2026 BVA'!$F$109</definedName>
    <definedName name="QB_ROW_131050" localSheetId="1" hidden="1">'JUN 2026 MTD I&amp;E'!$F$104</definedName>
    <definedName name="QB_ROW_131050" localSheetId="2" hidden="1">'JUN 2026 YTD I&amp;E'!$F$109</definedName>
    <definedName name="QB_ROW_1311" localSheetId="0" hidden="1">'JUN 2026 Balance Sheet'!$B$26</definedName>
    <definedName name="QB_ROW_131320" localSheetId="3" hidden="1">'JUN 2026 General Ledger'!$C$329</definedName>
    <definedName name="QB_ROW_131350" localSheetId="5" hidden="1">'JUN 2026 BVA'!$F$140</definedName>
    <definedName name="QB_ROW_131350" localSheetId="1" hidden="1">'JUN 2026 MTD I&amp;E'!$F$135</definedName>
    <definedName name="QB_ROW_131350" localSheetId="2" hidden="1">'JUN 2026 YTD I&amp;E'!$F$140</definedName>
    <definedName name="QB_ROW_132040" localSheetId="5" hidden="1">'JUN 2026 BVA'!$E$142</definedName>
    <definedName name="QB_ROW_132040" localSheetId="1" hidden="1">'JUN 2026 MTD I&amp;E'!$E$137</definedName>
    <definedName name="QB_ROW_132040" localSheetId="2" hidden="1">'JUN 2026 YTD I&amp;E'!$E$142</definedName>
    <definedName name="QB_ROW_132340" localSheetId="5" hidden="1">'JUN 2026 BVA'!$E$146</definedName>
    <definedName name="QB_ROW_132340" localSheetId="1" hidden="1">'JUN 2026 MTD I&amp;E'!$E$140</definedName>
    <definedName name="QB_ROW_132340" localSheetId="2" hidden="1">'JUN 2026 YTD I&amp;E'!$E$146</definedName>
    <definedName name="QB_ROW_13260" localSheetId="0" hidden="1">'JUN 2026 Balance Sheet'!$G$66</definedName>
    <definedName name="QB_ROW_133010" localSheetId="3" hidden="1">'JUN 2026 General Ledger'!$B$331</definedName>
    <definedName name="QB_ROW_133040" localSheetId="5" hidden="1">'JUN 2026 BVA'!$E$147</definedName>
    <definedName name="QB_ROW_133040" localSheetId="1" hidden="1">'JUN 2026 MTD I&amp;E'!$E$141</definedName>
    <definedName name="QB_ROW_133040" localSheetId="2" hidden="1">'JUN 2026 YTD I&amp;E'!$E$147</definedName>
    <definedName name="QB_ROW_13321" localSheetId="0" hidden="1">'JUN 2026 Balance Sheet'!$C$80</definedName>
    <definedName name="QB_ROW_133250" localSheetId="5" hidden="1">'JUN 2026 BVA'!$F$154</definedName>
    <definedName name="QB_ROW_133250" localSheetId="2" hidden="1">'JUN 2026 YTD I&amp;E'!$F$154</definedName>
    <definedName name="QB_ROW_133310" localSheetId="3" hidden="1">'JUN 2026 General Ledger'!$B$335</definedName>
    <definedName name="QB_ROW_133340" localSheetId="5" hidden="1">'JUN 2026 BVA'!$E$155</definedName>
    <definedName name="QB_ROW_133340" localSheetId="1" hidden="1">'JUN 2026 MTD I&amp;E'!$E$147</definedName>
    <definedName name="QB_ROW_133340" localSheetId="2" hidden="1">'JUN 2026 YTD I&amp;E'!$E$155</definedName>
    <definedName name="QB_ROW_134010" localSheetId="3" hidden="1">'JUN 2026 General Ledger'!$B$336</definedName>
    <definedName name="QB_ROW_134040" localSheetId="5" hidden="1">'JUN 2026 BVA'!$E$156</definedName>
    <definedName name="QB_ROW_134040" localSheetId="1" hidden="1">'JUN 2026 MTD I&amp;E'!$E$148</definedName>
    <definedName name="QB_ROW_134040" localSheetId="2" hidden="1">'JUN 2026 YTD I&amp;E'!$E$156</definedName>
    <definedName name="QB_ROW_134310" localSheetId="3" hidden="1">'JUN 2026 General Ledger'!$B$388</definedName>
    <definedName name="QB_ROW_134340" localSheetId="5" hidden="1">'JUN 2026 BVA'!$E$197</definedName>
    <definedName name="QB_ROW_134340" localSheetId="1" hidden="1">'JUN 2026 MTD I&amp;E'!$E$188</definedName>
    <definedName name="QB_ROW_134340" localSheetId="2" hidden="1">'JUN 2026 YTD I&amp;E'!$E$197</definedName>
    <definedName name="QB_ROW_136030" localSheetId="3" hidden="1">'JUN 2026 General Ledger'!$D$88</definedName>
    <definedName name="QB_ROW_136260" localSheetId="5" hidden="1">'JUN 2026 BVA'!$G$50</definedName>
    <definedName name="QB_ROW_136260" localSheetId="1" hidden="1">'JUN 2026 MTD I&amp;E'!$G$49</definedName>
    <definedName name="QB_ROW_136260" localSheetId="2" hidden="1">'JUN 2026 YTD I&amp;E'!$G$50</definedName>
    <definedName name="QB_ROW_136330" localSheetId="3" hidden="1">'JUN 2026 General Ledger'!$D$92</definedName>
    <definedName name="QB_ROW_137070" localSheetId="5" hidden="1">'JUN 2026 BVA'!$H$116</definedName>
    <definedName name="QB_ROW_137070" localSheetId="1" hidden="1">'JUN 2026 MTD I&amp;E'!$H$111</definedName>
    <definedName name="QB_ROW_137070" localSheetId="2" hidden="1">'JUN 2026 YTD I&amp;E'!$H$116</definedName>
    <definedName name="QB_ROW_137280" localSheetId="5" hidden="1">'JUN 2026 BVA'!$I$118</definedName>
    <definedName name="QB_ROW_137280" localSheetId="1" hidden="1">'JUN 2026 MTD I&amp;E'!$I$113</definedName>
    <definedName name="QB_ROW_137280" localSheetId="2" hidden="1">'JUN 2026 YTD I&amp;E'!$I$118</definedName>
    <definedName name="QB_ROW_137370" localSheetId="5" hidden="1">'JUN 2026 BVA'!$H$119</definedName>
    <definedName name="QB_ROW_137370" localSheetId="1" hidden="1">'JUN 2026 MTD I&amp;E'!$H$114</definedName>
    <definedName name="QB_ROW_137370" localSheetId="2" hidden="1">'JUN 2026 YTD I&amp;E'!$H$119</definedName>
    <definedName name="QB_ROW_14011" localSheetId="0" hidden="1">'JUN 2026 Balance Sheet'!$B$82</definedName>
    <definedName name="QB_ROW_14250" localSheetId="0" hidden="1">'JUN 2026 Balance Sheet'!$F$69</definedName>
    <definedName name="QB_ROW_143030" localSheetId="3" hidden="1">'JUN 2026 General Ledger'!$D$114</definedName>
    <definedName name="QB_ROW_14311" localSheetId="0" hidden="1">'JUN 2026 Balance Sheet'!$B$95</definedName>
    <definedName name="QB_ROW_143260" localSheetId="5" hidden="1">'JUN 2026 BVA'!$G$58</definedName>
    <definedName name="QB_ROW_143260" localSheetId="1" hidden="1">'JUN 2026 MTD I&amp;E'!$G$57</definedName>
    <definedName name="QB_ROW_143260" localSheetId="2" hidden="1">'JUN 2026 YTD I&amp;E'!$G$58</definedName>
    <definedName name="QB_ROW_143330" localSheetId="3" hidden="1">'JUN 2026 General Ledger'!$D$116</definedName>
    <definedName name="QB_ROW_144260" localSheetId="5" hidden="1">'JUN 2026 BVA'!$G$178</definedName>
    <definedName name="QB_ROW_144260" localSheetId="1" hidden="1">'JUN 2026 MTD I&amp;E'!$G$169</definedName>
    <definedName name="QB_ROW_144260" localSheetId="2" hidden="1">'JUN 2026 YTD I&amp;E'!$G$178</definedName>
    <definedName name="QB_ROW_145260" localSheetId="5" hidden="1">'JUN 2026 BVA'!$G$179</definedName>
    <definedName name="QB_ROW_145260" localSheetId="1" hidden="1">'JUN 2026 MTD I&amp;E'!$G$170</definedName>
    <definedName name="QB_ROW_145260" localSheetId="2" hidden="1">'JUN 2026 YTD I&amp;E'!$G$179</definedName>
    <definedName name="QB_ROW_147260" localSheetId="5" hidden="1">'JUN 2026 BVA'!$G$185</definedName>
    <definedName name="QB_ROW_147260" localSheetId="1" hidden="1">'JUN 2026 MTD I&amp;E'!$G$176</definedName>
    <definedName name="QB_ROW_147260" localSheetId="2" hidden="1">'JUN 2026 YTD I&amp;E'!$G$185</definedName>
    <definedName name="QB_ROW_148030" localSheetId="0" hidden="1">'JUN 2026 Balance Sheet'!$D$5</definedName>
    <definedName name="QB_ROW_148330" localSheetId="0" hidden="1">'JUN 2026 Balance Sheet'!$D$14</definedName>
    <definedName name="QB_ROW_149260" localSheetId="5" hidden="1">'JUN 2026 BVA'!$G$188</definedName>
    <definedName name="QB_ROW_149260" localSheetId="1" hidden="1">'JUN 2026 MTD I&amp;E'!$G$179</definedName>
    <definedName name="QB_ROW_149260" localSheetId="2" hidden="1">'JUN 2026 YTD I&amp;E'!$G$188</definedName>
    <definedName name="QB_ROW_15250" localSheetId="0" hidden="1">'JUN 2026 Balance Sheet'!$F$68</definedName>
    <definedName name="QB_ROW_154260" localSheetId="5" hidden="1">'JUN 2026 BVA'!$G$181</definedName>
    <definedName name="QB_ROW_154260" localSheetId="1" hidden="1">'JUN 2026 MTD I&amp;E'!$G$172</definedName>
    <definedName name="QB_ROW_154260" localSheetId="2" hidden="1">'JUN 2026 YTD I&amp;E'!$G$181</definedName>
    <definedName name="QB_ROW_155260" localSheetId="5" hidden="1">'JUN 2026 BVA'!$G$182</definedName>
    <definedName name="QB_ROW_155260" localSheetId="1" hidden="1">'JUN 2026 MTD I&amp;E'!$G$173</definedName>
    <definedName name="QB_ROW_155260" localSheetId="2" hidden="1">'JUN 2026 YTD I&amp;E'!$G$182</definedName>
    <definedName name="QB_ROW_156040" localSheetId="3" hidden="1">'JUN 2026 General Ledger'!$E$266</definedName>
    <definedName name="QB_ROW_156050" localSheetId="3" hidden="1">'JUN 2026 General Ledger'!$F$272</definedName>
    <definedName name="QB_ROW_156070" localSheetId="5" hidden="1">'JUN 2026 BVA'!$H$112</definedName>
    <definedName name="QB_ROW_156070" localSheetId="1" hidden="1">'JUN 2026 MTD I&amp;E'!$H$107</definedName>
    <definedName name="QB_ROW_156070" localSheetId="2" hidden="1">'JUN 2026 YTD I&amp;E'!$H$112</definedName>
    <definedName name="QB_ROW_156280" localSheetId="5" hidden="1">'JUN 2026 BVA'!$I$114</definedName>
    <definedName name="QB_ROW_156280" localSheetId="1" hidden="1">'JUN 2026 MTD I&amp;E'!$I$109</definedName>
    <definedName name="QB_ROW_156280" localSheetId="2" hidden="1">'JUN 2026 YTD I&amp;E'!$I$114</definedName>
    <definedName name="QB_ROW_156340" localSheetId="3" hidden="1">'JUN 2026 General Ledger'!$E$279</definedName>
    <definedName name="QB_ROW_156350" localSheetId="3" hidden="1">'JUN 2026 General Ledger'!$F$278</definedName>
    <definedName name="QB_ROW_156370" localSheetId="5" hidden="1">'JUN 2026 BVA'!$H$115</definedName>
    <definedName name="QB_ROW_156370" localSheetId="1" hidden="1">'JUN 2026 MTD I&amp;E'!$H$110</definedName>
    <definedName name="QB_ROW_156370" localSheetId="2" hidden="1">'JUN 2026 YTD I&amp;E'!$H$115</definedName>
    <definedName name="QB_ROW_157370" localSheetId="5" hidden="1">'JUN 2026 BVA'!$H$120</definedName>
    <definedName name="QB_ROW_157370" localSheetId="1" hidden="1">'JUN 2026 MTD I&amp;E'!$H$115</definedName>
    <definedName name="QB_ROW_157370" localSheetId="2" hidden="1">'JUN 2026 YTD I&amp;E'!$H$120</definedName>
    <definedName name="QB_ROW_161250" localSheetId="5" hidden="1">'JUN 2026 BVA'!$F$200</definedName>
    <definedName name="QB_ROW_161250" localSheetId="1" hidden="1">'JUN 2026 MTD I&amp;E'!$F$191</definedName>
    <definedName name="QB_ROW_161250" localSheetId="2" hidden="1">'JUN 2026 YTD I&amp;E'!$F$200</definedName>
    <definedName name="QB_ROW_164040" localSheetId="3" hidden="1">'JUN 2026 General Ledger'!$E$298</definedName>
    <definedName name="QB_ROW_164270" localSheetId="5" hidden="1">'JUN 2026 BVA'!$H$125</definedName>
    <definedName name="QB_ROW_164270" localSheetId="1" hidden="1">'JUN 2026 MTD I&amp;E'!$H$120</definedName>
    <definedName name="QB_ROW_164270" localSheetId="2" hidden="1">'JUN 2026 YTD I&amp;E'!$H$125</definedName>
    <definedName name="QB_ROW_164340" localSheetId="3" hidden="1">'JUN 2026 General Ledger'!$E$301</definedName>
    <definedName name="QB_ROW_165040" localSheetId="3" hidden="1">'JUN 2026 General Ledger'!$E$173</definedName>
    <definedName name="QB_ROW_165270" localSheetId="5" hidden="1">'JUN 2026 BVA'!$H$83</definedName>
    <definedName name="QB_ROW_165270" localSheetId="1" hidden="1">'JUN 2026 MTD I&amp;E'!$H$79</definedName>
    <definedName name="QB_ROW_165270" localSheetId="2" hidden="1">'JUN 2026 YTD I&amp;E'!$H$83</definedName>
    <definedName name="QB_ROW_165340" localSheetId="3" hidden="1">'JUN 2026 General Ledger'!$E$176</definedName>
    <definedName name="QB_ROW_167050" localSheetId="3" hidden="1">'JUN 2026 General Ledger'!$F$314</definedName>
    <definedName name="QB_ROW_167280" localSheetId="5" hidden="1">'JUN 2026 BVA'!$I$133</definedName>
    <definedName name="QB_ROW_167280" localSheetId="1" hidden="1">'JUN 2026 MTD I&amp;E'!$I$128</definedName>
    <definedName name="QB_ROW_167280" localSheetId="2" hidden="1">'JUN 2026 YTD I&amp;E'!$I$133</definedName>
    <definedName name="QB_ROW_167350" localSheetId="3" hidden="1">'JUN 2026 General Ledger'!$F$316</definedName>
    <definedName name="QB_ROW_169240" localSheetId="0" hidden="1">'JUN 2026 Balance Sheet'!$E$43</definedName>
    <definedName name="QB_ROW_17221" localSheetId="0" hidden="1">'JUN 2026 Balance Sheet'!$C$94</definedName>
    <definedName name="QB_ROW_17250" localSheetId="0" hidden="1">'JUN 2026 Balance Sheet'!$F$59</definedName>
    <definedName name="QB_ROW_174230" localSheetId="0" hidden="1">'JUN 2026 Balance Sheet'!$D$89</definedName>
    <definedName name="QB_ROW_177260" localSheetId="5" hidden="1">'JUN 2026 BVA'!$G$55</definedName>
    <definedName name="QB_ROW_177260" localSheetId="1" hidden="1">'JUN 2026 MTD I&amp;E'!$G$54</definedName>
    <definedName name="QB_ROW_177260" localSheetId="2" hidden="1">'JUN 2026 YTD I&amp;E'!$G$55</definedName>
    <definedName name="QB_ROW_178260" localSheetId="5" hidden="1">'JUN 2026 BVA'!$G$51</definedName>
    <definedName name="QB_ROW_178260" localSheetId="1" hidden="1">'JUN 2026 MTD I&amp;E'!$G$50</definedName>
    <definedName name="QB_ROW_178260" localSheetId="2" hidden="1">'JUN 2026 YTD I&amp;E'!$G$51</definedName>
    <definedName name="QB_ROW_18220" localSheetId="0" hidden="1">'JUN 2026 Balance Sheet'!$C$33</definedName>
    <definedName name="QB_ROW_18301" localSheetId="5" hidden="1">'JUN 2026 BVA'!$A$284</definedName>
    <definedName name="QB_ROW_18301" localSheetId="1" hidden="1">'JUN 2026 MTD I&amp;E'!$A$257</definedName>
    <definedName name="QB_ROW_18301" localSheetId="2" hidden="1">'JUN 2026 YTD I&amp;E'!$A$284</definedName>
    <definedName name="QB_ROW_185040" localSheetId="3" hidden="1">'JUN 2026 General Ledger'!$E$302</definedName>
    <definedName name="QB_ROW_185270" localSheetId="5" hidden="1">'JUN 2026 BVA'!$H$126</definedName>
    <definedName name="QB_ROW_185270" localSheetId="1" hidden="1">'JUN 2026 MTD I&amp;E'!$H$121</definedName>
    <definedName name="QB_ROW_185270" localSheetId="2" hidden="1">'JUN 2026 YTD I&amp;E'!$H$126</definedName>
    <definedName name="QB_ROW_185340" localSheetId="3" hidden="1">'JUN 2026 General Ledger'!$E$304</definedName>
    <definedName name="QB_ROW_187020" localSheetId="0" hidden="1">'JUN 2026 Balance Sheet'!$C$84</definedName>
    <definedName name="QB_ROW_187320" localSheetId="0" hidden="1">'JUN 2026 Balance Sheet'!$C$91</definedName>
    <definedName name="QB_ROW_190010" localSheetId="3" hidden="1">'JUN 2026 General Ledger'!$B$389</definedName>
    <definedName name="QB_ROW_190040" localSheetId="5" hidden="1">'JUN 2026 BVA'!$E$203</definedName>
    <definedName name="QB_ROW_190040" localSheetId="1" hidden="1">'JUN 2026 MTD I&amp;E'!$E$194</definedName>
    <definedName name="QB_ROW_190040" localSheetId="2" hidden="1">'JUN 2026 YTD I&amp;E'!$E$203</definedName>
    <definedName name="QB_ROW_19011" localSheetId="5" hidden="1">'JUN 2026 BVA'!$B$3</definedName>
    <definedName name="QB_ROW_19011" localSheetId="1" hidden="1">'JUN 2026 MTD I&amp;E'!$B$3</definedName>
    <definedName name="QB_ROW_19011" localSheetId="2" hidden="1">'JUN 2026 YTD I&amp;E'!$B$3</definedName>
    <definedName name="QB_ROW_19020" localSheetId="3" hidden="1">'JUN 2026 General Ledger'!$C$84</definedName>
    <definedName name="QB_ROW_190310" localSheetId="3" hidden="1">'JUN 2026 General Ledger'!$B$405</definedName>
    <definedName name="QB_ROW_190340" localSheetId="5" hidden="1">'JUN 2026 BVA'!$E$218</definedName>
    <definedName name="QB_ROW_190340" localSheetId="1" hidden="1">'JUN 2026 MTD I&amp;E'!$E$208</definedName>
    <definedName name="QB_ROW_190340" localSheetId="2" hidden="1">'JUN 2026 YTD I&amp;E'!$E$218</definedName>
    <definedName name="QB_ROW_192250" localSheetId="5" hidden="1">'JUN 2026 BVA'!$F$212</definedName>
    <definedName name="QB_ROW_192250" localSheetId="2" hidden="1">'JUN 2026 YTD I&amp;E'!$F$212</definedName>
    <definedName name="QB_ROW_19311" localSheetId="5" hidden="1">'JUN 2026 BVA'!$B$232</definedName>
    <definedName name="QB_ROW_19311" localSheetId="1" hidden="1">'JUN 2026 MTD I&amp;E'!$B$222</definedName>
    <definedName name="QB_ROW_19311" localSheetId="2" hidden="1">'JUN 2026 YTD I&amp;E'!$B$232</definedName>
    <definedName name="QB_ROW_19320" localSheetId="3" hidden="1">'JUN 2026 General Ledger'!$C$86</definedName>
    <definedName name="QB_ROW_193220" localSheetId="0" hidden="1">'JUN 2026 Balance Sheet'!$C$83</definedName>
    <definedName name="QB_ROW_19350" localSheetId="5" hidden="1">'JUN 2026 BVA'!$F$48</definedName>
    <definedName name="QB_ROW_19350" localSheetId="1" hidden="1">'JUN 2026 MTD I&amp;E'!$F$47</definedName>
    <definedName name="QB_ROW_19350" localSheetId="2" hidden="1">'JUN 2026 YTD I&amp;E'!$F$48</definedName>
    <definedName name="QB_ROW_198040" localSheetId="3" hidden="1">'JUN 2026 General Ledger'!$E$145</definedName>
    <definedName name="QB_ROW_198070" localSheetId="5" hidden="1">'JUN 2026 BVA'!$H$74</definedName>
    <definedName name="QB_ROW_198070" localSheetId="1" hidden="1">'JUN 2026 MTD I&amp;E'!$H$72</definedName>
    <definedName name="QB_ROW_198070" localSheetId="2" hidden="1">'JUN 2026 YTD I&amp;E'!$H$74</definedName>
    <definedName name="QB_ROW_198340" localSheetId="3" hidden="1">'JUN 2026 General Ledger'!$E$161</definedName>
    <definedName name="QB_ROW_198370" localSheetId="5" hidden="1">'JUN 2026 BVA'!$H$79</definedName>
    <definedName name="QB_ROW_198370" localSheetId="1" hidden="1">'JUN 2026 MTD I&amp;E'!$H$77</definedName>
    <definedName name="QB_ROW_198370" localSheetId="2" hidden="1">'JUN 2026 YTD I&amp;E'!$H$79</definedName>
    <definedName name="QB_ROW_199250" localSheetId="5" hidden="1">'JUN 2026 BVA'!$F$211</definedName>
    <definedName name="QB_ROW_199250" localSheetId="1" hidden="1">'JUN 2026 MTD I&amp;E'!$F$202</definedName>
    <definedName name="QB_ROW_199250" localSheetId="2" hidden="1">'JUN 2026 YTD I&amp;E'!$F$211</definedName>
    <definedName name="QB_ROW_200270" localSheetId="5" hidden="1">'JUN 2026 BVA'!$H$136</definedName>
    <definedName name="QB_ROW_200270" localSheetId="1" hidden="1">'JUN 2026 MTD I&amp;E'!$H$131</definedName>
    <definedName name="QB_ROW_200270" localSheetId="2" hidden="1">'JUN 2026 YTD I&amp;E'!$H$136</definedName>
    <definedName name="QB_ROW_20031" localSheetId="5" hidden="1">'JUN 2026 BVA'!$D$4</definedName>
    <definedName name="QB_ROW_20031" localSheetId="1" hidden="1">'JUN 2026 MTD I&amp;E'!$D$4</definedName>
    <definedName name="QB_ROW_20031" localSheetId="2" hidden="1">'JUN 2026 YTD I&amp;E'!$D$4</definedName>
    <definedName name="QB_ROW_2021" localSheetId="0" hidden="1">'JUN 2026 Balance Sheet'!$C$4</definedName>
    <definedName name="QB_ROW_202240" localSheetId="5" hidden="1">'JUN 2026 BVA'!$E$230</definedName>
    <definedName name="QB_ROW_202240" localSheetId="1" hidden="1">'JUN 2026 MTD I&amp;E'!$E$220</definedName>
    <definedName name="QB_ROW_202240" localSheetId="2" hidden="1">'JUN 2026 YTD I&amp;E'!$E$230</definedName>
    <definedName name="QB_ROW_20331" localSheetId="5" hidden="1">'JUN 2026 BVA'!$D$32</definedName>
    <definedName name="QB_ROW_20331" localSheetId="1" hidden="1">'JUN 2026 MTD I&amp;E'!$D$31</definedName>
    <definedName name="QB_ROW_20331" localSheetId="2" hidden="1">'JUN 2026 YTD I&amp;E'!$D$32</definedName>
    <definedName name="QB_ROW_206050" localSheetId="3" hidden="1">'JUN 2026 General Ledger'!$F$155</definedName>
    <definedName name="QB_ROW_206280" localSheetId="5" hidden="1">'JUN 2026 BVA'!$I$77</definedName>
    <definedName name="QB_ROW_206280" localSheetId="1" hidden="1">'JUN 2026 MTD I&amp;E'!$I$75</definedName>
    <definedName name="QB_ROW_206280" localSheetId="2" hidden="1">'JUN 2026 YTD I&amp;E'!$I$77</definedName>
    <definedName name="QB_ROW_206350" localSheetId="3" hidden="1">'JUN 2026 General Ledger'!$F$157</definedName>
    <definedName name="QB_ROW_207020" localSheetId="3" hidden="1">'JUN 2026 General Ledger'!$C$390</definedName>
    <definedName name="QB_ROW_207050" localSheetId="5" hidden="1">'JUN 2026 BVA'!$F$205</definedName>
    <definedName name="QB_ROW_207050" localSheetId="1" hidden="1">'JUN 2026 MTD I&amp;E'!$F$196</definedName>
    <definedName name="QB_ROW_207050" localSheetId="2" hidden="1">'JUN 2026 YTD I&amp;E'!$F$205</definedName>
    <definedName name="QB_ROW_207260" localSheetId="5" hidden="1">'JUN 2026 BVA'!$G$209</definedName>
    <definedName name="QB_ROW_207260" localSheetId="1" hidden="1">'JUN 2026 MTD I&amp;E'!$G$200</definedName>
    <definedName name="QB_ROW_207260" localSheetId="2" hidden="1">'JUN 2026 YTD I&amp;E'!$G$209</definedName>
    <definedName name="QB_ROW_207320" localSheetId="3" hidden="1">'JUN 2026 General Ledger'!$C$394</definedName>
    <definedName name="QB_ROW_207350" localSheetId="5" hidden="1">'JUN 2026 BVA'!$F$210</definedName>
    <definedName name="QB_ROW_207350" localSheetId="1" hidden="1">'JUN 2026 MTD I&amp;E'!$F$201</definedName>
    <definedName name="QB_ROW_207350" localSheetId="2" hidden="1">'JUN 2026 YTD I&amp;E'!$F$210</definedName>
    <definedName name="QB_ROW_208250" localSheetId="5" hidden="1">'JUN 2026 BVA'!$F$204</definedName>
    <definedName name="QB_ROW_208250" localSheetId="1" hidden="1">'JUN 2026 MTD I&amp;E'!$F$195</definedName>
    <definedName name="QB_ROW_208250" localSheetId="2" hidden="1">'JUN 2026 YTD I&amp;E'!$F$204</definedName>
    <definedName name="QB_ROW_210040" localSheetId="5" hidden="1">'JUN 2026 BVA'!$E$198</definedName>
    <definedName name="QB_ROW_210040" localSheetId="1" hidden="1">'JUN 2026 MTD I&amp;E'!$E$189</definedName>
    <definedName name="QB_ROW_210040" localSheetId="2" hidden="1">'JUN 2026 YTD I&amp;E'!$E$198</definedName>
    <definedName name="QB_ROW_210250" localSheetId="5" hidden="1">'JUN 2026 BVA'!$F$201</definedName>
    <definedName name="QB_ROW_210250" localSheetId="1" hidden="1">'JUN 2026 MTD I&amp;E'!$F$192</definedName>
    <definedName name="QB_ROW_210250" localSheetId="2" hidden="1">'JUN 2026 YTD I&amp;E'!$F$201</definedName>
    <definedName name="QB_ROW_21031" localSheetId="5" hidden="1">'JUN 2026 BVA'!$D$34</definedName>
    <definedName name="QB_ROW_21031" localSheetId="1" hidden="1">'JUN 2026 MTD I&amp;E'!$D$33</definedName>
    <definedName name="QB_ROW_21031" localSheetId="2" hidden="1">'JUN 2026 YTD I&amp;E'!$D$34</definedName>
    <definedName name="QB_ROW_210340" localSheetId="5" hidden="1">'JUN 2026 BVA'!$E$202</definedName>
    <definedName name="QB_ROW_210340" localSheetId="1" hidden="1">'JUN 2026 MTD I&amp;E'!$E$193</definedName>
    <definedName name="QB_ROW_210340" localSheetId="2" hidden="1">'JUN 2026 YTD I&amp;E'!$E$202</definedName>
    <definedName name="QB_ROW_212250" localSheetId="5" hidden="1">'JUN 2026 BVA'!$F$22</definedName>
    <definedName name="QB_ROW_212250" localSheetId="1" hidden="1">'JUN 2026 MTD I&amp;E'!$F$21</definedName>
    <definedName name="QB_ROW_212250" localSheetId="2" hidden="1">'JUN 2026 YTD I&amp;E'!$F$22</definedName>
    <definedName name="QB_ROW_21331" localSheetId="5" hidden="1">'JUN 2026 BVA'!$D$231</definedName>
    <definedName name="QB_ROW_21331" localSheetId="1" hidden="1">'JUN 2026 MTD I&amp;E'!$D$221</definedName>
    <definedName name="QB_ROW_21331" localSheetId="2" hidden="1">'JUN 2026 YTD I&amp;E'!$D$231</definedName>
    <definedName name="QB_ROW_214260" localSheetId="5" hidden="1">'JUN 2026 BVA'!$G$170</definedName>
    <definedName name="QB_ROW_214260" localSheetId="1" hidden="1">'JUN 2026 MTD I&amp;E'!$G$161</definedName>
    <definedName name="QB_ROW_214260" localSheetId="2" hidden="1">'JUN 2026 YTD I&amp;E'!$G$170</definedName>
    <definedName name="QB_ROW_215260" localSheetId="5" hidden="1">'JUN 2026 BVA'!$G$171</definedName>
    <definedName name="QB_ROW_215260" localSheetId="1" hidden="1">'JUN 2026 MTD I&amp;E'!$G$162</definedName>
    <definedName name="QB_ROW_215260" localSheetId="2" hidden="1">'JUN 2026 YTD I&amp;E'!$G$171</definedName>
    <definedName name="QB_ROW_217050" localSheetId="3" hidden="1">'JUN 2026 General Ledger'!$F$158</definedName>
    <definedName name="QB_ROW_217280" localSheetId="5" hidden="1">'JUN 2026 BVA'!$I$78</definedName>
    <definedName name="QB_ROW_217280" localSheetId="1" hidden="1">'JUN 2026 MTD I&amp;E'!$I$76</definedName>
    <definedName name="QB_ROW_217280" localSheetId="2" hidden="1">'JUN 2026 YTD I&amp;E'!$I$78</definedName>
    <definedName name="QB_ROW_217350" localSheetId="3" hidden="1">'JUN 2026 General Ledger'!$F$160</definedName>
    <definedName name="QB_ROW_218050" localSheetId="3" hidden="1">'JUN 2026 General Ledger'!$F$152</definedName>
    <definedName name="QB_ROW_218280" localSheetId="5" hidden="1">'JUN 2026 BVA'!$I$76</definedName>
    <definedName name="QB_ROW_218280" localSheetId="1" hidden="1">'JUN 2026 MTD I&amp;E'!$I$74</definedName>
    <definedName name="QB_ROW_218280" localSheetId="2" hidden="1">'JUN 2026 YTD I&amp;E'!$I$76</definedName>
    <definedName name="QB_ROW_218350" localSheetId="3" hidden="1">'JUN 2026 General Ledger'!$F$154</definedName>
    <definedName name="QB_ROW_220040" localSheetId="3" hidden="1">'JUN 2026 General Ledger'!$E$305</definedName>
    <definedName name="QB_ROW_22011" localSheetId="5" hidden="1">'JUN 2026 BVA'!$B$233</definedName>
    <definedName name="QB_ROW_22011" localSheetId="1" hidden="1">'JUN 2026 MTD I&amp;E'!$B$223</definedName>
    <definedName name="QB_ROW_22011" localSheetId="2" hidden="1">'JUN 2026 YTD I&amp;E'!$B$233</definedName>
    <definedName name="QB_ROW_220270" localSheetId="5" hidden="1">'JUN 2026 BVA'!$H$127</definedName>
    <definedName name="QB_ROW_220270" localSheetId="1" hidden="1">'JUN 2026 MTD I&amp;E'!$H$122</definedName>
    <definedName name="QB_ROW_220270" localSheetId="2" hidden="1">'JUN 2026 YTD I&amp;E'!$H$127</definedName>
    <definedName name="QB_ROW_220340" localSheetId="3" hidden="1">'JUN 2026 General Ledger'!$E$307</definedName>
    <definedName name="QB_ROW_221040" localSheetId="3" hidden="1">'JUN 2026 General Ledger'!$E$282</definedName>
    <definedName name="QB_ROW_221270" localSheetId="5" hidden="1">'JUN 2026 BVA'!$H$123</definedName>
    <definedName name="QB_ROW_221270" localSheetId="1" hidden="1">'JUN 2026 MTD I&amp;E'!$H$118</definedName>
    <definedName name="QB_ROW_221270" localSheetId="2" hidden="1">'JUN 2026 YTD I&amp;E'!$H$123</definedName>
    <definedName name="QB_ROW_221340" localSheetId="3" hidden="1">'JUN 2026 General Ledger'!$E$290</definedName>
    <definedName name="QB_ROW_222020" localSheetId="3" hidden="1">'JUN 2026 General Ledger'!$C$36</definedName>
    <definedName name="QB_ROW_222250" localSheetId="5" hidden="1">'JUN 2026 BVA'!$F$23</definedName>
    <definedName name="QB_ROW_222250" localSheetId="1" hidden="1">'JUN 2026 MTD I&amp;E'!$F$22</definedName>
    <definedName name="QB_ROW_222250" localSheetId="2" hidden="1">'JUN 2026 YTD I&amp;E'!$F$23</definedName>
    <definedName name="QB_ROW_222320" localSheetId="3" hidden="1">'JUN 2026 General Ledger'!$C$38</definedName>
    <definedName name="QB_ROW_22311" localSheetId="5" hidden="1">'JUN 2026 BVA'!$B$283</definedName>
    <definedName name="QB_ROW_22311" localSheetId="1" hidden="1">'JUN 2026 MTD I&amp;E'!$B$256</definedName>
    <definedName name="QB_ROW_22311" localSheetId="2" hidden="1">'JUN 2026 YTD I&amp;E'!$B$283</definedName>
    <definedName name="QB_ROW_223250" localSheetId="5" hidden="1">'JUN 2026 BVA'!$F$144</definedName>
    <definedName name="QB_ROW_223250" localSheetId="2" hidden="1">'JUN 2026 YTD I&amp;E'!$F$144</definedName>
    <definedName name="QB_ROW_2240" localSheetId="0" hidden="1">'JUN 2026 Balance Sheet'!$E$12</definedName>
    <definedName name="QB_ROW_226030" localSheetId="3" hidden="1">'JUN 2026 General Ledger'!$D$364</definedName>
    <definedName name="QB_ROW_226260" localSheetId="5" hidden="1">'JUN 2026 BVA'!$G$184</definedName>
    <definedName name="QB_ROW_226260" localSheetId="1" hidden="1">'JUN 2026 MTD I&amp;E'!$G$175</definedName>
    <definedName name="QB_ROW_226260" localSheetId="2" hidden="1">'JUN 2026 YTD I&amp;E'!$G$184</definedName>
    <definedName name="QB_ROW_226330" localSheetId="3" hidden="1">'JUN 2026 General Ledger'!$D$366</definedName>
    <definedName name="QB_ROW_227250" localSheetId="5" hidden="1">'JUN 2026 BVA'!$F$152</definedName>
    <definedName name="QB_ROW_227250" localSheetId="1" hidden="1">'JUN 2026 MTD I&amp;E'!$F$146</definedName>
    <definedName name="QB_ROW_227250" localSheetId="2" hidden="1">'JUN 2026 YTD I&amp;E'!$F$152</definedName>
    <definedName name="QB_ROW_23021" localSheetId="5" hidden="1">'JUN 2026 BVA'!$C$234</definedName>
    <definedName name="QB_ROW_23021" localSheetId="1" hidden="1">'JUN 2026 MTD I&amp;E'!$C$224</definedName>
    <definedName name="QB_ROW_23021" localSheetId="2" hidden="1">'JUN 2026 YTD I&amp;E'!$C$234</definedName>
    <definedName name="QB_ROW_2321" localSheetId="0" hidden="1">'JUN 2026 Balance Sheet'!$C$15</definedName>
    <definedName name="QB_ROW_23250" localSheetId="5" hidden="1">'JUN 2026 BVA'!$F$18</definedName>
    <definedName name="QB_ROW_23250" localSheetId="1" hidden="1">'JUN 2026 MTD I&amp;E'!$F$17</definedName>
    <definedName name="QB_ROW_23250" localSheetId="2" hidden="1">'JUN 2026 YTD I&amp;E'!$F$18</definedName>
    <definedName name="QB_ROW_23321" localSheetId="5" hidden="1">'JUN 2026 BVA'!$C$262</definedName>
    <definedName name="QB_ROW_23321" localSheetId="1" hidden="1">'JUN 2026 MTD I&amp;E'!$C$240</definedName>
    <definedName name="QB_ROW_23321" localSheetId="2" hidden="1">'JUN 2026 YTD I&amp;E'!$C$262</definedName>
    <definedName name="QB_ROW_237230" localSheetId="0" hidden="1">'JUN 2026 Balance Sheet'!$D$19</definedName>
    <definedName name="QB_ROW_24021" localSheetId="5" hidden="1">'JUN 2026 BVA'!$C$263</definedName>
    <definedName name="QB_ROW_24021" localSheetId="1" hidden="1">'JUN 2026 MTD I&amp;E'!$C$241</definedName>
    <definedName name="QB_ROW_24021" localSheetId="2" hidden="1">'JUN 2026 YTD I&amp;E'!$C$263</definedName>
    <definedName name="QB_ROW_24250" localSheetId="5" hidden="1">'JUN 2026 BVA'!$F$19</definedName>
    <definedName name="QB_ROW_24250" localSheetId="1" hidden="1">'JUN 2026 MTD I&amp;E'!$F$18</definedName>
    <definedName name="QB_ROW_24250" localSheetId="2" hidden="1">'JUN 2026 YTD I&amp;E'!$F$19</definedName>
    <definedName name="QB_ROW_24321" localSheetId="5" hidden="1">'JUN 2026 BVA'!$C$282</definedName>
    <definedName name="QB_ROW_24321" localSheetId="1" hidden="1">'JUN 2026 MTD I&amp;E'!$C$255</definedName>
    <definedName name="QB_ROW_24321" localSheetId="2" hidden="1">'JUN 2026 YTD I&amp;E'!$C$282</definedName>
    <definedName name="QB_ROW_243240" localSheetId="0" hidden="1">'JUN 2026 Balance Sheet'!$E$51</definedName>
    <definedName name="QB_ROW_244230" localSheetId="0" hidden="1">'JUN 2026 Balance Sheet'!$D$90</definedName>
    <definedName name="QB_ROW_25020" localSheetId="3" hidden="1">'JUN 2026 General Ledger'!$C$118</definedName>
    <definedName name="QB_ROW_25030" localSheetId="3" hidden="1">'JUN 2026 General Ledger'!$D$125</definedName>
    <definedName name="QB_ROW_25050" localSheetId="5" hidden="1">'JUN 2026 BVA'!$F$61</definedName>
    <definedName name="QB_ROW_25050" localSheetId="1" hidden="1">'JUN 2026 MTD I&amp;E'!$F$59</definedName>
    <definedName name="QB_ROW_25050" localSheetId="2" hidden="1">'JUN 2026 YTD I&amp;E'!$F$61</definedName>
    <definedName name="QB_ROW_251220" localSheetId="0" hidden="1">'JUN 2026 Balance Sheet'!$C$29</definedName>
    <definedName name="QB_ROW_252230" localSheetId="0" hidden="1">'JUN 2026 Balance Sheet'!$D$22</definedName>
    <definedName name="QB_ROW_25260" localSheetId="5" hidden="1">'JUN 2026 BVA'!$G$67</definedName>
    <definedName name="QB_ROW_25260" localSheetId="1" hidden="1">'JUN 2026 MTD I&amp;E'!$G$65</definedName>
    <definedName name="QB_ROW_25260" localSheetId="2" hidden="1">'JUN 2026 YTD I&amp;E'!$G$67</definedName>
    <definedName name="QB_ROW_25301" localSheetId="3" hidden="1">'JUN 2026 General Ledger'!$A$505</definedName>
    <definedName name="QB_ROW_25320" localSheetId="3" hidden="1">'JUN 2026 General Ledger'!$C$133</definedName>
    <definedName name="QB_ROW_253230" localSheetId="0" hidden="1">'JUN 2026 Balance Sheet'!$D$23</definedName>
    <definedName name="QB_ROW_25330" localSheetId="3" hidden="1">'JUN 2026 General Ledger'!$D$132</definedName>
    <definedName name="QB_ROW_25350" localSheetId="5" hidden="1">'JUN 2026 BVA'!$F$68</definedName>
    <definedName name="QB_ROW_25350" localSheetId="1" hidden="1">'JUN 2026 MTD I&amp;E'!$F$66</definedName>
    <definedName name="QB_ROW_25350" localSheetId="2" hidden="1">'JUN 2026 YTD I&amp;E'!$F$68</definedName>
    <definedName name="QB_ROW_259270" localSheetId="5" hidden="1">'JUN 2026 BVA'!$H$84</definedName>
    <definedName name="QB_ROW_259270" localSheetId="1" hidden="1">'JUN 2026 MTD I&amp;E'!$H$80</definedName>
    <definedName name="QB_ROW_259270" localSheetId="2" hidden="1">'JUN 2026 YTD I&amp;E'!$H$84</definedName>
    <definedName name="QB_ROW_260040" localSheetId="3" hidden="1">'JUN 2026 General Ledger'!$E$177</definedName>
    <definedName name="QB_ROW_260270" localSheetId="5" hidden="1">'JUN 2026 BVA'!$H$85</definedName>
    <definedName name="QB_ROW_260270" localSheetId="1" hidden="1">'JUN 2026 MTD I&amp;E'!$H$81</definedName>
    <definedName name="QB_ROW_260270" localSheetId="2" hidden="1">'JUN 2026 YTD I&amp;E'!$H$85</definedName>
    <definedName name="QB_ROW_260340" localSheetId="3" hidden="1">'JUN 2026 General Ledger'!$E$182</definedName>
    <definedName name="QB_ROW_261260" localSheetId="5" hidden="1">'JUN 2026 BVA'!$G$227</definedName>
    <definedName name="QB_ROW_261260" localSheetId="1" hidden="1">'JUN 2026 MTD I&amp;E'!$G$217</definedName>
    <definedName name="QB_ROW_261260" localSheetId="2" hidden="1">'JUN 2026 YTD I&amp;E'!$G$227</definedName>
    <definedName name="QB_ROW_264260" localSheetId="5" hidden="1">'JUN 2026 BVA'!$G$206</definedName>
    <definedName name="QB_ROW_264260" localSheetId="1" hidden="1">'JUN 2026 MTD I&amp;E'!$G$197</definedName>
    <definedName name="QB_ROW_264260" localSheetId="2" hidden="1">'JUN 2026 YTD I&amp;E'!$G$206</definedName>
    <definedName name="QB_ROW_27020" localSheetId="3" hidden="1">'JUN 2026 General Ledger'!$C$97</definedName>
    <definedName name="QB_ROW_270220" localSheetId="0" hidden="1">'JUN 2026 Balance Sheet'!$C$31</definedName>
    <definedName name="QB_ROW_27050" localSheetId="5" hidden="1">'JUN 2026 BVA'!$F$54</definedName>
    <definedName name="QB_ROW_27050" localSheetId="1" hidden="1">'JUN 2026 MTD I&amp;E'!$F$53</definedName>
    <definedName name="QB_ROW_27050" localSheetId="2" hidden="1">'JUN 2026 YTD I&amp;E'!$F$54</definedName>
    <definedName name="QB_ROW_272220" localSheetId="0" hidden="1">'JUN 2026 Balance Sheet'!$C$35</definedName>
    <definedName name="QB_ROW_27260" localSheetId="5" hidden="1">'JUN 2026 BVA'!$G$59</definedName>
    <definedName name="QB_ROW_27260" localSheetId="2" hidden="1">'JUN 2026 YTD I&amp;E'!$G$59</definedName>
    <definedName name="QB_ROW_27320" localSheetId="3" hidden="1">'JUN 2026 General Ledger'!$C$117</definedName>
    <definedName name="QB_ROW_27350" localSheetId="5" hidden="1">'JUN 2026 BVA'!$F$60</definedName>
    <definedName name="QB_ROW_27350" localSheetId="1" hidden="1">'JUN 2026 MTD I&amp;E'!$F$58</definedName>
    <definedName name="QB_ROW_27350" localSheetId="2" hidden="1">'JUN 2026 YTD I&amp;E'!$F$60</definedName>
    <definedName name="QB_ROW_278270" localSheetId="5" hidden="1">'JUN 2026 BVA'!$H$92</definedName>
    <definedName name="QB_ROW_278270" localSheetId="1" hidden="1">'JUN 2026 MTD I&amp;E'!$H$88</definedName>
    <definedName name="QB_ROW_278270" localSheetId="2" hidden="1">'JUN 2026 YTD I&amp;E'!$H$92</definedName>
    <definedName name="QB_ROW_290220" localSheetId="0" hidden="1">'JUN 2026 Balance Sheet'!$C$30</definedName>
    <definedName name="QB_ROW_293230" localSheetId="0" hidden="1">'JUN 2026 Balance Sheet'!$D$87</definedName>
    <definedName name="QB_ROW_294250" localSheetId="5" hidden="1">'JUN 2026 BVA'!$F$158</definedName>
    <definedName name="QB_ROW_294250" localSheetId="1" hidden="1">'JUN 2026 MTD I&amp;E'!$F$150</definedName>
    <definedName name="QB_ROW_294250" localSheetId="2" hidden="1">'JUN 2026 YTD I&amp;E'!$F$158</definedName>
    <definedName name="QB_ROW_301" localSheetId="0" hidden="1">'JUN 2026 Balance Sheet'!$A$38</definedName>
    <definedName name="QB_ROW_3021" localSheetId="0" hidden="1">'JUN 2026 Balance Sheet'!$C$16</definedName>
    <definedName name="QB_ROW_305020" localSheetId="3" hidden="1">'JUN 2026 General Ledger'!$C$42</definedName>
    <definedName name="QB_ROW_305250" localSheetId="5" hidden="1">'JUN 2026 BVA'!$F$25</definedName>
    <definedName name="QB_ROW_305250" localSheetId="1" hidden="1">'JUN 2026 MTD I&amp;E'!$F$24</definedName>
    <definedName name="QB_ROW_305250" localSheetId="2" hidden="1">'JUN 2026 YTD I&amp;E'!$F$25</definedName>
    <definedName name="QB_ROW_305320" localSheetId="3" hidden="1">'JUN 2026 General Ledger'!$C$44</definedName>
    <definedName name="QB_ROW_306260" localSheetId="5" hidden="1">'JUN 2026 BVA'!$G$64</definedName>
    <definedName name="QB_ROW_306260" localSheetId="1" hidden="1">'JUN 2026 MTD I&amp;E'!$G$62</definedName>
    <definedName name="QB_ROW_306260" localSheetId="2" hidden="1">'JUN 2026 YTD I&amp;E'!$G$64</definedName>
    <definedName name="QB_ROW_316230" localSheetId="0" hidden="1">'JUN 2026 Balance Sheet'!$D$86</definedName>
    <definedName name="QB_ROW_319040" localSheetId="3" hidden="1">'JUN 2026 General Ledger'!$E$162</definedName>
    <definedName name="QB_ROW_319270" localSheetId="5" hidden="1">'JUN 2026 BVA'!$H$80</definedName>
    <definedName name="QB_ROW_319270" localSheetId="1" hidden="1">'JUN 2026 MTD I&amp;E'!$H$78</definedName>
    <definedName name="QB_ROW_319270" localSheetId="2" hidden="1">'JUN 2026 YTD I&amp;E'!$H$80</definedName>
    <definedName name="QB_ROW_319340" localSheetId="3" hidden="1">'JUN 2026 General Ledger'!$E$172</definedName>
    <definedName name="QB_ROW_321030" localSheetId="3" hidden="1">'JUN 2026 General Ledger'!$D$184</definedName>
    <definedName name="QB_ROW_321060" localSheetId="5" hidden="1">'JUN 2026 BVA'!$G$87</definedName>
    <definedName name="QB_ROW_321060" localSheetId="1" hidden="1">'JUN 2026 MTD I&amp;E'!$G$83</definedName>
    <definedName name="QB_ROW_321060" localSheetId="2" hidden="1">'JUN 2026 YTD I&amp;E'!$G$87</definedName>
    <definedName name="QB_ROW_321330" localSheetId="3" hidden="1">'JUN 2026 General Ledger'!$D$218</definedName>
    <definedName name="QB_ROW_321360" localSheetId="5" hidden="1">'JUN 2026 BVA'!$G$94</definedName>
    <definedName name="QB_ROW_321360" localSheetId="1" hidden="1">'JUN 2026 MTD I&amp;E'!$G$90</definedName>
    <definedName name="QB_ROW_321360" localSheetId="2" hidden="1">'JUN 2026 YTD I&amp;E'!$G$94</definedName>
    <definedName name="QB_ROW_322040" localSheetId="3" hidden="1">'JUN 2026 General Ledger'!$E$200</definedName>
    <definedName name="QB_ROW_322270" localSheetId="5" hidden="1">'JUN 2026 BVA'!$H$90</definedName>
    <definedName name="QB_ROW_322270" localSheetId="1" hidden="1">'JUN 2026 MTD I&amp;E'!$H$86</definedName>
    <definedName name="QB_ROW_322270" localSheetId="2" hidden="1">'JUN 2026 YTD I&amp;E'!$H$90</definedName>
    <definedName name="QB_ROW_322340" localSheetId="3" hidden="1">'JUN 2026 General Ledger'!$E$205</definedName>
    <definedName name="QB_ROW_323040" localSheetId="3" hidden="1">'JUN 2026 General Ledger'!$E$206</definedName>
    <definedName name="QB_ROW_323270" localSheetId="5" hidden="1">'JUN 2026 BVA'!$H$91</definedName>
    <definedName name="QB_ROW_323270" localSheetId="1" hidden="1">'JUN 2026 MTD I&amp;E'!$H$87</definedName>
    <definedName name="QB_ROW_323270" localSheetId="2" hidden="1">'JUN 2026 YTD I&amp;E'!$H$91</definedName>
    <definedName name="QB_ROW_323340" localSheetId="3" hidden="1">'JUN 2026 General Ledger'!$E$212</definedName>
    <definedName name="QB_ROW_324040" localSheetId="3" hidden="1">'JUN 2026 General Ledger'!$E$193</definedName>
    <definedName name="QB_ROW_324270" localSheetId="5" hidden="1">'JUN 2026 BVA'!$H$89</definedName>
    <definedName name="QB_ROW_324270" localSheetId="1" hidden="1">'JUN 2026 MTD I&amp;E'!$H$85</definedName>
    <definedName name="QB_ROW_324270" localSheetId="2" hidden="1">'JUN 2026 YTD I&amp;E'!$H$89</definedName>
    <definedName name="QB_ROW_324340" localSheetId="3" hidden="1">'JUN 2026 General Ledger'!$E$199</definedName>
    <definedName name="QB_ROW_325250" localSheetId="0" hidden="1">'JUN 2026 Balance Sheet'!$F$73</definedName>
    <definedName name="QB_ROW_327040" localSheetId="0" hidden="1">'JUN 2026 Balance Sheet'!$E$72</definedName>
    <definedName name="QB_ROW_327250" localSheetId="0" hidden="1">'JUN 2026 Balance Sheet'!$F$74</definedName>
    <definedName name="QB_ROW_327340" localSheetId="0" hidden="1">'JUN 2026 Balance Sheet'!$E$75</definedName>
    <definedName name="QB_ROW_329260" localSheetId="5" hidden="1">'JUN 2026 BVA'!$G$168</definedName>
    <definedName name="QB_ROW_329260" localSheetId="1" hidden="1">'JUN 2026 MTD I&amp;E'!$G$159</definedName>
    <definedName name="QB_ROW_329260" localSheetId="2" hidden="1">'JUN 2026 YTD I&amp;E'!$G$168</definedName>
    <definedName name="QB_ROW_33020" localSheetId="3" hidden="1">'JUN 2026 General Ledger'!$C$31</definedName>
    <definedName name="QB_ROW_3321" localSheetId="0" hidden="1">'JUN 2026 Balance Sheet'!$C$20</definedName>
    <definedName name="QB_ROW_33250" localSheetId="5" hidden="1">'JUN 2026 BVA'!$F$20</definedName>
    <definedName name="QB_ROW_33250" localSheetId="1" hidden="1">'JUN 2026 MTD I&amp;E'!$F$19</definedName>
    <definedName name="QB_ROW_33250" localSheetId="2" hidden="1">'JUN 2026 YTD I&amp;E'!$F$20</definedName>
    <definedName name="QB_ROW_33320" localSheetId="3" hidden="1">'JUN 2026 General Ledger'!$C$35</definedName>
    <definedName name="QB_ROW_336230" localSheetId="0" hidden="1">'JUN 2026 Balance Sheet'!$D$88</definedName>
    <definedName name="QB_ROW_339040" localSheetId="0" hidden="1">'JUN 2026 Balance Sheet'!$E$53</definedName>
    <definedName name="QB_ROW_339340" localSheetId="0" hidden="1">'JUN 2026 Balance Sheet'!$E$55</definedName>
    <definedName name="QB_ROW_34020" localSheetId="3" hidden="1">'JUN 2026 General Ledger'!$C$134</definedName>
    <definedName name="QB_ROW_34050" localSheetId="5" hidden="1">'JUN 2026 BVA'!$F$69</definedName>
    <definedName name="QB_ROW_34050" localSheetId="1" hidden="1">'JUN 2026 MTD I&amp;E'!$F$67</definedName>
    <definedName name="QB_ROW_34050" localSheetId="2" hidden="1">'JUN 2026 YTD I&amp;E'!$F$69</definedName>
    <definedName name="QB_ROW_34320" localSheetId="3" hidden="1">'JUN 2026 General Ledger'!$C$255</definedName>
    <definedName name="QB_ROW_34350" localSheetId="5" hidden="1">'JUN 2026 BVA'!$F$101</definedName>
    <definedName name="QB_ROW_34350" localSheetId="1" hidden="1">'JUN 2026 MTD I&amp;E'!$F$96</definedName>
    <definedName name="QB_ROW_34350" localSheetId="2" hidden="1">'JUN 2026 YTD I&amp;E'!$F$101</definedName>
    <definedName name="QB_ROW_349240" localSheetId="0" hidden="1">'JUN 2026 Balance Sheet'!$E$52</definedName>
    <definedName name="QB_ROW_353030" localSheetId="3" hidden="1">'JUN 2026 General Ledger'!$D$378</definedName>
    <definedName name="QB_ROW_353260" localSheetId="5" hidden="1">'JUN 2026 BVA'!$G$193</definedName>
    <definedName name="QB_ROW_353260" localSheetId="1" hidden="1">'JUN 2026 MTD I&amp;E'!$G$184</definedName>
    <definedName name="QB_ROW_353260" localSheetId="2" hidden="1">'JUN 2026 YTD I&amp;E'!$G$193</definedName>
    <definedName name="QB_ROW_353330" localSheetId="3" hidden="1">'JUN 2026 General Ledger'!$D$382</definedName>
    <definedName name="QB_ROW_354040" localSheetId="3" hidden="1">'JUN 2026 General Ledger'!$E$213</definedName>
    <definedName name="QB_ROW_354270" localSheetId="5" hidden="1">'JUN 2026 BVA'!$H$93</definedName>
    <definedName name="QB_ROW_354270" localSheetId="1" hidden="1">'JUN 2026 MTD I&amp;E'!$H$89</definedName>
    <definedName name="QB_ROW_354270" localSheetId="2" hidden="1">'JUN 2026 YTD I&amp;E'!$H$93</definedName>
    <definedName name="QB_ROW_354340" localSheetId="3" hidden="1">'JUN 2026 General Ledger'!$E$217</definedName>
    <definedName name="QB_ROW_355220" localSheetId="0" hidden="1">'JUN 2026 Balance Sheet'!$C$32</definedName>
    <definedName name="QB_ROW_367260" localSheetId="5" hidden="1">'JUN 2026 BVA'!$G$187</definedName>
    <definedName name="QB_ROW_367260" localSheetId="1" hidden="1">'JUN 2026 MTD I&amp;E'!$G$178</definedName>
    <definedName name="QB_ROW_367260" localSheetId="2" hidden="1">'JUN 2026 YTD I&amp;E'!$G$187</definedName>
    <definedName name="QB_ROW_369010" localSheetId="3" hidden="1">'JUN 2026 General Ledger'!$B$406</definedName>
    <definedName name="QB_ROW_369040" localSheetId="5" hidden="1">'JUN 2026 BVA'!$E$219</definedName>
    <definedName name="QB_ROW_369040" localSheetId="1" hidden="1">'JUN 2026 MTD I&amp;E'!$E$209</definedName>
    <definedName name="QB_ROW_369040" localSheetId="2" hidden="1">'JUN 2026 YTD I&amp;E'!$E$219</definedName>
    <definedName name="QB_ROW_369310" localSheetId="3" hidden="1">'JUN 2026 General Ledger'!$B$413</definedName>
    <definedName name="QB_ROW_369340" localSheetId="5" hidden="1">'JUN 2026 BVA'!$E$229</definedName>
    <definedName name="QB_ROW_369340" localSheetId="1" hidden="1">'JUN 2026 MTD I&amp;E'!$E$219</definedName>
    <definedName name="QB_ROW_369340" localSheetId="2" hidden="1">'JUN 2026 YTD I&amp;E'!$E$229</definedName>
    <definedName name="QB_ROW_370020" localSheetId="3" hidden="1">'JUN 2026 General Ledger'!$C$87</definedName>
    <definedName name="QB_ROW_370030" localSheetId="3" hidden="1">'JUN 2026 General Ledger'!$D$93</definedName>
    <definedName name="QB_ROW_370050" localSheetId="5" hidden="1">'JUN 2026 BVA'!$F$49</definedName>
    <definedName name="QB_ROW_370050" localSheetId="1" hidden="1">'JUN 2026 MTD I&amp;E'!$F$48</definedName>
    <definedName name="QB_ROW_370050" localSheetId="2" hidden="1">'JUN 2026 YTD I&amp;E'!$F$49</definedName>
    <definedName name="QB_ROW_370260" localSheetId="5" hidden="1">'JUN 2026 BVA'!$G$52</definedName>
    <definedName name="QB_ROW_370260" localSheetId="1" hidden="1">'JUN 2026 MTD I&amp;E'!$G$51</definedName>
    <definedName name="QB_ROW_370260" localSheetId="2" hidden="1">'JUN 2026 YTD I&amp;E'!$G$52</definedName>
    <definedName name="QB_ROW_370320" localSheetId="3" hidden="1">'JUN 2026 General Ledger'!$C$96</definedName>
    <definedName name="QB_ROW_370330" localSheetId="3" hidden="1">'JUN 2026 General Ledger'!$D$95</definedName>
    <definedName name="QB_ROW_370350" localSheetId="5" hidden="1">'JUN 2026 BVA'!$F$53</definedName>
    <definedName name="QB_ROW_370350" localSheetId="1" hidden="1">'JUN 2026 MTD I&amp;E'!$F$52</definedName>
    <definedName name="QB_ROW_370350" localSheetId="2" hidden="1">'JUN 2026 YTD I&amp;E'!$F$53</definedName>
    <definedName name="QB_ROW_374030" localSheetId="3" hidden="1">'JUN 2026 General Ledger'!$D$492</definedName>
    <definedName name="QB_ROW_374250" localSheetId="5" hidden="1">'JUN 2026 BVA'!$F$273</definedName>
    <definedName name="QB_ROW_374250" localSheetId="1" hidden="1">'JUN 2026 MTD I&amp;E'!$F$247</definedName>
    <definedName name="QB_ROW_374250" localSheetId="2" hidden="1">'JUN 2026 YTD I&amp;E'!$F$273</definedName>
    <definedName name="QB_ROW_374330" localSheetId="3" hidden="1">'JUN 2026 General Ledger'!$D$496</definedName>
    <definedName name="QB_ROW_375020" localSheetId="3" hidden="1">'JUN 2026 General Ledger'!$C$424</definedName>
    <definedName name="QB_ROW_375040" localSheetId="5" hidden="1">'JUN 2026 BVA'!$E$253</definedName>
    <definedName name="QB_ROW_375040" localSheetId="1" hidden="1">'JUN 2026 MTD I&amp;E'!$E$231</definedName>
    <definedName name="QB_ROW_375040" localSheetId="2" hidden="1">'JUN 2026 YTD I&amp;E'!$E$253</definedName>
    <definedName name="QB_ROW_375320" localSheetId="3" hidden="1">'JUN 2026 General Ledger'!$C$455</definedName>
    <definedName name="QB_ROW_375340" localSheetId="5" hidden="1">'JUN 2026 BVA'!$E$259</definedName>
    <definedName name="QB_ROW_375340" localSheetId="1" hidden="1">'JUN 2026 MTD I&amp;E'!$E$237</definedName>
    <definedName name="QB_ROW_375340" localSheetId="2" hidden="1">'JUN 2026 YTD I&amp;E'!$E$259</definedName>
    <definedName name="QB_ROW_378250" localSheetId="5" hidden="1">'JUN 2026 BVA'!$F$29</definedName>
    <definedName name="QB_ROW_378250" localSheetId="1" hidden="1">'JUN 2026 MTD I&amp;E'!$F$28</definedName>
    <definedName name="QB_ROW_378250" localSheetId="2" hidden="1">'JUN 2026 YTD I&amp;E'!$F$29</definedName>
    <definedName name="QB_ROW_379250" localSheetId="5" hidden="1">'JUN 2026 BVA'!$F$28</definedName>
    <definedName name="QB_ROW_379250" localSheetId="1" hidden="1">'JUN 2026 MTD I&amp;E'!$F$27</definedName>
    <definedName name="QB_ROW_379250" localSheetId="2" hidden="1">'JUN 2026 YTD I&amp;E'!$F$28</definedName>
    <definedName name="QB_ROW_38030" localSheetId="3" hidden="1">'JUN 2026 General Ledger'!$D$219</definedName>
    <definedName name="QB_ROW_38060" localSheetId="5" hidden="1">'JUN 2026 BVA'!$G$95</definedName>
    <definedName name="QB_ROW_38060" localSheetId="1" hidden="1">'JUN 2026 MTD I&amp;E'!$G$91</definedName>
    <definedName name="QB_ROW_38060" localSheetId="2" hidden="1">'JUN 2026 YTD I&amp;E'!$G$95</definedName>
    <definedName name="QB_ROW_382260" localSheetId="5" hidden="1">'JUN 2026 BVA'!$G$190</definedName>
    <definedName name="QB_ROW_382260" localSheetId="1" hidden="1">'JUN 2026 MTD I&amp;E'!$G$181</definedName>
    <definedName name="QB_ROW_382260" localSheetId="2" hidden="1">'JUN 2026 YTD I&amp;E'!$G$190</definedName>
    <definedName name="QB_ROW_38270" localSheetId="5" hidden="1">'JUN 2026 BVA'!$H$99</definedName>
    <definedName name="QB_ROW_38270" localSheetId="2" hidden="1">'JUN 2026 YTD I&amp;E'!$H$99</definedName>
    <definedName name="QB_ROW_383260" localSheetId="5" hidden="1">'JUN 2026 BVA'!$G$194</definedName>
    <definedName name="QB_ROW_383260" localSheetId="1" hidden="1">'JUN 2026 MTD I&amp;E'!$G$185</definedName>
    <definedName name="QB_ROW_383260" localSheetId="2" hidden="1">'JUN 2026 YTD I&amp;E'!$G$194</definedName>
    <definedName name="QB_ROW_38330" localSheetId="3" hidden="1">'JUN 2026 General Ledger'!$D$254</definedName>
    <definedName name="QB_ROW_38360" localSheetId="5" hidden="1">'JUN 2026 BVA'!$G$100</definedName>
    <definedName name="QB_ROW_38360" localSheetId="1" hidden="1">'JUN 2026 MTD I&amp;E'!$G$95</definedName>
    <definedName name="QB_ROW_38360" localSheetId="2" hidden="1">'JUN 2026 YTD I&amp;E'!$G$100</definedName>
    <definedName name="QB_ROW_386270" localSheetId="5" hidden="1">'JUN 2026 BVA'!$H$81</definedName>
    <definedName name="QB_ROW_386270" localSheetId="2" hidden="1">'JUN 2026 YTD I&amp;E'!$H$81</definedName>
    <definedName name="QB_ROW_388260" localSheetId="5" hidden="1">'JUN 2026 BVA'!$G$208</definedName>
    <definedName name="QB_ROW_388260" localSheetId="1" hidden="1">'JUN 2026 MTD I&amp;E'!$G$199</definedName>
    <definedName name="QB_ROW_388260" localSheetId="2" hidden="1">'JUN 2026 YTD I&amp;E'!$G$208</definedName>
    <definedName name="QB_ROW_390040" localSheetId="3" hidden="1">'JUN 2026 General Ledger'!$E$321</definedName>
    <definedName name="QB_ROW_390270" localSheetId="5" hidden="1">'JUN 2026 BVA'!$H$137</definedName>
    <definedName name="QB_ROW_390270" localSheetId="1" hidden="1">'JUN 2026 MTD I&amp;E'!$H$132</definedName>
    <definedName name="QB_ROW_390270" localSheetId="2" hidden="1">'JUN 2026 YTD I&amp;E'!$H$137</definedName>
    <definedName name="QB_ROW_390340" localSheetId="3" hidden="1">'JUN 2026 General Ledger'!$E$324</definedName>
    <definedName name="QB_ROW_39040" localSheetId="3" hidden="1">'JUN 2026 General Ledger'!$E$220</definedName>
    <definedName name="QB_ROW_391250" localSheetId="5" hidden="1">'JUN 2026 BVA'!$F$26</definedName>
    <definedName name="QB_ROW_391250" localSheetId="1" hidden="1">'JUN 2026 MTD I&amp;E'!$F$25</definedName>
    <definedName name="QB_ROW_391250" localSheetId="2" hidden="1">'JUN 2026 YTD I&amp;E'!$F$26</definedName>
    <definedName name="QB_ROW_392250" localSheetId="5" hidden="1">'JUN 2026 BVA'!$F$157</definedName>
    <definedName name="QB_ROW_392250" localSheetId="1" hidden="1">'JUN 2026 MTD I&amp;E'!$F$149</definedName>
    <definedName name="QB_ROW_392250" localSheetId="2" hidden="1">'JUN 2026 YTD I&amp;E'!$F$157</definedName>
    <definedName name="QB_ROW_39270" localSheetId="5" hidden="1">'JUN 2026 BVA'!$H$96</definedName>
    <definedName name="QB_ROW_39270" localSheetId="1" hidden="1">'JUN 2026 MTD I&amp;E'!$H$92</definedName>
    <definedName name="QB_ROW_39270" localSheetId="2" hidden="1">'JUN 2026 YTD I&amp;E'!$H$96</definedName>
    <definedName name="QB_ROW_39340" localSheetId="3" hidden="1">'JUN 2026 General Ledger'!$E$227</definedName>
    <definedName name="QB_ROW_394030" localSheetId="3" hidden="1">'JUN 2026 General Ledger'!$D$98</definedName>
    <definedName name="QB_ROW_394260" localSheetId="5" hidden="1">'JUN 2026 BVA'!$G$56</definedName>
    <definedName name="QB_ROW_394260" localSheetId="1" hidden="1">'JUN 2026 MTD I&amp;E'!$G$55</definedName>
    <definedName name="QB_ROW_394260" localSheetId="2" hidden="1">'JUN 2026 YTD I&amp;E'!$G$56</definedName>
    <definedName name="QB_ROW_394330" localSheetId="3" hidden="1">'JUN 2026 General Ledger'!$D$107</definedName>
    <definedName name="QB_ROW_4021" localSheetId="0" hidden="1">'JUN 2026 Balance Sheet'!$C$21</definedName>
    <definedName name="QB_ROW_404260" localSheetId="5" hidden="1">'JUN 2026 BVA'!$G$192</definedName>
    <definedName name="QB_ROW_404260" localSheetId="1" hidden="1">'JUN 2026 MTD I&amp;E'!$G$183</definedName>
    <definedName name="QB_ROW_404260" localSheetId="2" hidden="1">'JUN 2026 YTD I&amp;E'!$G$192</definedName>
    <definedName name="QB_ROW_409250" localSheetId="0" hidden="1">'JUN 2026 Balance Sheet'!$F$54</definedName>
    <definedName name="QB_ROW_41040" localSheetId="3" hidden="1">'JUN 2026 General Ledger'!$E$228</definedName>
    <definedName name="QB_ROW_412260" localSheetId="5" hidden="1">'JUN 2026 BVA'!$G$180</definedName>
    <definedName name="QB_ROW_412260" localSheetId="1" hidden="1">'JUN 2026 MTD I&amp;E'!$G$171</definedName>
    <definedName name="QB_ROW_412260" localSheetId="2" hidden="1">'JUN 2026 YTD I&amp;E'!$G$180</definedName>
    <definedName name="QB_ROW_41270" localSheetId="5" hidden="1">'JUN 2026 BVA'!$H$97</definedName>
    <definedName name="QB_ROW_41270" localSheetId="1" hidden="1">'JUN 2026 MTD I&amp;E'!$H$93</definedName>
    <definedName name="QB_ROW_41270" localSheetId="2" hidden="1">'JUN 2026 YTD I&amp;E'!$H$97</definedName>
    <definedName name="QB_ROW_41340" localSheetId="3" hidden="1">'JUN 2026 General Ledger'!$E$240</definedName>
    <definedName name="QB_ROW_415040" localSheetId="3" hidden="1">'JUN 2026 General Ledger'!$E$291</definedName>
    <definedName name="QB_ROW_415270" localSheetId="5" hidden="1">'JUN 2026 BVA'!$H$124</definedName>
    <definedName name="QB_ROW_415270" localSheetId="1" hidden="1">'JUN 2026 MTD I&amp;E'!$H$119</definedName>
    <definedName name="QB_ROW_415270" localSheetId="2" hidden="1">'JUN 2026 YTD I&amp;E'!$H$124</definedName>
    <definedName name="QB_ROW_415340" localSheetId="3" hidden="1">'JUN 2026 General Ledger'!$E$297</definedName>
    <definedName name="QB_ROW_418250" localSheetId="5" hidden="1">'JUN 2026 BVA'!$F$148</definedName>
    <definedName name="QB_ROW_418250" localSheetId="1" hidden="1">'JUN 2026 MTD I&amp;E'!$F$142</definedName>
    <definedName name="QB_ROW_418250" localSheetId="2" hidden="1">'JUN 2026 YTD I&amp;E'!$F$148</definedName>
    <definedName name="QB_ROW_421250" localSheetId="0" hidden="1">'JUN 2026 Balance Sheet'!$F$58</definedName>
    <definedName name="QB_ROW_423230" localSheetId="0" hidden="1">'JUN 2026 Balance Sheet'!$D$85</definedName>
    <definedName name="QB_ROW_425030" localSheetId="3" hidden="1">'JUN 2026 General Ledger'!$D$367</definedName>
    <definedName name="QB_ROW_425260" localSheetId="5" hidden="1">'JUN 2026 BVA'!$G$186</definedName>
    <definedName name="QB_ROW_425260" localSheetId="1" hidden="1">'JUN 2026 MTD I&amp;E'!$G$177</definedName>
    <definedName name="QB_ROW_425260" localSheetId="2" hidden="1">'JUN 2026 YTD I&amp;E'!$G$186</definedName>
    <definedName name="QB_ROW_425330" localSheetId="3" hidden="1">'JUN 2026 General Ledger'!$D$374</definedName>
    <definedName name="QB_ROW_427240" localSheetId="5" hidden="1">'JUN 2026 BVA'!$E$7</definedName>
    <definedName name="QB_ROW_427240" localSheetId="1" hidden="1">'JUN 2026 MTD I&amp;E'!$E$6</definedName>
    <definedName name="QB_ROW_427240" localSheetId="2" hidden="1">'JUN 2026 YTD I&amp;E'!$E$7</definedName>
    <definedName name="QB_ROW_43040" localSheetId="3" hidden="1">'JUN 2026 General Ledger'!$E$241</definedName>
    <definedName name="QB_ROW_4321" localSheetId="0" hidden="1">'JUN 2026 Balance Sheet'!$C$25</definedName>
    <definedName name="QB_ROW_43270" localSheetId="5" hidden="1">'JUN 2026 BVA'!$H$98</definedName>
    <definedName name="QB_ROW_43270" localSheetId="1" hidden="1">'JUN 2026 MTD I&amp;E'!$H$94</definedName>
    <definedName name="QB_ROW_43270" localSheetId="2" hidden="1">'JUN 2026 YTD I&amp;E'!$H$98</definedName>
    <definedName name="QB_ROW_43340" localSheetId="3" hidden="1">'JUN 2026 General Ledger'!$E$253</definedName>
    <definedName name="QB_ROW_436030" localSheetId="3" hidden="1">'JUN 2026 General Ledger'!$D$451</definedName>
    <definedName name="QB_ROW_436250" localSheetId="5" hidden="1">'JUN 2026 BVA'!$F$258</definedName>
    <definedName name="QB_ROW_436250" localSheetId="1" hidden="1">'JUN 2026 MTD I&amp;E'!$F$236</definedName>
    <definedName name="QB_ROW_436250" localSheetId="2" hidden="1">'JUN 2026 YTD I&amp;E'!$F$258</definedName>
    <definedName name="QB_ROW_436330" localSheetId="3" hidden="1">'JUN 2026 General Ledger'!$D$454</definedName>
    <definedName name="QB_ROW_437020" localSheetId="3" hidden="1">'JUN 2026 General Ledger'!$C$478</definedName>
    <definedName name="QB_ROW_437040" localSheetId="5" hidden="1">'JUN 2026 BVA'!$E$270</definedName>
    <definedName name="QB_ROW_437040" localSheetId="1" hidden="1">'JUN 2026 MTD I&amp;E'!$E$245</definedName>
    <definedName name="QB_ROW_437040" localSheetId="2" hidden="1">'JUN 2026 YTD I&amp;E'!$E$270</definedName>
    <definedName name="QB_ROW_437320" localSheetId="3" hidden="1">'JUN 2026 General Ledger'!$C$503</definedName>
    <definedName name="QB_ROW_437340" localSheetId="5" hidden="1">'JUN 2026 BVA'!$E$275</definedName>
    <definedName name="QB_ROW_437340" localSheetId="1" hidden="1">'JUN 2026 MTD I&amp;E'!$E$249</definedName>
    <definedName name="QB_ROW_437340" localSheetId="2" hidden="1">'JUN 2026 YTD I&amp;E'!$E$275</definedName>
    <definedName name="QB_ROW_438030" localSheetId="3" hidden="1">'JUN 2026 General Ledger'!$D$497</definedName>
    <definedName name="QB_ROW_438250" localSheetId="5" hidden="1">'JUN 2026 BVA'!$F$274</definedName>
    <definedName name="QB_ROW_438250" localSheetId="1" hidden="1">'JUN 2026 MTD I&amp;E'!$F$248</definedName>
    <definedName name="QB_ROW_438250" localSheetId="2" hidden="1">'JUN 2026 YTD I&amp;E'!$F$274</definedName>
    <definedName name="QB_ROW_438330" localSheetId="3" hidden="1">'JUN 2026 General Ledger'!$D$502</definedName>
    <definedName name="QB_ROW_44020" localSheetId="3" hidden="1">'JUN 2026 General Ledger'!$C$72</definedName>
    <definedName name="QB_ROW_441020" localSheetId="3" hidden="1">'JUN 2026 General Ledger'!$C$39</definedName>
    <definedName name="QB_ROW_441250" localSheetId="5" hidden="1">'JUN 2026 BVA'!$F$24</definedName>
    <definedName name="QB_ROW_441250" localSheetId="1" hidden="1">'JUN 2026 MTD I&amp;E'!$F$23</definedName>
    <definedName name="QB_ROW_441250" localSheetId="2" hidden="1">'JUN 2026 YTD I&amp;E'!$F$24</definedName>
    <definedName name="QB_ROW_441320" localSheetId="3" hidden="1">'JUN 2026 General Ledger'!$C$41</definedName>
    <definedName name="QB_ROW_442230" localSheetId="0" hidden="1">'JUN 2026 Balance Sheet'!$D$24</definedName>
    <definedName name="QB_ROW_44250" localSheetId="5" hidden="1">'JUN 2026 BVA'!$F$46</definedName>
    <definedName name="QB_ROW_44250" localSheetId="1" hidden="1">'JUN 2026 MTD I&amp;E'!$F$45</definedName>
    <definedName name="QB_ROW_44250" localSheetId="2" hidden="1">'JUN 2026 YTD I&amp;E'!$F$46</definedName>
    <definedName name="QB_ROW_443030" localSheetId="3" hidden="1">'JUN 2026 General Ledger'!$D$416</definedName>
    <definedName name="QB_ROW_44320" localSheetId="3" hidden="1">'JUN 2026 General Ledger'!$C$83</definedName>
    <definedName name="QB_ROW_443250" localSheetId="5" hidden="1">'JUN 2026 BVA'!$F$244</definedName>
    <definedName name="QB_ROW_443250" localSheetId="1" hidden="1">'JUN 2026 MTD I&amp;E'!$F$227</definedName>
    <definedName name="QB_ROW_443250" localSheetId="2" hidden="1">'JUN 2026 YTD I&amp;E'!$F$244</definedName>
    <definedName name="QB_ROW_443330" localSheetId="3" hidden="1">'JUN 2026 General Ledger'!$D$418</definedName>
    <definedName name="QB_ROW_445030" localSheetId="3" hidden="1">'JUN 2026 General Ledger'!$D$257</definedName>
    <definedName name="QB_ROW_445260" localSheetId="5" hidden="1">'JUN 2026 BVA'!$G$104</definedName>
    <definedName name="QB_ROW_445260" localSheetId="1" hidden="1">'JUN 2026 MTD I&amp;E'!$G$99</definedName>
    <definedName name="QB_ROW_445260" localSheetId="2" hidden="1">'JUN 2026 YTD I&amp;E'!$G$104</definedName>
    <definedName name="QB_ROW_445330" localSheetId="3" hidden="1">'JUN 2026 General Ledger'!$D$259</definedName>
    <definedName name="QB_ROW_446230" localSheetId="0" hidden="1">'JUN 2026 Balance Sheet'!$D$18</definedName>
    <definedName name="QB_ROW_447030" localSheetId="3" hidden="1">'JUN 2026 General Ledger'!$D$119</definedName>
    <definedName name="QB_ROW_447260" localSheetId="5" hidden="1">'JUN 2026 BVA'!$G$65</definedName>
    <definedName name="QB_ROW_447260" localSheetId="1" hidden="1">'JUN 2026 MTD I&amp;E'!$G$63</definedName>
    <definedName name="QB_ROW_447260" localSheetId="2" hidden="1">'JUN 2026 YTD I&amp;E'!$G$65</definedName>
    <definedName name="QB_ROW_447330" localSheetId="3" hidden="1">'JUN 2026 General Ledger'!$D$121</definedName>
    <definedName name="QB_ROW_449030" localSheetId="5" hidden="1">'JUN 2026 BVA'!$D$278</definedName>
    <definedName name="QB_ROW_449030" localSheetId="1" hidden="1">'JUN 2026 MTD I&amp;E'!$D$251</definedName>
    <definedName name="QB_ROW_449030" localSheetId="2" hidden="1">'JUN 2026 YTD I&amp;E'!$D$278</definedName>
    <definedName name="QB_ROW_449330" localSheetId="5" hidden="1">'JUN 2026 BVA'!$D$281</definedName>
    <definedName name="QB_ROW_449330" localSheetId="1" hidden="1">'JUN 2026 MTD I&amp;E'!$D$254</definedName>
    <definedName name="QB_ROW_449330" localSheetId="2" hidden="1">'JUN 2026 YTD I&amp;E'!$D$281</definedName>
    <definedName name="QB_ROW_45250" localSheetId="5" hidden="1">'JUN 2026 BVA'!$F$47</definedName>
    <definedName name="QB_ROW_45250" localSheetId="1" hidden="1">'JUN 2026 MTD I&amp;E'!$F$46</definedName>
    <definedName name="QB_ROW_45250" localSheetId="2" hidden="1">'JUN 2026 YTD I&amp;E'!$F$47</definedName>
    <definedName name="QB_ROW_455260" localSheetId="5" hidden="1">'JUN 2026 BVA'!$G$166</definedName>
    <definedName name="QB_ROW_455260" localSheetId="1" hidden="1">'JUN 2026 MTD I&amp;E'!$G$157</definedName>
    <definedName name="QB_ROW_455260" localSheetId="2" hidden="1">'JUN 2026 YTD I&amp;E'!$G$166</definedName>
    <definedName name="QB_ROW_457030" localSheetId="3" hidden="1">'JUN 2026 General Ledger'!$D$359</definedName>
    <definedName name="QB_ROW_457260" localSheetId="5" hidden="1">'JUN 2026 BVA'!$G$165</definedName>
    <definedName name="QB_ROW_457260" localSheetId="1" hidden="1">'JUN 2026 MTD I&amp;E'!$G$156</definedName>
    <definedName name="QB_ROW_457260" localSheetId="2" hidden="1">'JUN 2026 YTD I&amp;E'!$G$165</definedName>
    <definedName name="QB_ROW_457330" localSheetId="3" hidden="1">'JUN 2026 General Ledger'!$D$361</definedName>
    <definedName name="QB_ROW_458030" localSheetId="3" hidden="1">'JUN 2026 General Ledger'!$D$342</definedName>
    <definedName name="QB_ROW_458260" localSheetId="5" hidden="1">'JUN 2026 BVA'!$G$164</definedName>
    <definedName name="QB_ROW_458260" localSheetId="1" hidden="1">'JUN 2026 MTD I&amp;E'!$G$155</definedName>
    <definedName name="QB_ROW_458260" localSheetId="2" hidden="1">'JUN 2026 YTD I&amp;E'!$G$164</definedName>
    <definedName name="QB_ROW_458330" localSheetId="3" hidden="1">'JUN 2026 General Ledger'!$D$358</definedName>
    <definedName name="QB_ROW_459250" localSheetId="5" hidden="1">'JUN 2026 BVA'!$F$153</definedName>
    <definedName name="QB_ROW_459250" localSheetId="2" hidden="1">'JUN 2026 YTD I&amp;E'!$F$153</definedName>
    <definedName name="QB_ROW_46020" localSheetId="3" hidden="1">'JUN 2026 General Ledger'!$C$256</definedName>
    <definedName name="QB_ROW_46030" localSheetId="3" hidden="1">'JUN 2026 General Ledger'!$D$260</definedName>
    <definedName name="QB_ROW_46050" localSheetId="5" hidden="1">'JUN 2026 BVA'!$F$102</definedName>
    <definedName name="QB_ROW_46050" localSheetId="1" hidden="1">'JUN 2026 MTD I&amp;E'!$F$97</definedName>
    <definedName name="QB_ROW_46050" localSheetId="2" hidden="1">'JUN 2026 YTD I&amp;E'!$F$102</definedName>
    <definedName name="QB_ROW_46260" localSheetId="5" hidden="1">'JUN 2026 BVA'!$G$107</definedName>
    <definedName name="QB_ROW_46260" localSheetId="1" hidden="1">'JUN 2026 MTD I&amp;E'!$G$102</definedName>
    <definedName name="QB_ROW_46260" localSheetId="2" hidden="1">'JUN 2026 YTD I&amp;E'!$G$107</definedName>
    <definedName name="QB_ROW_463030" localSheetId="3" hidden="1">'JUN 2026 General Ledger'!$D$425</definedName>
    <definedName name="QB_ROW_46320" localSheetId="3" hidden="1">'JUN 2026 General Ledger'!$C$263</definedName>
    <definedName name="QB_ROW_463250" localSheetId="5" hidden="1">'JUN 2026 BVA'!$F$254</definedName>
    <definedName name="QB_ROW_463250" localSheetId="1" hidden="1">'JUN 2026 MTD I&amp;E'!$F$232</definedName>
    <definedName name="QB_ROW_463250" localSheetId="2" hidden="1">'JUN 2026 YTD I&amp;E'!$F$254</definedName>
    <definedName name="QB_ROW_46330" localSheetId="3" hidden="1">'JUN 2026 General Ledger'!$D$262</definedName>
    <definedName name="QB_ROW_463330" localSheetId="3" hidden="1">'JUN 2026 General Ledger'!$D$430</definedName>
    <definedName name="QB_ROW_46350" localSheetId="5" hidden="1">'JUN 2026 BVA'!$F$108</definedName>
    <definedName name="QB_ROW_46350" localSheetId="1" hidden="1">'JUN 2026 MTD I&amp;E'!$F$103</definedName>
    <definedName name="QB_ROW_46350" localSheetId="2" hidden="1">'JUN 2026 YTD I&amp;E'!$F$108</definedName>
    <definedName name="QB_ROW_464030" localSheetId="3" hidden="1">'JUN 2026 General Ledger'!$D$438</definedName>
    <definedName name="QB_ROW_464250" localSheetId="5" hidden="1">'JUN 2026 BVA'!$F$256</definedName>
    <definedName name="QB_ROW_464250" localSheetId="1" hidden="1">'JUN 2026 MTD I&amp;E'!$F$234</definedName>
    <definedName name="QB_ROW_464250" localSheetId="2" hidden="1">'JUN 2026 YTD I&amp;E'!$F$256</definedName>
    <definedName name="QB_ROW_464330" localSheetId="3" hidden="1">'JUN 2026 General Ledger'!$D$443</definedName>
    <definedName name="QB_ROW_465230" localSheetId="0" hidden="1">'JUN 2026 Balance Sheet'!$D$17</definedName>
    <definedName name="QB_ROW_466030" localSheetId="3" hidden="1">'JUN 2026 General Ledger'!$D$431</definedName>
    <definedName name="QB_ROW_466250" localSheetId="5" hidden="1">'JUN 2026 BVA'!$F$255</definedName>
    <definedName name="QB_ROW_466250" localSheetId="1" hidden="1">'JUN 2026 MTD I&amp;E'!$F$233</definedName>
    <definedName name="QB_ROW_466250" localSheetId="2" hidden="1">'JUN 2026 YTD I&amp;E'!$F$255</definedName>
    <definedName name="QB_ROW_466330" localSheetId="3" hidden="1">'JUN 2026 General Ledger'!$D$437</definedName>
    <definedName name="QB_ROW_467030" localSheetId="3" hidden="1">'JUN 2026 General Ledger'!$D$444</definedName>
    <definedName name="QB_ROW_467250" localSheetId="5" hidden="1">'JUN 2026 BVA'!$F$257</definedName>
    <definedName name="QB_ROW_467250" localSheetId="1" hidden="1">'JUN 2026 MTD I&amp;E'!$F$235</definedName>
    <definedName name="QB_ROW_467250" localSheetId="2" hidden="1">'JUN 2026 YTD I&amp;E'!$F$257</definedName>
    <definedName name="QB_ROW_467330" localSheetId="3" hidden="1">'JUN 2026 General Ledger'!$D$450</definedName>
    <definedName name="QB_ROW_468270" localSheetId="5" hidden="1">'JUN 2026 BVA'!$H$82</definedName>
    <definedName name="QB_ROW_468270" localSheetId="2" hidden="1">'JUN 2026 YTD I&amp;E'!$H$82</definedName>
    <definedName name="QB_ROW_470260" localSheetId="5" hidden="1">'JUN 2026 BVA'!$G$189</definedName>
    <definedName name="QB_ROW_470260" localSheetId="1" hidden="1">'JUN 2026 MTD I&amp;E'!$G$180</definedName>
    <definedName name="QB_ROW_470260" localSheetId="2" hidden="1">'JUN 2026 YTD I&amp;E'!$G$189</definedName>
    <definedName name="QB_ROW_47260" localSheetId="5" hidden="1">'JUN 2026 BVA'!$G$103</definedName>
    <definedName name="QB_ROW_47260" localSheetId="1" hidden="1">'JUN 2026 MTD I&amp;E'!$G$98</definedName>
    <definedName name="QB_ROW_47260" localSheetId="2" hidden="1">'JUN 2026 YTD I&amp;E'!$G$103</definedName>
    <definedName name="QB_ROW_474240" localSheetId="0" hidden="1">'JUN 2026 Balance Sheet'!$E$50</definedName>
    <definedName name="QB_ROW_478020" localSheetId="3" hidden="1">'JUN 2026 General Ledger'!$C$67</definedName>
    <definedName name="QB_ROW_478250" localSheetId="5" hidden="1">'JUN 2026 BVA'!$F$45</definedName>
    <definedName name="QB_ROW_478250" localSheetId="1" hidden="1">'JUN 2026 MTD I&amp;E'!$F$44</definedName>
    <definedName name="QB_ROW_478250" localSheetId="2" hidden="1">'JUN 2026 YTD I&amp;E'!$F$45</definedName>
    <definedName name="QB_ROW_478320" localSheetId="3" hidden="1">'JUN 2026 General Ledger'!$C$71</definedName>
    <definedName name="QB_ROW_482260" localSheetId="5" hidden="1">'JUN 2026 BVA'!$G$163</definedName>
    <definedName name="QB_ROW_482260" localSheetId="1" hidden="1">'JUN 2026 MTD I&amp;E'!$G$154</definedName>
    <definedName name="QB_ROW_482260" localSheetId="2" hidden="1">'JUN 2026 YTD I&amp;E'!$G$163</definedName>
    <definedName name="QB_ROW_489240" localSheetId="5" hidden="1">'JUN 2026 BVA'!$E$6</definedName>
    <definedName name="QB_ROW_489240" localSheetId="1" hidden="1">'JUN 2026 MTD I&amp;E'!$E$5</definedName>
    <definedName name="QB_ROW_489240" localSheetId="2" hidden="1">'JUN 2026 YTD I&amp;E'!$E$6</definedName>
    <definedName name="QB_ROW_490260" localSheetId="5" hidden="1">'JUN 2026 BVA'!$G$169</definedName>
    <definedName name="QB_ROW_490260" localSheetId="1" hidden="1">'JUN 2026 MTD I&amp;E'!$G$160</definedName>
    <definedName name="QB_ROW_490260" localSheetId="2" hidden="1">'JUN 2026 YTD I&amp;E'!$G$169</definedName>
    <definedName name="QB_ROW_492240" localSheetId="0" hidden="1">'JUN 2026 Balance Sheet'!$E$47</definedName>
    <definedName name="QB_ROW_49250" localSheetId="5" hidden="1">'JUN 2026 BVA'!$F$159</definedName>
    <definedName name="QB_ROW_49250" localSheetId="2" hidden="1">'JUN 2026 YTD I&amp;E'!$F$159</definedName>
    <definedName name="QB_ROW_493050" localSheetId="3" hidden="1">'JUN 2026 General Ledger'!$F$267</definedName>
    <definedName name="QB_ROW_493280" localSheetId="5" hidden="1">'JUN 2026 BVA'!$I$113</definedName>
    <definedName name="QB_ROW_493280" localSheetId="1" hidden="1">'JUN 2026 MTD I&amp;E'!$I$108</definedName>
    <definedName name="QB_ROW_493280" localSheetId="2" hidden="1">'JUN 2026 YTD I&amp;E'!$I$113</definedName>
    <definedName name="QB_ROW_493350" localSheetId="3" hidden="1">'JUN 2026 General Ledger'!$F$271</definedName>
    <definedName name="QB_ROW_494280" localSheetId="5" hidden="1">'JUN 2026 BVA'!$I$117</definedName>
    <definedName name="QB_ROW_494280" localSheetId="1" hidden="1">'JUN 2026 MTD I&amp;E'!$I$112</definedName>
    <definedName name="QB_ROW_494280" localSheetId="2" hidden="1">'JUN 2026 YTD I&amp;E'!$I$117</definedName>
    <definedName name="QB_ROW_497260" localSheetId="5" hidden="1">'JUN 2026 BVA'!$G$162</definedName>
    <definedName name="QB_ROW_497260" localSheetId="1" hidden="1">'JUN 2026 MTD I&amp;E'!$G$153</definedName>
    <definedName name="QB_ROW_497260" localSheetId="2" hidden="1">'JUN 2026 YTD I&amp;E'!$G$162</definedName>
    <definedName name="QB_ROW_498240" localSheetId="0" hidden="1">'JUN 2026 Balance Sheet'!$E$8</definedName>
    <definedName name="QB_ROW_499240" localSheetId="0" hidden="1">'JUN 2026 Balance Sheet'!$E$11</definedName>
    <definedName name="QB_ROW_500240" localSheetId="0" hidden="1">'JUN 2026 Balance Sheet'!$E$10</definedName>
    <definedName name="QB_ROW_5011" localSheetId="0" hidden="1">'JUN 2026 Balance Sheet'!$B$27</definedName>
    <definedName name="QB_ROW_501240" localSheetId="0" hidden="1">'JUN 2026 Balance Sheet'!$E$9</definedName>
    <definedName name="QB_ROW_502250" localSheetId="5" hidden="1">'JUN 2026 BVA'!$F$15</definedName>
    <definedName name="QB_ROW_502250" localSheetId="1" hidden="1">'JUN 2026 MTD I&amp;E'!$F$14</definedName>
    <definedName name="QB_ROW_502250" localSheetId="2" hidden="1">'JUN 2026 YTD I&amp;E'!$F$15</definedName>
    <definedName name="QB_ROW_5030" localSheetId="3" hidden="1">'JUN 2026 General Ledger'!$D$122</definedName>
    <definedName name="QB_ROW_504260" localSheetId="5" hidden="1">'JUN 2026 BVA'!$G$63</definedName>
    <definedName name="QB_ROW_504260" localSheetId="1" hidden="1">'JUN 2026 MTD I&amp;E'!$G$61</definedName>
    <definedName name="QB_ROW_504260" localSheetId="2" hidden="1">'JUN 2026 YTD I&amp;E'!$G$63</definedName>
    <definedName name="QB_ROW_506260" localSheetId="5" hidden="1">'JUN 2026 BVA'!$G$207</definedName>
    <definedName name="QB_ROW_506260" localSheetId="1" hidden="1">'JUN 2026 MTD I&amp;E'!$G$198</definedName>
    <definedName name="QB_ROW_506260" localSheetId="2" hidden="1">'JUN 2026 YTD I&amp;E'!$G$207</definedName>
    <definedName name="QB_ROW_507250" localSheetId="5" hidden="1">'JUN 2026 BVA'!$F$224</definedName>
    <definedName name="QB_ROW_507250" localSheetId="1" hidden="1">'JUN 2026 MTD I&amp;E'!$F$214</definedName>
    <definedName name="QB_ROW_507250" localSheetId="2" hidden="1">'JUN 2026 YTD I&amp;E'!$F$224</definedName>
    <definedName name="QB_ROW_508250" localSheetId="5" hidden="1">'JUN 2026 BVA'!$F$223</definedName>
    <definedName name="QB_ROW_508250" localSheetId="1" hidden="1">'JUN 2026 MTD I&amp;E'!$F$213</definedName>
    <definedName name="QB_ROW_508250" localSheetId="2" hidden="1">'JUN 2026 YTD I&amp;E'!$F$223</definedName>
    <definedName name="QB_ROW_509250" localSheetId="5" hidden="1">'JUN 2026 BVA'!$F$222</definedName>
    <definedName name="QB_ROW_509250" localSheetId="1" hidden="1">'JUN 2026 MTD I&amp;E'!$F$212</definedName>
    <definedName name="QB_ROW_509250" localSheetId="2" hidden="1">'JUN 2026 YTD I&amp;E'!$F$222</definedName>
    <definedName name="QB_ROW_511020" localSheetId="3" hidden="1">'JUN 2026 General Ledger'!$C$55</definedName>
    <definedName name="QB_ROW_511250" localSheetId="5" hidden="1">'JUN 2026 BVA'!$F$41</definedName>
    <definedName name="QB_ROW_511250" localSheetId="1" hidden="1">'JUN 2026 MTD I&amp;E'!$F$40</definedName>
    <definedName name="QB_ROW_511250" localSheetId="2" hidden="1">'JUN 2026 YTD I&amp;E'!$F$41</definedName>
    <definedName name="QB_ROW_511320" localSheetId="3" hidden="1">'JUN 2026 General Ledger'!$C$58</definedName>
    <definedName name="QB_ROW_512010" localSheetId="3" hidden="1">'JUN 2026 General Ledger'!$B$46</definedName>
    <definedName name="QB_ROW_512040" localSheetId="5" hidden="1">'JUN 2026 BVA'!$E$35</definedName>
    <definedName name="QB_ROW_512040" localSheetId="1" hidden="1">'JUN 2026 MTD I&amp;E'!$E$34</definedName>
    <definedName name="QB_ROW_512040" localSheetId="2" hidden="1">'JUN 2026 YTD I&amp;E'!$E$35</definedName>
    <definedName name="QB_ROW_512310" localSheetId="3" hidden="1">'JUN 2026 General Ledger'!$B$59</definedName>
    <definedName name="QB_ROW_512340" localSheetId="5" hidden="1">'JUN 2026 BVA'!$E$42</definedName>
    <definedName name="QB_ROW_512340" localSheetId="1" hidden="1">'JUN 2026 MTD I&amp;E'!$E$41</definedName>
    <definedName name="QB_ROW_512340" localSheetId="2" hidden="1">'JUN 2026 YTD I&amp;E'!$E$42</definedName>
    <definedName name="QB_ROW_51250" localSheetId="5" hidden="1">'JUN 2026 BVA'!$F$21</definedName>
    <definedName name="QB_ROW_51250" localSheetId="1" hidden="1">'JUN 2026 MTD I&amp;E'!$F$20</definedName>
    <definedName name="QB_ROW_51250" localSheetId="2" hidden="1">'JUN 2026 YTD I&amp;E'!$F$21</definedName>
    <definedName name="QB_ROW_513240" localSheetId="5" hidden="1">'JUN 2026 BVA'!$E$5</definedName>
    <definedName name="QB_ROW_513240" localSheetId="2" hidden="1">'JUN 2026 YTD I&amp;E'!$E$5</definedName>
    <definedName name="QB_ROW_514020" localSheetId="3" hidden="1">'JUN 2026 General Ledger'!$C$22</definedName>
    <definedName name="QB_ROW_514250" localSheetId="5" hidden="1">'JUN 2026 BVA'!$F$14</definedName>
    <definedName name="QB_ROW_514250" localSheetId="1" hidden="1">'JUN 2026 MTD I&amp;E'!$F$13</definedName>
    <definedName name="QB_ROW_514250" localSheetId="2" hidden="1">'JUN 2026 YTD I&amp;E'!$F$14</definedName>
    <definedName name="QB_ROW_514320" localSheetId="3" hidden="1">'JUN 2026 General Ledger'!$C$24</definedName>
    <definedName name="QB_ROW_515020" localSheetId="3" hidden="1">'JUN 2026 General Ledger'!$C$19</definedName>
    <definedName name="QB_ROW_515250" localSheetId="5" hidden="1">'JUN 2026 BVA'!$F$13</definedName>
    <definedName name="QB_ROW_515250" localSheetId="1" hidden="1">'JUN 2026 MTD I&amp;E'!$F$12</definedName>
    <definedName name="QB_ROW_515250" localSheetId="2" hidden="1">'JUN 2026 YTD I&amp;E'!$F$13</definedName>
    <definedName name="QB_ROW_515320" localSheetId="3" hidden="1">'JUN 2026 General Ledger'!$C$21</definedName>
    <definedName name="QB_ROW_516020" localSheetId="3" hidden="1">'JUN 2026 General Ledger'!$C$16</definedName>
    <definedName name="QB_ROW_516250" localSheetId="5" hidden="1">'JUN 2026 BVA'!$F$12</definedName>
    <definedName name="QB_ROW_516250" localSheetId="1" hidden="1">'JUN 2026 MTD I&amp;E'!$F$11</definedName>
    <definedName name="QB_ROW_516250" localSheetId="2" hidden="1">'JUN 2026 YTD I&amp;E'!$F$12</definedName>
    <definedName name="QB_ROW_516320" localSheetId="3" hidden="1">'JUN 2026 General Ledger'!$C$18</definedName>
    <definedName name="QB_ROW_517020" localSheetId="3" hidden="1">'JUN 2026 General Ledger'!$C$13</definedName>
    <definedName name="QB_ROW_517250" localSheetId="5" hidden="1">'JUN 2026 BVA'!$F$11</definedName>
    <definedName name="QB_ROW_517250" localSheetId="1" hidden="1">'JUN 2026 MTD I&amp;E'!$F$10</definedName>
    <definedName name="QB_ROW_517250" localSheetId="2" hidden="1">'JUN 2026 YTD I&amp;E'!$F$11</definedName>
    <definedName name="QB_ROW_517320" localSheetId="3" hidden="1">'JUN 2026 General Ledger'!$C$15</definedName>
    <definedName name="QB_ROW_518250" localSheetId="0" hidden="1">'JUN 2026 Balance Sheet'!$F$57</definedName>
    <definedName name="QB_ROW_519040" localSheetId="3" hidden="1">'JUN 2026 General Ledger'!$E$185</definedName>
    <definedName name="QB_ROW_519270" localSheetId="5" hidden="1">'JUN 2026 BVA'!$H$88</definedName>
    <definedName name="QB_ROW_519270" localSheetId="1" hidden="1">'JUN 2026 MTD I&amp;E'!$H$84</definedName>
    <definedName name="QB_ROW_519270" localSheetId="2" hidden="1">'JUN 2026 YTD I&amp;E'!$H$88</definedName>
    <definedName name="QB_ROW_519340" localSheetId="3" hidden="1">'JUN 2026 General Ledger'!$E$192</definedName>
    <definedName name="QB_ROW_520260" localSheetId="5" hidden="1">'JUN 2026 BVA'!$G$62</definedName>
    <definedName name="QB_ROW_520260" localSheetId="1" hidden="1">'JUN 2026 MTD I&amp;E'!$G$60</definedName>
    <definedName name="QB_ROW_520260" localSheetId="2" hidden="1">'JUN 2026 YTD I&amp;E'!$G$62</definedName>
    <definedName name="QB_ROW_521250" localSheetId="5" hidden="1">'JUN 2026 BVA'!$F$221</definedName>
    <definedName name="QB_ROW_521250" localSheetId="1" hidden="1">'JUN 2026 MTD I&amp;E'!$F$211</definedName>
    <definedName name="QB_ROW_521250" localSheetId="2" hidden="1">'JUN 2026 YTD I&amp;E'!$F$221</definedName>
    <definedName name="QB_ROW_523040" localSheetId="3" hidden="1">'JUN 2026 General Ledger'!$E$141</definedName>
    <definedName name="QB_ROW_523270" localSheetId="5" hidden="1">'JUN 2026 BVA'!$H$73</definedName>
    <definedName name="QB_ROW_523270" localSheetId="1" hidden="1">'JUN 2026 MTD I&amp;E'!$H$71</definedName>
    <definedName name="QB_ROW_523270" localSheetId="2" hidden="1">'JUN 2026 YTD I&amp;E'!$H$73</definedName>
    <definedName name="QB_ROW_523340" localSheetId="3" hidden="1">'JUN 2026 General Ledger'!$E$144</definedName>
    <definedName name="QB_ROW_525020" localSheetId="3" hidden="1">'JUN 2026 General Ledger'!$C$407</definedName>
    <definedName name="QB_ROW_525250" localSheetId="5" hidden="1">'JUN 2026 BVA'!$F$220</definedName>
    <definedName name="QB_ROW_525250" localSheetId="1" hidden="1">'JUN 2026 MTD I&amp;E'!$F$210</definedName>
    <definedName name="QB_ROW_525250" localSheetId="2" hidden="1">'JUN 2026 YTD I&amp;E'!$F$220</definedName>
    <definedName name="QB_ROW_525320" localSheetId="3" hidden="1">'JUN 2026 General Ledger'!$C$412</definedName>
    <definedName name="QB_ROW_5260" localSheetId="5" hidden="1">'JUN 2026 BVA'!$G$66</definedName>
    <definedName name="QB_ROW_5260" localSheetId="1" hidden="1">'JUN 2026 MTD I&amp;E'!$G$64</definedName>
    <definedName name="QB_ROW_5260" localSheetId="2" hidden="1">'JUN 2026 YTD I&amp;E'!$G$66</definedName>
    <definedName name="QB_ROW_528240" localSheetId="5" hidden="1">'JUN 2026 BVA'!$E$252</definedName>
    <definedName name="QB_ROW_528240" localSheetId="2" hidden="1">'JUN 2026 YTD I&amp;E'!$E$252</definedName>
    <definedName name="QB_ROW_529040" localSheetId="5" hidden="1">'JUN 2026 BVA'!$E$249</definedName>
    <definedName name="QB_ROW_529040" localSheetId="2" hidden="1">'JUN 2026 YTD I&amp;E'!$E$249</definedName>
    <definedName name="QB_ROW_529340" localSheetId="5" hidden="1">'JUN 2026 BVA'!$E$251</definedName>
    <definedName name="QB_ROW_529340" localSheetId="2" hidden="1">'JUN 2026 YTD I&amp;E'!$E$251</definedName>
    <definedName name="QB_ROW_530250" localSheetId="5" hidden="1">'JUN 2026 BVA'!$F$250</definedName>
    <definedName name="QB_ROW_530250" localSheetId="2" hidden="1">'JUN 2026 YTD I&amp;E'!$F$250</definedName>
    <definedName name="QB_ROW_53030" localSheetId="3" hidden="1">'JUN 2026 General Ledger'!$D$281</definedName>
    <definedName name="QB_ROW_53060" localSheetId="5" hidden="1">'JUN 2026 BVA'!$G$122</definedName>
    <definedName name="QB_ROW_53060" localSheetId="1" hidden="1">'JUN 2026 MTD I&amp;E'!$G$117</definedName>
    <definedName name="QB_ROW_53060" localSheetId="2" hidden="1">'JUN 2026 YTD I&amp;E'!$G$122</definedName>
    <definedName name="QB_ROW_5311" localSheetId="0" hidden="1">'JUN 2026 Balance Sheet'!$B$37</definedName>
    <definedName name="QB_ROW_53270" localSheetId="5" hidden="1">'JUN 2026 BVA'!$H$128</definedName>
    <definedName name="QB_ROW_53270" localSheetId="1" hidden="1">'JUN 2026 MTD I&amp;E'!$H$123</definedName>
    <definedName name="QB_ROW_53270" localSheetId="2" hidden="1">'JUN 2026 YTD I&amp;E'!$H$128</definedName>
    <definedName name="QB_ROW_5330" localSheetId="3" hidden="1">'JUN 2026 General Ledger'!$D$124</definedName>
    <definedName name="QB_ROW_53330" localSheetId="3" hidden="1">'JUN 2026 General Ledger'!$D$308</definedName>
    <definedName name="QB_ROW_53360" localSheetId="5" hidden="1">'JUN 2026 BVA'!$G$129</definedName>
    <definedName name="QB_ROW_53360" localSheetId="1" hidden="1">'JUN 2026 MTD I&amp;E'!$G$124</definedName>
    <definedName name="QB_ROW_53360" localSheetId="2" hidden="1">'JUN 2026 YTD I&amp;E'!$G$129</definedName>
    <definedName name="QB_ROW_537020" localSheetId="3" hidden="1">'JUN 2026 General Ledger'!$C$415</definedName>
    <definedName name="QB_ROW_537040" localSheetId="5" hidden="1">'JUN 2026 BVA'!$E$243</definedName>
    <definedName name="QB_ROW_537040" localSheetId="1" hidden="1">'JUN 2026 MTD I&amp;E'!$E$226</definedName>
    <definedName name="QB_ROW_537040" localSheetId="2" hidden="1">'JUN 2026 YTD I&amp;E'!$E$243</definedName>
    <definedName name="QB_ROW_537250" localSheetId="5" hidden="1">'JUN 2026 BVA'!$F$247</definedName>
    <definedName name="QB_ROW_537250" localSheetId="2" hidden="1">'JUN 2026 YTD I&amp;E'!$F$247</definedName>
    <definedName name="QB_ROW_537320" localSheetId="3" hidden="1">'JUN 2026 General Ledger'!$C$423</definedName>
    <definedName name="QB_ROW_537340" localSheetId="5" hidden="1">'JUN 2026 BVA'!$E$248</definedName>
    <definedName name="QB_ROW_537340" localSheetId="1" hidden="1">'JUN 2026 MTD I&amp;E'!$E$230</definedName>
    <definedName name="QB_ROW_537340" localSheetId="2" hidden="1">'JUN 2026 YTD I&amp;E'!$E$248</definedName>
    <definedName name="QB_ROW_538030" localSheetId="3" hidden="1">'JUN 2026 General Ledger'!$D$419</definedName>
    <definedName name="QB_ROW_538250" localSheetId="5" hidden="1">'JUN 2026 BVA'!$F$246</definedName>
    <definedName name="QB_ROW_538250" localSheetId="1" hidden="1">'JUN 2026 MTD I&amp;E'!$F$229</definedName>
    <definedName name="QB_ROW_538250" localSheetId="2" hidden="1">'JUN 2026 YTD I&amp;E'!$F$246</definedName>
    <definedName name="QB_ROW_538330" localSheetId="3" hidden="1">'JUN 2026 General Ledger'!$D$422</definedName>
    <definedName name="QB_ROW_539250" localSheetId="5" hidden="1">'JUN 2026 BVA'!$F$245</definedName>
    <definedName name="QB_ROW_539250" localSheetId="1" hidden="1">'JUN 2026 MTD I&amp;E'!$F$228</definedName>
    <definedName name="QB_ROW_539250" localSheetId="2" hidden="1">'JUN 2026 YTD I&amp;E'!$F$245</definedName>
    <definedName name="QB_ROW_54020" localSheetId="3" hidden="1">'JUN 2026 General Ledger'!$C$395</definedName>
    <definedName name="QB_ROW_54050" localSheetId="5" hidden="1">'JUN 2026 BVA'!$F$213</definedName>
    <definedName name="QB_ROW_54050" localSheetId="1" hidden="1">'JUN 2026 MTD I&amp;E'!$F$203</definedName>
    <definedName name="QB_ROW_54050" localSheetId="2" hidden="1">'JUN 2026 YTD I&amp;E'!$F$213</definedName>
    <definedName name="QB_ROW_54260" localSheetId="5" hidden="1">'JUN 2026 BVA'!$G$216</definedName>
    <definedName name="QB_ROW_54260" localSheetId="1" hidden="1">'JUN 2026 MTD I&amp;E'!$G$206</definedName>
    <definedName name="QB_ROW_54260" localSheetId="2" hidden="1">'JUN 2026 YTD I&amp;E'!$G$216</definedName>
    <definedName name="QB_ROW_54320" localSheetId="3" hidden="1">'JUN 2026 General Ledger'!$C$404</definedName>
    <definedName name="QB_ROW_54350" localSheetId="5" hidden="1">'JUN 2026 BVA'!$F$217</definedName>
    <definedName name="QB_ROW_54350" localSheetId="1" hidden="1">'JUN 2026 MTD I&amp;E'!$F$207</definedName>
    <definedName name="QB_ROW_54350" localSheetId="2" hidden="1">'JUN 2026 YTD I&amp;E'!$F$217</definedName>
    <definedName name="QB_ROW_546240" localSheetId="0" hidden="1">'JUN 2026 Balance Sheet'!$E$7</definedName>
    <definedName name="QB_ROW_547250" localSheetId="5" hidden="1">'JUN 2026 BVA'!$F$40</definedName>
    <definedName name="QB_ROW_547250" localSheetId="1" hidden="1">'JUN 2026 MTD I&amp;E'!$F$39</definedName>
    <definedName name="QB_ROW_547250" localSheetId="2" hidden="1">'JUN 2026 YTD I&amp;E'!$F$40</definedName>
    <definedName name="QB_ROW_549260" localSheetId="5" hidden="1">'JUN 2026 BVA'!$G$177</definedName>
    <definedName name="QB_ROW_549260" localSheetId="1" hidden="1">'JUN 2026 MTD I&amp;E'!$G$168</definedName>
    <definedName name="QB_ROW_549260" localSheetId="2" hidden="1">'JUN 2026 YTD I&amp;E'!$G$177</definedName>
    <definedName name="QB_ROW_55020" localSheetId="3" hidden="1">'JUN 2026 General Ledger'!$C$28</definedName>
    <definedName name="QB_ROW_551240" localSheetId="5" hidden="1">'JUN 2026 BVA'!$E$280</definedName>
    <definedName name="QB_ROW_551240" localSheetId="1" hidden="1">'JUN 2026 MTD I&amp;E'!$E$253</definedName>
    <definedName name="QB_ROW_551240" localSheetId="2" hidden="1">'JUN 2026 YTD I&amp;E'!$E$280</definedName>
    <definedName name="QB_ROW_552240" localSheetId="5" hidden="1">'JUN 2026 BVA'!$E$279</definedName>
    <definedName name="QB_ROW_552240" localSheetId="1" hidden="1">'JUN 2026 MTD I&amp;E'!$E$252</definedName>
    <definedName name="QB_ROW_552240" localSheetId="2" hidden="1">'JUN 2026 YTD I&amp;E'!$E$279</definedName>
    <definedName name="QB_ROW_55250" localSheetId="5" hidden="1">'JUN 2026 BVA'!$F$17</definedName>
    <definedName name="QB_ROW_55250" localSheetId="1" hidden="1">'JUN 2026 MTD I&amp;E'!$F$16</definedName>
    <definedName name="QB_ROW_55250" localSheetId="2" hidden="1">'JUN 2026 YTD I&amp;E'!$F$17</definedName>
    <definedName name="QB_ROW_55320" localSheetId="3" hidden="1">'JUN 2026 General Ledger'!$C$30</definedName>
    <definedName name="QB_ROW_554260" localSheetId="5" hidden="1">'JUN 2026 BVA'!$G$176</definedName>
    <definedName name="QB_ROW_554260" localSheetId="1" hidden="1">'JUN 2026 MTD I&amp;E'!$G$167</definedName>
    <definedName name="QB_ROW_554260" localSheetId="2" hidden="1">'JUN 2026 YTD I&amp;E'!$G$176</definedName>
    <definedName name="QB_ROW_555020" localSheetId="3" hidden="1">'JUN 2026 General Ledger'!$C$474</definedName>
    <definedName name="QB_ROW_555240" localSheetId="5" hidden="1">'JUN 2026 BVA'!$E$269</definedName>
    <definedName name="QB_ROW_555240" localSheetId="1" hidden="1">'JUN 2026 MTD I&amp;E'!$E$244</definedName>
    <definedName name="QB_ROW_555240" localSheetId="2" hidden="1">'JUN 2026 YTD I&amp;E'!$E$269</definedName>
    <definedName name="QB_ROW_555320" localSheetId="3" hidden="1">'JUN 2026 General Ledger'!$C$477</definedName>
    <definedName name="QB_ROW_56030" localSheetId="3" hidden="1">'JUN 2026 General Ledger'!$D$396</definedName>
    <definedName name="QB_ROW_561240" localSheetId="5" hidden="1">'JUN 2026 BVA'!$E$268</definedName>
    <definedName name="QB_ROW_561240" localSheetId="2" hidden="1">'JUN 2026 YTD I&amp;E'!$E$268</definedName>
    <definedName name="QB_ROW_562260" localSheetId="5" hidden="1">'JUN 2026 BVA'!$G$175</definedName>
    <definedName name="QB_ROW_562260" localSheetId="1" hidden="1">'JUN 2026 MTD I&amp;E'!$G$166</definedName>
    <definedName name="QB_ROW_562260" localSheetId="2" hidden="1">'JUN 2026 YTD I&amp;E'!$G$175</definedName>
    <definedName name="QB_ROW_56260" localSheetId="5" hidden="1">'JUN 2026 BVA'!$G$214</definedName>
    <definedName name="QB_ROW_56260" localSheetId="1" hidden="1">'JUN 2026 MTD I&amp;E'!$G$204</definedName>
    <definedName name="QB_ROW_56260" localSheetId="2" hidden="1">'JUN 2026 YTD I&amp;E'!$G$214</definedName>
    <definedName name="QB_ROW_56330" localSheetId="3" hidden="1">'JUN 2026 General Ledger'!$D$400</definedName>
    <definedName name="QB_ROW_567250" localSheetId="5" hidden="1">'JUN 2026 BVA'!$F$39</definedName>
    <definedName name="QB_ROW_567250" localSheetId="1" hidden="1">'JUN 2026 MTD I&amp;E'!$F$38</definedName>
    <definedName name="QB_ROW_567250" localSheetId="2" hidden="1">'JUN 2026 YTD I&amp;E'!$F$39</definedName>
    <definedName name="QB_ROW_569270" localSheetId="5" hidden="1">'JUN 2026 BVA'!$H$72</definedName>
    <definedName name="QB_ROW_569270" localSheetId="1" hidden="1">'JUN 2026 MTD I&amp;E'!$H$70</definedName>
    <definedName name="QB_ROW_569270" localSheetId="2" hidden="1">'JUN 2026 YTD I&amp;E'!$H$72</definedName>
    <definedName name="QB_ROW_57030" localSheetId="3" hidden="1">'JUN 2026 General Ledger'!$D$401</definedName>
    <definedName name="QB_ROW_571040" localSheetId="3" hidden="1">'JUN 2026 General Ledger'!$E$136</definedName>
    <definedName name="QB_ROW_571270" localSheetId="5" hidden="1">'JUN 2026 BVA'!$H$71</definedName>
    <definedName name="QB_ROW_571270" localSheetId="1" hidden="1">'JUN 2026 MTD I&amp;E'!$H$69</definedName>
    <definedName name="QB_ROW_571270" localSheetId="2" hidden="1">'JUN 2026 YTD I&amp;E'!$H$71</definedName>
    <definedName name="QB_ROW_571340" localSheetId="3" hidden="1">'JUN 2026 General Ledger'!$E$140</definedName>
    <definedName name="QB_ROW_572260" localSheetId="5" hidden="1">'JUN 2026 BVA'!$G$110</definedName>
    <definedName name="QB_ROW_572260" localSheetId="1" hidden="1">'JUN 2026 MTD I&amp;E'!$G$105</definedName>
    <definedName name="QB_ROW_572260" localSheetId="2" hidden="1">'JUN 2026 YTD I&amp;E'!$G$110</definedName>
    <definedName name="QB_ROW_57260" localSheetId="5" hidden="1">'JUN 2026 BVA'!$G$215</definedName>
    <definedName name="QB_ROW_57260" localSheetId="1" hidden="1">'JUN 2026 MTD I&amp;E'!$G$205</definedName>
    <definedName name="QB_ROW_57260" localSheetId="2" hidden="1">'JUN 2026 YTD I&amp;E'!$G$215</definedName>
    <definedName name="QB_ROW_57330" localSheetId="3" hidden="1">'JUN 2026 General Ledger'!$D$403</definedName>
    <definedName name="QB_ROW_575240" localSheetId="0" hidden="1">'JUN 2026 Balance Sheet'!$E$6</definedName>
    <definedName name="QB_ROW_58030" localSheetId="3" hidden="1">'JUN 2026 General Ledger'!$D$309</definedName>
    <definedName name="QB_ROW_58060" localSheetId="5" hidden="1">'JUN 2026 BVA'!$G$130</definedName>
    <definedName name="QB_ROW_58060" localSheetId="1" hidden="1">'JUN 2026 MTD I&amp;E'!$G$125</definedName>
    <definedName name="QB_ROW_58060" localSheetId="2" hidden="1">'JUN 2026 YTD I&amp;E'!$G$130</definedName>
    <definedName name="QB_ROW_583020" localSheetId="3" hidden="1">'JUN 2026 General Ledger'!$C$471</definedName>
    <definedName name="QB_ROW_583240" localSheetId="5" hidden="1">'JUN 2026 BVA'!$E$267</definedName>
    <definedName name="QB_ROW_583240" localSheetId="1" hidden="1">'JUN 2026 MTD I&amp;E'!$E$243</definedName>
    <definedName name="QB_ROW_583240" localSheetId="2" hidden="1">'JUN 2026 YTD I&amp;E'!$E$267</definedName>
    <definedName name="QB_ROW_58330" localSheetId="3" hidden="1">'JUN 2026 General Ledger'!$D$325</definedName>
    <definedName name="QB_ROW_583320" localSheetId="3" hidden="1">'JUN 2026 General Ledger'!$C$473</definedName>
    <definedName name="QB_ROW_58360" localSheetId="5" hidden="1">'JUN 2026 BVA'!$G$138</definedName>
    <definedName name="QB_ROW_58360" localSheetId="1" hidden="1">'JUN 2026 MTD I&amp;E'!$G$133</definedName>
    <definedName name="QB_ROW_58360" localSheetId="2" hidden="1">'JUN 2026 YTD I&amp;E'!$G$138</definedName>
    <definedName name="QB_ROW_584030" localSheetId="3" hidden="1">'JUN 2026 General Ledger'!$D$479</definedName>
    <definedName name="QB_ROW_584250" localSheetId="5" hidden="1">'JUN 2026 BVA'!$F$272</definedName>
    <definedName name="QB_ROW_584250" localSheetId="1" hidden="1">'JUN 2026 MTD I&amp;E'!$F$246</definedName>
    <definedName name="QB_ROW_584250" localSheetId="2" hidden="1">'JUN 2026 YTD I&amp;E'!$F$272</definedName>
    <definedName name="QB_ROW_584330" localSheetId="3" hidden="1">'JUN 2026 General Ledger'!$D$491</definedName>
    <definedName name="QB_ROW_586250" localSheetId="5" hidden="1">'JUN 2026 BVA'!$F$271</definedName>
    <definedName name="QB_ROW_586250" localSheetId="2" hidden="1">'JUN 2026 YTD I&amp;E'!$F$271</definedName>
    <definedName name="QB_ROW_588240" localSheetId="5" hidden="1">'JUN 2026 BVA'!$E$266</definedName>
    <definedName name="QB_ROW_588240" localSheetId="2" hidden="1">'JUN 2026 YTD I&amp;E'!$E$266</definedName>
    <definedName name="QB_ROW_589240" localSheetId="5" hidden="1">'JUN 2026 BVA'!$E$265</definedName>
    <definedName name="QB_ROW_589240" localSheetId="2" hidden="1">'JUN 2026 YTD I&amp;E'!$E$265</definedName>
    <definedName name="QB_ROW_59040" localSheetId="3" hidden="1">'JUN 2026 General Ledger'!$E$310</definedName>
    <definedName name="QB_ROW_59070" localSheetId="5" hidden="1">'JUN 2026 BVA'!$H$131</definedName>
    <definedName name="QB_ROW_59070" localSheetId="1" hidden="1">'JUN 2026 MTD I&amp;E'!$H$126</definedName>
    <definedName name="QB_ROW_59070" localSheetId="2" hidden="1">'JUN 2026 YTD I&amp;E'!$H$131</definedName>
    <definedName name="QB_ROW_591240" localSheetId="0" hidden="1">'JUN 2026 Balance Sheet'!$E$46</definedName>
    <definedName name="QB_ROW_592030" localSheetId="5" hidden="1">'JUN 2026 BVA'!$D$235</definedName>
    <definedName name="QB_ROW_592030" localSheetId="2" hidden="1">'JUN 2026 YTD I&amp;E'!$D$235</definedName>
    <definedName name="QB_ROW_592240" localSheetId="5" hidden="1">'JUN 2026 BVA'!$E$237</definedName>
    <definedName name="QB_ROW_592240" localSheetId="2" hidden="1">'JUN 2026 YTD I&amp;E'!$E$237</definedName>
    <definedName name="QB_ROW_592330" localSheetId="5" hidden="1">'JUN 2026 BVA'!$D$238</definedName>
    <definedName name="QB_ROW_592330" localSheetId="2" hidden="1">'JUN 2026 YTD I&amp;E'!$D$238</definedName>
    <definedName name="QB_ROW_593240" localSheetId="5" hidden="1">'JUN 2026 BVA'!$E$236</definedName>
    <definedName name="QB_ROW_593240" localSheetId="2" hidden="1">'JUN 2026 YTD I&amp;E'!$E$236</definedName>
    <definedName name="QB_ROW_59340" localSheetId="3" hidden="1">'JUN 2026 General Ledger'!$E$320</definedName>
    <definedName name="QB_ROW_59370" localSheetId="5" hidden="1">'JUN 2026 BVA'!$H$135</definedName>
    <definedName name="QB_ROW_59370" localSheetId="1" hidden="1">'JUN 2026 MTD I&amp;E'!$H$130</definedName>
    <definedName name="QB_ROW_59370" localSheetId="2" hidden="1">'JUN 2026 YTD I&amp;E'!$H$135</definedName>
    <definedName name="QB_ROW_597250" localSheetId="5" hidden="1">'JUN 2026 BVA'!$F$38</definedName>
    <definedName name="QB_ROW_597250" localSheetId="1" hidden="1">'JUN 2026 MTD I&amp;E'!$F$37</definedName>
    <definedName name="QB_ROW_597250" localSheetId="2" hidden="1">'JUN 2026 YTD I&amp;E'!$F$38</definedName>
    <definedName name="QB_ROW_598250" localSheetId="5" hidden="1">'JUN 2026 BVA'!$F$37</definedName>
    <definedName name="QB_ROW_598250" localSheetId="1" hidden="1">'JUN 2026 MTD I&amp;E'!$F$36</definedName>
    <definedName name="QB_ROW_598250" localSheetId="2" hidden="1">'JUN 2026 YTD I&amp;E'!$F$37</definedName>
    <definedName name="QB_ROW_599020" localSheetId="3" hidden="1">'JUN 2026 General Ledger'!$C$47</definedName>
    <definedName name="QB_ROW_599250" localSheetId="5" hidden="1">'JUN 2026 BVA'!$F$36</definedName>
    <definedName name="QB_ROW_599250" localSheetId="1" hidden="1">'JUN 2026 MTD I&amp;E'!$F$35</definedName>
    <definedName name="QB_ROW_599250" localSheetId="2" hidden="1">'JUN 2026 YTD I&amp;E'!$F$36</definedName>
    <definedName name="QB_ROW_599320" localSheetId="3" hidden="1">'JUN 2026 General Ledger'!$C$54</definedName>
    <definedName name="QB_ROW_601230" localSheetId="0" hidden="1">'JUN 2026 Balance Sheet'!$D$79</definedName>
    <definedName name="QB_ROW_602240" localSheetId="5" hidden="1">'JUN 2026 BVA'!$E$240</definedName>
    <definedName name="QB_ROW_602240" localSheetId="2" hidden="1">'JUN 2026 YTD I&amp;E'!$E$240</definedName>
    <definedName name="QB_ROW_6040" localSheetId="0" hidden="1">'JUN 2026 Balance Sheet'!$E$56</definedName>
    <definedName name="QB_ROW_61010" localSheetId="3" hidden="1">'JUN 2026 General Ledger'!$B$2</definedName>
    <definedName name="QB_ROW_61240" localSheetId="5" hidden="1">'JUN 2026 BVA'!$E$9</definedName>
    <definedName name="QB_ROW_61240" localSheetId="1" hidden="1">'JUN 2026 MTD I&amp;E'!$E$8</definedName>
    <definedName name="QB_ROW_61240" localSheetId="2" hidden="1">'JUN 2026 YTD I&amp;E'!$E$9</definedName>
    <definedName name="QB_ROW_61310" localSheetId="3" hidden="1">'JUN 2026 General Ledger'!$B$11</definedName>
    <definedName name="QB_ROW_62010" localSheetId="3" hidden="1">'JUN 2026 General Ledger'!$B$414</definedName>
    <definedName name="QB_ROW_62020" localSheetId="3" hidden="1">'JUN 2026 General Ledger'!$C$456</definedName>
    <definedName name="QB_ROW_62030" localSheetId="5" hidden="1">'JUN 2026 BVA'!$D$242</definedName>
    <definedName name="QB_ROW_62030" localSheetId="1" hidden="1">'JUN 2026 MTD I&amp;E'!$D$225</definedName>
    <definedName name="QB_ROW_62030" localSheetId="2" hidden="1">'JUN 2026 YTD I&amp;E'!$D$242</definedName>
    <definedName name="QB_ROW_62240" localSheetId="5" hidden="1">'JUN 2026 BVA'!$E$260</definedName>
    <definedName name="QB_ROW_62240" localSheetId="1" hidden="1">'JUN 2026 MTD I&amp;E'!$E$238</definedName>
    <definedName name="QB_ROW_62240" localSheetId="2" hidden="1">'JUN 2026 YTD I&amp;E'!$E$260</definedName>
    <definedName name="QB_ROW_62310" localSheetId="3" hidden="1">'JUN 2026 General Ledger'!$B$469</definedName>
    <definedName name="QB_ROW_62320" localSheetId="3" hidden="1">'JUN 2026 General Ledger'!$C$468</definedName>
    <definedName name="QB_ROW_62330" localSheetId="5" hidden="1">'JUN 2026 BVA'!$D$261</definedName>
    <definedName name="QB_ROW_62330" localSheetId="1" hidden="1">'JUN 2026 MTD I&amp;E'!$D$239</definedName>
    <definedName name="QB_ROW_62330" localSheetId="2" hidden="1">'JUN 2026 YTD I&amp;E'!$D$261</definedName>
    <definedName name="QB_ROW_6250" localSheetId="0" hidden="1">'JUN 2026 Balance Sheet'!$F$70</definedName>
    <definedName name="QB_ROW_63010" localSheetId="3" hidden="1">'JUN 2026 General Ledger'!$B$470</definedName>
    <definedName name="QB_ROW_63030" localSheetId="5" hidden="1">'JUN 2026 BVA'!$D$264</definedName>
    <definedName name="QB_ROW_63030" localSheetId="1" hidden="1">'JUN 2026 MTD I&amp;E'!$D$242</definedName>
    <definedName name="QB_ROW_63030" localSheetId="2" hidden="1">'JUN 2026 YTD I&amp;E'!$D$264</definedName>
    <definedName name="QB_ROW_63240" localSheetId="5" hidden="1">'JUN 2026 BVA'!$E$276</definedName>
    <definedName name="QB_ROW_63240" localSheetId="2" hidden="1">'JUN 2026 YTD I&amp;E'!$E$276</definedName>
    <definedName name="QB_ROW_63310" localSheetId="3" hidden="1">'JUN 2026 General Ledger'!$B$504</definedName>
    <definedName name="QB_ROW_63330" localSheetId="5" hidden="1">'JUN 2026 BVA'!$D$277</definedName>
    <definedName name="QB_ROW_63330" localSheetId="1" hidden="1">'JUN 2026 MTD I&amp;E'!$D$250</definedName>
    <definedName name="QB_ROW_63330" localSheetId="2" hidden="1">'JUN 2026 YTD I&amp;E'!$D$277</definedName>
    <definedName name="QB_ROW_6340" localSheetId="0" hidden="1">'JUN 2026 Balance Sheet'!$E$71</definedName>
    <definedName name="QB_ROW_64250" localSheetId="5" hidden="1">'JUN 2026 BVA'!$F$27</definedName>
    <definedName name="QB_ROW_64250" localSheetId="1" hidden="1">'JUN 2026 MTD I&amp;E'!$F$26</definedName>
    <definedName name="QB_ROW_64250" localSheetId="2" hidden="1">'JUN 2026 YTD I&amp;E'!$F$27</definedName>
    <definedName name="QB_ROW_7001" localSheetId="0" hidden="1">'JUN 2026 Balance Sheet'!$A$39</definedName>
    <definedName name="QB_ROW_70010" localSheetId="3" hidden="1">'JUN 2026 General Ledger'!$B$12</definedName>
    <definedName name="QB_ROW_70040" localSheetId="5" hidden="1">'JUN 2026 BVA'!$E$10</definedName>
    <definedName name="QB_ROW_70040" localSheetId="1" hidden="1">'JUN 2026 MTD I&amp;E'!$E$9</definedName>
    <definedName name="QB_ROW_70040" localSheetId="2" hidden="1">'JUN 2026 YTD I&amp;E'!$E$10</definedName>
    <definedName name="QB_ROW_70250" localSheetId="5" hidden="1">'JUN 2026 BVA'!$F$30</definedName>
    <definedName name="QB_ROW_70250" localSheetId="1" hidden="1">'JUN 2026 MTD I&amp;E'!$F$29</definedName>
    <definedName name="QB_ROW_70250" localSheetId="2" hidden="1">'JUN 2026 YTD I&amp;E'!$F$30</definedName>
    <definedName name="QB_ROW_70310" localSheetId="3" hidden="1">'JUN 2026 General Ledger'!$B$45</definedName>
    <definedName name="QB_ROW_70340" localSheetId="5" hidden="1">'JUN 2026 BVA'!$E$31</definedName>
    <definedName name="QB_ROW_70340" localSheetId="1" hidden="1">'JUN 2026 MTD I&amp;E'!$E$30</definedName>
    <definedName name="QB_ROW_70340" localSheetId="2" hidden="1">'JUN 2026 YTD I&amp;E'!$E$31</definedName>
    <definedName name="QB_ROW_7050" localSheetId="0" hidden="1">'JUN 2026 Balance Sheet'!$F$60</definedName>
    <definedName name="QB_ROW_72020" localSheetId="3" hidden="1">'JUN 2026 General Ledger'!$C$25</definedName>
    <definedName name="QB_ROW_72250" localSheetId="5" hidden="1">'JUN 2026 BVA'!$F$16</definedName>
    <definedName name="QB_ROW_72250" localSheetId="1" hidden="1">'JUN 2026 MTD I&amp;E'!$F$15</definedName>
    <definedName name="QB_ROW_72250" localSheetId="2" hidden="1">'JUN 2026 YTD I&amp;E'!$F$16</definedName>
    <definedName name="QB_ROW_72320" localSheetId="3" hidden="1">'JUN 2026 General Ledger'!$C$27</definedName>
    <definedName name="QB_ROW_7301" localSheetId="0" hidden="1">'JUN 2026 Balance Sheet'!$A$96</definedName>
    <definedName name="QB_ROW_7350" localSheetId="0" hidden="1">'JUN 2026 Balance Sheet'!$F$63</definedName>
    <definedName name="QB_ROW_74260" localSheetId="5" hidden="1">'JUN 2026 BVA'!$G$106</definedName>
    <definedName name="QB_ROW_74260" localSheetId="1" hidden="1">'JUN 2026 MTD I&amp;E'!$G$101</definedName>
    <definedName name="QB_ROW_74260" localSheetId="2" hidden="1">'JUN 2026 YTD I&amp;E'!$G$106</definedName>
    <definedName name="QB_ROW_75030" localSheetId="3" hidden="1">'JUN 2026 General Ledger'!$D$108</definedName>
    <definedName name="QB_ROW_75260" localSheetId="5" hidden="1">'JUN 2026 BVA'!$G$57</definedName>
    <definedName name="QB_ROW_75260" localSheetId="1" hidden="1">'JUN 2026 MTD I&amp;E'!$G$56</definedName>
    <definedName name="QB_ROW_75260" localSheetId="2" hidden="1">'JUN 2026 YTD I&amp;E'!$G$57</definedName>
    <definedName name="QB_ROW_75330" localSheetId="3" hidden="1">'JUN 2026 General Ledger'!$D$113</definedName>
    <definedName name="QB_ROW_76020" localSheetId="3" hidden="1">'JUN 2026 General Ledger'!$C$61</definedName>
    <definedName name="QB_ROW_76250" localSheetId="5" hidden="1">'JUN 2026 BVA'!$F$44</definedName>
    <definedName name="QB_ROW_76250" localSheetId="1" hidden="1">'JUN 2026 MTD I&amp;E'!$F$43</definedName>
    <definedName name="QB_ROW_76250" localSheetId="2" hidden="1">'JUN 2026 YTD I&amp;E'!$F$44</definedName>
    <definedName name="QB_ROW_76320" localSheetId="3" hidden="1">'JUN 2026 General Ledger'!$C$66</definedName>
    <definedName name="QB_ROW_77260" localSheetId="5" hidden="1">'JUN 2026 BVA'!$G$105</definedName>
    <definedName name="QB_ROW_77260" localSheetId="1" hidden="1">'JUN 2026 MTD I&amp;E'!$G$100</definedName>
    <definedName name="QB_ROW_77260" localSheetId="2" hidden="1">'JUN 2026 YTD I&amp;E'!$G$105</definedName>
    <definedName name="QB_ROW_80050" localSheetId="3" hidden="1">'JUN 2026 General Ledger'!$F$146</definedName>
    <definedName name="QB_ROW_8011" localSheetId="0" hidden="1">'JUN 2026 Balance Sheet'!$B$40</definedName>
    <definedName name="QB_ROW_80280" localSheetId="5" hidden="1">'JUN 2026 BVA'!$I$75</definedName>
    <definedName name="QB_ROW_80280" localSheetId="1" hidden="1">'JUN 2026 MTD I&amp;E'!$I$73</definedName>
    <definedName name="QB_ROW_80280" localSheetId="2" hidden="1">'JUN 2026 YTD I&amp;E'!$I$75</definedName>
    <definedName name="QB_ROW_80350" localSheetId="3" hidden="1">'JUN 2026 General Ledger'!$F$151</definedName>
    <definedName name="QB_ROW_82030" localSheetId="3" hidden="1">'JUN 2026 General Ledger'!$D$135</definedName>
    <definedName name="QB_ROW_82060" localSheetId="5" hidden="1">'JUN 2026 BVA'!$G$70</definedName>
    <definedName name="QB_ROW_82060" localSheetId="1" hidden="1">'JUN 2026 MTD I&amp;E'!$G$68</definedName>
    <definedName name="QB_ROW_82060" localSheetId="2" hidden="1">'JUN 2026 YTD I&amp;E'!$G$70</definedName>
    <definedName name="QB_ROW_82330" localSheetId="3" hidden="1">'JUN 2026 General Ledger'!$D$183</definedName>
    <definedName name="QB_ROW_82360" localSheetId="5" hidden="1">'JUN 2026 BVA'!$G$86</definedName>
    <definedName name="QB_ROW_82360" localSheetId="1" hidden="1">'JUN 2026 MTD I&amp;E'!$G$82</definedName>
    <definedName name="QB_ROW_82360" localSheetId="2" hidden="1">'JUN 2026 YTD I&amp;E'!$G$86</definedName>
    <definedName name="QB_ROW_8260" localSheetId="0" hidden="1">'JUN 2026 Balance Sheet'!$G$61</definedName>
    <definedName name="QB_ROW_83050" localSheetId="3" hidden="1">'JUN 2026 General Ledger'!$F$317</definedName>
    <definedName name="QB_ROW_8311" localSheetId="0" hidden="1">'JUN 2026 Balance Sheet'!$B$81</definedName>
    <definedName name="QB_ROW_83280" localSheetId="5" hidden="1">'JUN 2026 BVA'!$I$134</definedName>
    <definedName name="QB_ROW_83280" localSheetId="1" hidden="1">'JUN 2026 MTD I&amp;E'!$I$129</definedName>
    <definedName name="QB_ROW_83280" localSheetId="2" hidden="1">'JUN 2026 YTD I&amp;E'!$I$134</definedName>
    <definedName name="QB_ROW_83350" localSheetId="3" hidden="1">'JUN 2026 General Ledger'!$F$319</definedName>
    <definedName name="QB_ROW_84050" localSheetId="3" hidden="1">'JUN 2026 General Ledger'!$F$311</definedName>
    <definedName name="QB_ROW_84280" localSheetId="5" hidden="1">'JUN 2026 BVA'!$I$132</definedName>
    <definedName name="QB_ROW_84280" localSheetId="1" hidden="1">'JUN 2026 MTD I&amp;E'!$I$127</definedName>
    <definedName name="QB_ROW_84280" localSheetId="2" hidden="1">'JUN 2026 YTD I&amp;E'!$I$132</definedName>
    <definedName name="QB_ROW_84350" localSheetId="3" hidden="1">'JUN 2026 General Ledger'!$F$313</definedName>
    <definedName name="QB_ROW_86030" localSheetId="3" hidden="1">'JUN 2026 General Ledger'!$D$326</definedName>
    <definedName name="QB_ROW_86260" localSheetId="5" hidden="1">'JUN 2026 BVA'!$G$139</definedName>
    <definedName name="QB_ROW_86260" localSheetId="1" hidden="1">'JUN 2026 MTD I&amp;E'!$G$134</definedName>
    <definedName name="QB_ROW_86260" localSheetId="2" hidden="1">'JUN 2026 YTD I&amp;E'!$G$139</definedName>
    <definedName name="QB_ROW_86321" localSheetId="5" hidden="1">'JUN 2026 BVA'!$C$33</definedName>
    <definedName name="QB_ROW_86321" localSheetId="1" hidden="1">'JUN 2026 MTD I&amp;E'!$C$32</definedName>
    <definedName name="QB_ROW_86321" localSheetId="2" hidden="1">'JUN 2026 YTD I&amp;E'!$C$33</definedName>
    <definedName name="QB_ROW_86330" localSheetId="3" hidden="1">'JUN 2026 General Ledger'!$D$328</definedName>
    <definedName name="QB_ROW_87250" localSheetId="5" hidden="1">'JUN 2026 BVA'!$F$143</definedName>
    <definedName name="QB_ROW_87250" localSheetId="1" hidden="1">'JUN 2026 MTD I&amp;E'!$F$138</definedName>
    <definedName name="QB_ROW_87250" localSheetId="2" hidden="1">'JUN 2026 YTD I&amp;E'!$F$143</definedName>
    <definedName name="QB_ROW_88250" localSheetId="5" hidden="1">'JUN 2026 BVA'!$F$145</definedName>
    <definedName name="QB_ROW_88250" localSheetId="1" hidden="1">'JUN 2026 MTD I&amp;E'!$F$139</definedName>
    <definedName name="QB_ROW_88250" localSheetId="2" hidden="1">'JUN 2026 YTD I&amp;E'!$F$145</definedName>
    <definedName name="QB_ROW_90020" localSheetId="3" hidden="1">'JUN 2026 General Ledger'!$C$332</definedName>
    <definedName name="QB_ROW_9021" localSheetId="0" hidden="1">'JUN 2026 Balance Sheet'!$C$41</definedName>
    <definedName name="QB_ROW_90250" localSheetId="5" hidden="1">'JUN 2026 BVA'!$F$150</definedName>
    <definedName name="QB_ROW_90250" localSheetId="1" hidden="1">'JUN 2026 MTD I&amp;E'!$F$144</definedName>
    <definedName name="QB_ROW_90250" localSheetId="2" hidden="1">'JUN 2026 YTD I&amp;E'!$F$150</definedName>
    <definedName name="QB_ROW_90320" localSheetId="3" hidden="1">'JUN 2026 General Ledger'!$C$334</definedName>
    <definedName name="QB_ROW_91020" localSheetId="3" hidden="1">'JUN 2026 General Ledger'!$C$363</definedName>
    <definedName name="QB_ROW_91030" localSheetId="3" hidden="1">'JUN 2026 General Ledger'!$D$383</definedName>
    <definedName name="QB_ROW_91050" localSheetId="5" hidden="1">'JUN 2026 BVA'!$F$174</definedName>
    <definedName name="QB_ROW_91050" localSheetId="1" hidden="1">'JUN 2026 MTD I&amp;E'!$F$165</definedName>
    <definedName name="QB_ROW_91050" localSheetId="2" hidden="1">'JUN 2026 YTD I&amp;E'!$F$174</definedName>
    <definedName name="QB_ROW_91260" localSheetId="5" hidden="1">'JUN 2026 BVA'!$G$195</definedName>
    <definedName name="QB_ROW_91260" localSheetId="1" hidden="1">'JUN 2026 MTD I&amp;E'!$G$186</definedName>
    <definedName name="QB_ROW_91260" localSheetId="2" hidden="1">'JUN 2026 YTD I&amp;E'!$G$195</definedName>
    <definedName name="QB_ROW_91320" localSheetId="3" hidden="1">'JUN 2026 General Ledger'!$C$387</definedName>
    <definedName name="QB_ROW_91330" localSheetId="3" hidden="1">'JUN 2026 General Ledger'!$D$386</definedName>
    <definedName name="QB_ROW_91350" localSheetId="5" hidden="1">'JUN 2026 BVA'!$F$196</definedName>
    <definedName name="QB_ROW_91350" localSheetId="1" hidden="1">'JUN 2026 MTD I&amp;E'!$F$187</definedName>
    <definedName name="QB_ROW_91350" localSheetId="2" hidden="1">'JUN 2026 YTD I&amp;E'!$F$196</definedName>
    <definedName name="QB_ROW_92030" localSheetId="3" hidden="1">'JUN 2026 General Ledger'!$D$265</definedName>
    <definedName name="QB_ROW_92060" localSheetId="5" hidden="1">'JUN 2026 BVA'!$G$111</definedName>
    <definedName name="QB_ROW_92060" localSheetId="1" hidden="1">'JUN 2026 MTD I&amp;E'!$G$106</definedName>
    <definedName name="QB_ROW_92060" localSheetId="2" hidden="1">'JUN 2026 YTD I&amp;E'!$G$111</definedName>
    <definedName name="QB_ROW_92330" localSheetId="3" hidden="1">'JUN 2026 General Ledger'!$D$280</definedName>
    <definedName name="QB_ROW_92360" localSheetId="5" hidden="1">'JUN 2026 BVA'!$G$121</definedName>
    <definedName name="QB_ROW_92360" localSheetId="1" hidden="1">'JUN 2026 MTD I&amp;E'!$G$116</definedName>
    <definedName name="QB_ROW_92360" localSheetId="2" hidden="1">'JUN 2026 YTD I&amp;E'!$G$121</definedName>
    <definedName name="QB_ROW_9260" localSheetId="0" hidden="1">'JUN 2026 Balance Sheet'!$G$62</definedName>
    <definedName name="QB_ROW_9321" localSheetId="0" hidden="1">'JUN 2026 Balance Sheet'!$C$77</definedName>
    <definedName name="QB_ROW_93240" localSheetId="0" hidden="1">'JUN 2026 Balance Sheet'!$E$13</definedName>
    <definedName name="QB_ROW_94020" localSheetId="3" hidden="1">'JUN 2026 General Ledger'!$C$337</definedName>
    <definedName name="QB_ROW_94250" localSheetId="5" hidden="1">'JUN 2026 BVA'!$F$160</definedName>
    <definedName name="QB_ROW_94250" localSheetId="1" hidden="1">'JUN 2026 MTD I&amp;E'!$F$151</definedName>
    <definedName name="QB_ROW_94250" localSheetId="2" hidden="1">'JUN 2026 YTD I&amp;E'!$F$160</definedName>
    <definedName name="QB_ROW_94320" localSheetId="3" hidden="1">'JUN 2026 General Ledger'!$C$340</definedName>
    <definedName name="QB_ROW_96250" localSheetId="5" hidden="1">'JUN 2026 BVA'!$F$151</definedName>
    <definedName name="QB_ROW_96250" localSheetId="1" hidden="1">'JUN 2026 MTD I&amp;E'!$F$145</definedName>
    <definedName name="QB_ROW_96250" localSheetId="2" hidden="1">'JUN 2026 YTD I&amp;E'!$F$151</definedName>
    <definedName name="QB_ROW_97020" localSheetId="3" hidden="1">'JUN 2026 General Ledger'!$C$341</definedName>
    <definedName name="QB_ROW_97050" localSheetId="5" hidden="1">'JUN 2026 BVA'!$F$161</definedName>
    <definedName name="QB_ROW_97050" localSheetId="1" hidden="1">'JUN 2026 MTD I&amp;E'!$F$152</definedName>
    <definedName name="QB_ROW_97050" localSheetId="2" hidden="1">'JUN 2026 YTD I&amp;E'!$F$161</definedName>
    <definedName name="QB_ROW_97260" localSheetId="5" hidden="1">'JUN 2026 BVA'!$G$172</definedName>
    <definedName name="QB_ROW_97260" localSheetId="1" hidden="1">'JUN 2026 MTD I&amp;E'!$G$163</definedName>
    <definedName name="QB_ROW_97260" localSheetId="2" hidden="1">'JUN 2026 YTD I&amp;E'!$G$172</definedName>
    <definedName name="QB_ROW_97320" localSheetId="3" hidden="1">'JUN 2026 General Ledger'!$C$362</definedName>
    <definedName name="QB_ROW_97350" localSheetId="5" hidden="1">'JUN 2026 BVA'!$F$173</definedName>
    <definedName name="QB_ROW_97350" localSheetId="1" hidden="1">'JUN 2026 MTD I&amp;E'!$F$164</definedName>
    <definedName name="QB_ROW_97350" localSheetId="2" hidden="1">'JUN 2026 YTD I&amp;E'!$F$173</definedName>
    <definedName name="QBCANSUPPORTUPDATE" localSheetId="0">TRUE</definedName>
    <definedName name="QBCANSUPPORTUPDATE" localSheetId="5">TRUE</definedName>
    <definedName name="QBCANSUPPORTUPDATE" localSheetId="3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3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20260630</definedName>
    <definedName name="QBENDDATE" localSheetId="5">20261231</definedName>
    <definedName name="QBENDDATE" localSheetId="3">20260630</definedName>
    <definedName name="QBENDDATE" localSheetId="1">20260630</definedName>
    <definedName name="QBENDDATE" localSheetId="2">20260630</definedName>
    <definedName name="QBHEADERSONSCREEN" localSheetId="0">FALSE</definedName>
    <definedName name="QBHEADERSONSCREEN" localSheetId="5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3">8122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3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3">FALSE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3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3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3">12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3">0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3">230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3">6</definedName>
    <definedName name="QBROWHEADERS" localSheetId="1">9</definedName>
    <definedName name="QBROWHEADERS" localSheetId="2">9</definedName>
    <definedName name="QBSTARTDATE" localSheetId="0">20260101</definedName>
    <definedName name="QBSTARTDATE" localSheetId="5">20260101</definedName>
    <definedName name="QBSTARTDATE" localSheetId="3">20260601</definedName>
    <definedName name="QBSTARTDATE" localSheetId="1">20260601</definedName>
    <definedName name="QBSTARTDATE" localSheetId="2">20260101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84" i="5" l="1"/>
  <c r="L284" i="5"/>
  <c r="K284" i="5"/>
  <c r="J284" i="5"/>
  <c r="M283" i="5"/>
  <c r="L283" i="5"/>
  <c r="K283" i="5"/>
  <c r="J283" i="5"/>
  <c r="M282" i="5"/>
  <c r="L282" i="5"/>
  <c r="K282" i="5"/>
  <c r="J282" i="5"/>
  <c r="M281" i="5"/>
  <c r="L281" i="5"/>
  <c r="K281" i="5"/>
  <c r="J281" i="5"/>
  <c r="M280" i="5"/>
  <c r="L280" i="5"/>
  <c r="M279" i="5"/>
  <c r="L279" i="5"/>
  <c r="M277" i="5"/>
  <c r="L277" i="5"/>
  <c r="K277" i="5"/>
  <c r="J277" i="5"/>
  <c r="M275" i="5"/>
  <c r="L275" i="5"/>
  <c r="K275" i="5"/>
  <c r="J275" i="5"/>
  <c r="M273" i="5"/>
  <c r="L273" i="5"/>
  <c r="M262" i="5"/>
  <c r="L262" i="5"/>
  <c r="K262" i="5"/>
  <c r="J262" i="5"/>
  <c r="M261" i="5"/>
  <c r="L261" i="5"/>
  <c r="K261" i="5"/>
  <c r="J261" i="5"/>
  <c r="J259" i="5"/>
  <c r="J251" i="5"/>
  <c r="M248" i="5"/>
  <c r="L248" i="5"/>
  <c r="K248" i="5"/>
  <c r="J248" i="5"/>
  <c r="M245" i="5"/>
  <c r="L245" i="5"/>
  <c r="M244" i="5"/>
  <c r="L244" i="5"/>
  <c r="J241" i="5"/>
  <c r="J238" i="5"/>
  <c r="M232" i="5"/>
  <c r="L232" i="5"/>
  <c r="K232" i="5"/>
  <c r="J232" i="5"/>
  <c r="M231" i="5"/>
  <c r="L231" i="5"/>
  <c r="K231" i="5"/>
  <c r="J231" i="5"/>
  <c r="M230" i="5"/>
  <c r="L230" i="5"/>
  <c r="M229" i="5"/>
  <c r="L229" i="5"/>
  <c r="K229" i="5"/>
  <c r="J229" i="5"/>
  <c r="M228" i="5"/>
  <c r="L228" i="5"/>
  <c r="K228" i="5"/>
  <c r="J228" i="5"/>
  <c r="M227" i="5"/>
  <c r="L227" i="5"/>
  <c r="M225" i="5"/>
  <c r="L225" i="5"/>
  <c r="M224" i="5"/>
  <c r="L224" i="5"/>
  <c r="M223" i="5"/>
  <c r="L223" i="5"/>
  <c r="M222" i="5"/>
  <c r="L222" i="5"/>
  <c r="M221" i="5"/>
  <c r="L221" i="5"/>
  <c r="M220" i="5"/>
  <c r="L220" i="5"/>
  <c r="M218" i="5"/>
  <c r="L218" i="5"/>
  <c r="K218" i="5"/>
  <c r="J218" i="5"/>
  <c r="M217" i="5"/>
  <c r="L217" i="5"/>
  <c r="K217" i="5"/>
  <c r="J217" i="5"/>
  <c r="M216" i="5"/>
  <c r="L216" i="5"/>
  <c r="M215" i="5"/>
  <c r="L215" i="5"/>
  <c r="M214" i="5"/>
  <c r="L214" i="5"/>
  <c r="M211" i="5"/>
  <c r="L211" i="5"/>
  <c r="M210" i="5"/>
  <c r="L210" i="5"/>
  <c r="K210" i="5"/>
  <c r="J210" i="5"/>
  <c r="M209" i="5"/>
  <c r="L209" i="5"/>
  <c r="M208" i="5"/>
  <c r="L208" i="5"/>
  <c r="M207" i="5"/>
  <c r="L207" i="5"/>
  <c r="M206" i="5"/>
  <c r="L206" i="5"/>
  <c r="M204" i="5"/>
  <c r="L204" i="5"/>
  <c r="M202" i="5"/>
  <c r="L202" i="5"/>
  <c r="K202" i="5"/>
  <c r="J202" i="5"/>
  <c r="M201" i="5"/>
  <c r="L201" i="5"/>
  <c r="M200" i="5"/>
  <c r="L200" i="5"/>
  <c r="M199" i="5"/>
  <c r="L199" i="5"/>
  <c r="M197" i="5"/>
  <c r="L197" i="5"/>
  <c r="K197" i="5"/>
  <c r="J197" i="5"/>
  <c r="M196" i="5"/>
  <c r="L196" i="5"/>
  <c r="K196" i="5"/>
  <c r="J196" i="5"/>
  <c r="M195" i="5"/>
  <c r="L195" i="5"/>
  <c r="M194" i="5"/>
  <c r="L194" i="5"/>
  <c r="M193" i="5"/>
  <c r="L193" i="5"/>
  <c r="M192" i="5"/>
  <c r="L192" i="5"/>
  <c r="M191" i="5"/>
  <c r="L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1" i="5"/>
  <c r="L181" i="5"/>
  <c r="M180" i="5"/>
  <c r="L180" i="5"/>
  <c r="M179" i="5"/>
  <c r="L179" i="5"/>
  <c r="M178" i="5"/>
  <c r="L178" i="5"/>
  <c r="M177" i="5"/>
  <c r="L177" i="5"/>
  <c r="M176" i="5"/>
  <c r="L176" i="5"/>
  <c r="M175" i="5"/>
  <c r="L175" i="5"/>
  <c r="M173" i="5"/>
  <c r="L173" i="5"/>
  <c r="K173" i="5"/>
  <c r="J173" i="5"/>
  <c r="M172" i="5"/>
  <c r="L172" i="5"/>
  <c r="M171" i="5"/>
  <c r="L171" i="5"/>
  <c r="M170" i="5"/>
  <c r="L170" i="5"/>
  <c r="M169" i="5"/>
  <c r="L169" i="5"/>
  <c r="M168" i="5"/>
  <c r="L168" i="5"/>
  <c r="M167" i="5"/>
  <c r="L167" i="5"/>
  <c r="M166" i="5"/>
  <c r="L166" i="5"/>
  <c r="M165" i="5"/>
  <c r="L165" i="5"/>
  <c r="M164" i="5"/>
  <c r="L164" i="5"/>
  <c r="M163" i="5"/>
  <c r="L163" i="5"/>
  <c r="M162" i="5"/>
  <c r="L162" i="5"/>
  <c r="M160" i="5"/>
  <c r="L160" i="5"/>
  <c r="M158" i="5"/>
  <c r="L158" i="5"/>
  <c r="M157" i="5"/>
  <c r="L157" i="5"/>
  <c r="M155" i="5"/>
  <c r="L155" i="5"/>
  <c r="K155" i="5"/>
  <c r="J155" i="5"/>
  <c r="M152" i="5"/>
  <c r="L152" i="5"/>
  <c r="M151" i="5"/>
  <c r="L151" i="5"/>
  <c r="M150" i="5"/>
  <c r="L150" i="5"/>
  <c r="M149" i="5"/>
  <c r="L149" i="5"/>
  <c r="M148" i="5"/>
  <c r="L148" i="5"/>
  <c r="M146" i="5"/>
  <c r="L146" i="5"/>
  <c r="K146" i="5"/>
  <c r="J146" i="5"/>
  <c r="M145" i="5"/>
  <c r="L145" i="5"/>
  <c r="M143" i="5"/>
  <c r="L143" i="5"/>
  <c r="M141" i="5"/>
  <c r="L141" i="5"/>
  <c r="K141" i="5"/>
  <c r="J141" i="5"/>
  <c r="M140" i="5"/>
  <c r="L140" i="5"/>
  <c r="K140" i="5"/>
  <c r="J140" i="5"/>
  <c r="M139" i="5"/>
  <c r="L139" i="5"/>
  <c r="M138" i="5"/>
  <c r="L138" i="5"/>
  <c r="K138" i="5"/>
  <c r="J138" i="5"/>
  <c r="M137" i="5"/>
  <c r="L137" i="5"/>
  <c r="M136" i="5"/>
  <c r="L136" i="5"/>
  <c r="M135" i="5"/>
  <c r="L135" i="5"/>
  <c r="K135" i="5"/>
  <c r="J135" i="5"/>
  <c r="M134" i="5"/>
  <c r="L134" i="5"/>
  <c r="M133" i="5"/>
  <c r="L133" i="5"/>
  <c r="M132" i="5"/>
  <c r="L132" i="5"/>
  <c r="M129" i="5"/>
  <c r="L129" i="5"/>
  <c r="K129" i="5"/>
  <c r="J129" i="5"/>
  <c r="M128" i="5"/>
  <c r="L128" i="5"/>
  <c r="M127" i="5"/>
  <c r="L127" i="5"/>
  <c r="M126" i="5"/>
  <c r="L126" i="5"/>
  <c r="M125" i="5"/>
  <c r="L125" i="5"/>
  <c r="M124" i="5"/>
  <c r="L124" i="5"/>
  <c r="M123" i="5"/>
  <c r="L123" i="5"/>
  <c r="M121" i="5"/>
  <c r="L121" i="5"/>
  <c r="K121" i="5"/>
  <c r="J121" i="5"/>
  <c r="M120" i="5"/>
  <c r="L120" i="5"/>
  <c r="M119" i="5"/>
  <c r="L119" i="5"/>
  <c r="K119" i="5"/>
  <c r="J119" i="5"/>
  <c r="M118" i="5"/>
  <c r="L118" i="5"/>
  <c r="M117" i="5"/>
  <c r="L117" i="5"/>
  <c r="M115" i="5"/>
  <c r="L115" i="5"/>
  <c r="K115" i="5"/>
  <c r="J115" i="5"/>
  <c r="M114" i="5"/>
  <c r="L114" i="5"/>
  <c r="M113" i="5"/>
  <c r="L113" i="5"/>
  <c r="M110" i="5"/>
  <c r="L110" i="5"/>
  <c r="M108" i="5"/>
  <c r="L108" i="5"/>
  <c r="K108" i="5"/>
  <c r="J108" i="5"/>
  <c r="M106" i="5"/>
  <c r="L106" i="5"/>
  <c r="M105" i="5"/>
  <c r="L105" i="5"/>
  <c r="M104" i="5"/>
  <c r="L104" i="5"/>
  <c r="M103" i="5"/>
  <c r="L103" i="5"/>
  <c r="M101" i="5"/>
  <c r="L101" i="5"/>
  <c r="K101" i="5"/>
  <c r="J101" i="5"/>
  <c r="M100" i="5"/>
  <c r="L100" i="5"/>
  <c r="K100" i="5"/>
  <c r="J100" i="5"/>
  <c r="M98" i="5"/>
  <c r="L98" i="5"/>
  <c r="M97" i="5"/>
  <c r="L97" i="5"/>
  <c r="M96" i="5"/>
  <c r="L96" i="5"/>
  <c r="M94" i="5"/>
  <c r="L94" i="5"/>
  <c r="K94" i="5"/>
  <c r="J94" i="5"/>
  <c r="M93" i="5"/>
  <c r="L93" i="5"/>
  <c r="M92" i="5"/>
  <c r="L92" i="5"/>
  <c r="M91" i="5"/>
  <c r="L91" i="5"/>
  <c r="M90" i="5"/>
  <c r="L90" i="5"/>
  <c r="M89" i="5"/>
  <c r="L89" i="5"/>
  <c r="M88" i="5"/>
  <c r="L88" i="5"/>
  <c r="M86" i="5"/>
  <c r="L86" i="5"/>
  <c r="K86" i="5"/>
  <c r="J86" i="5"/>
  <c r="M85" i="5"/>
  <c r="L85" i="5"/>
  <c r="M84" i="5"/>
  <c r="L84" i="5"/>
  <c r="M83" i="5"/>
  <c r="L83" i="5"/>
  <c r="M80" i="5"/>
  <c r="L80" i="5"/>
  <c r="M79" i="5"/>
  <c r="L79" i="5"/>
  <c r="K79" i="5"/>
  <c r="J79" i="5"/>
  <c r="M78" i="5"/>
  <c r="L78" i="5"/>
  <c r="M77" i="5"/>
  <c r="L77" i="5"/>
  <c r="M76" i="5"/>
  <c r="L76" i="5"/>
  <c r="M75" i="5"/>
  <c r="L75" i="5"/>
  <c r="M73" i="5"/>
  <c r="L73" i="5"/>
  <c r="M72" i="5"/>
  <c r="L72" i="5"/>
  <c r="M71" i="5"/>
  <c r="L71" i="5"/>
  <c r="M68" i="5"/>
  <c r="L68" i="5"/>
  <c r="K68" i="5"/>
  <c r="J68" i="5"/>
  <c r="M67" i="5"/>
  <c r="L67" i="5"/>
  <c r="M66" i="5"/>
  <c r="L66" i="5"/>
  <c r="M65" i="5"/>
  <c r="L65" i="5"/>
  <c r="M64" i="5"/>
  <c r="L64" i="5"/>
  <c r="M63" i="5"/>
  <c r="L63" i="5"/>
  <c r="M62" i="5"/>
  <c r="L62" i="5"/>
  <c r="M60" i="5"/>
  <c r="L60" i="5"/>
  <c r="K60" i="5"/>
  <c r="J60" i="5"/>
  <c r="M58" i="5"/>
  <c r="L58" i="5"/>
  <c r="M57" i="5"/>
  <c r="L57" i="5"/>
  <c r="M56" i="5"/>
  <c r="L56" i="5"/>
  <c r="M55" i="5"/>
  <c r="L55" i="5"/>
  <c r="M53" i="5"/>
  <c r="L53" i="5"/>
  <c r="K53" i="5"/>
  <c r="J53" i="5"/>
  <c r="M52" i="5"/>
  <c r="L52" i="5"/>
  <c r="M51" i="5"/>
  <c r="L51" i="5"/>
  <c r="M50" i="5"/>
  <c r="L50" i="5"/>
  <c r="M48" i="5"/>
  <c r="L48" i="5"/>
  <c r="M47" i="5"/>
  <c r="L47" i="5"/>
  <c r="M46" i="5"/>
  <c r="L46" i="5"/>
  <c r="M45" i="5"/>
  <c r="L45" i="5"/>
  <c r="M44" i="5"/>
  <c r="L44" i="5"/>
  <c r="M42" i="5"/>
  <c r="L42" i="5"/>
  <c r="K42" i="5"/>
  <c r="J42" i="5"/>
  <c r="M41" i="5"/>
  <c r="L41" i="5"/>
  <c r="M40" i="5"/>
  <c r="L40" i="5"/>
  <c r="M39" i="5"/>
  <c r="L39" i="5"/>
  <c r="M38" i="5"/>
  <c r="L38" i="5"/>
  <c r="M37" i="5"/>
  <c r="L37" i="5"/>
  <c r="M36" i="5"/>
  <c r="L36" i="5"/>
  <c r="M33" i="5"/>
  <c r="L33" i="5"/>
  <c r="K33" i="5"/>
  <c r="J33" i="5"/>
  <c r="M32" i="5"/>
  <c r="L32" i="5"/>
  <c r="K32" i="5"/>
  <c r="J32" i="5"/>
  <c r="M31" i="5"/>
  <c r="L31" i="5"/>
  <c r="K31" i="5"/>
  <c r="J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3" i="5"/>
  <c r="L13" i="5"/>
  <c r="M12" i="5"/>
  <c r="L12" i="5"/>
  <c r="M11" i="5"/>
  <c r="L11" i="5"/>
  <c r="M9" i="5"/>
  <c r="L9" i="5"/>
  <c r="M8" i="5"/>
  <c r="L8" i="5"/>
  <c r="M7" i="5"/>
  <c r="L7" i="5"/>
  <c r="M6" i="5"/>
  <c r="L6" i="5"/>
  <c r="Q505" i="4"/>
  <c r="P505" i="4"/>
  <c r="Q504" i="4"/>
  <c r="P504" i="4"/>
  <c r="Q503" i="4"/>
  <c r="P503" i="4"/>
  <c r="Q502" i="4"/>
  <c r="P502" i="4"/>
  <c r="Q501" i="4"/>
  <c r="Q500" i="4"/>
  <c r="Q499" i="4"/>
  <c r="Q498" i="4"/>
  <c r="Q496" i="4"/>
  <c r="P496" i="4"/>
  <c r="Q495" i="4"/>
  <c r="Q494" i="4"/>
  <c r="Q493" i="4"/>
  <c r="Q491" i="4"/>
  <c r="P491" i="4"/>
  <c r="Q490" i="4"/>
  <c r="Q489" i="4"/>
  <c r="Q488" i="4"/>
  <c r="Q487" i="4"/>
  <c r="Q486" i="4"/>
  <c r="Q485" i="4"/>
  <c r="Q484" i="4"/>
  <c r="Q483" i="4"/>
  <c r="Q482" i="4"/>
  <c r="Q481" i="4"/>
  <c r="Q480" i="4"/>
  <c r="Q477" i="4"/>
  <c r="P477" i="4"/>
  <c r="Q476" i="4"/>
  <c r="Q475" i="4"/>
  <c r="Q473" i="4"/>
  <c r="P473" i="4"/>
  <c r="Q472" i="4"/>
  <c r="Q469" i="4"/>
  <c r="P469" i="4"/>
  <c r="Q468" i="4"/>
  <c r="P468" i="4"/>
  <c r="Q467" i="4"/>
  <c r="Q466" i="4"/>
  <c r="Q465" i="4"/>
  <c r="Q464" i="4"/>
  <c r="Q463" i="4"/>
  <c r="Q462" i="4"/>
  <c r="Q461" i="4"/>
  <c r="Q460" i="4"/>
  <c r="Q459" i="4"/>
  <c r="Q458" i="4"/>
  <c r="Q457" i="4"/>
  <c r="Q455" i="4"/>
  <c r="P455" i="4"/>
  <c r="Q454" i="4"/>
  <c r="P454" i="4"/>
  <c r="Q453" i="4"/>
  <c r="Q452" i="4"/>
  <c r="Q450" i="4"/>
  <c r="P450" i="4"/>
  <c r="Q449" i="4"/>
  <c r="Q448" i="4"/>
  <c r="Q447" i="4"/>
  <c r="Q446" i="4"/>
  <c r="Q445" i="4"/>
  <c r="Q443" i="4"/>
  <c r="P443" i="4"/>
  <c r="Q442" i="4"/>
  <c r="Q441" i="4"/>
  <c r="Q440" i="4"/>
  <c r="Q439" i="4"/>
  <c r="Q437" i="4"/>
  <c r="P437" i="4"/>
  <c r="Q436" i="4"/>
  <c r="Q435" i="4"/>
  <c r="Q434" i="4"/>
  <c r="Q433" i="4"/>
  <c r="Q432" i="4"/>
  <c r="Q430" i="4"/>
  <c r="P430" i="4"/>
  <c r="Q429" i="4"/>
  <c r="Q428" i="4"/>
  <c r="Q427" i="4"/>
  <c r="Q426" i="4"/>
  <c r="Q423" i="4"/>
  <c r="P423" i="4"/>
  <c r="Q422" i="4"/>
  <c r="P422" i="4"/>
  <c r="Q421" i="4"/>
  <c r="Q420" i="4"/>
  <c r="Q418" i="4"/>
  <c r="P418" i="4"/>
  <c r="Q417" i="4"/>
  <c r="Q413" i="4"/>
  <c r="P413" i="4"/>
  <c r="Q412" i="4"/>
  <c r="P412" i="4"/>
  <c r="Q411" i="4"/>
  <c r="Q410" i="4"/>
  <c r="Q409" i="4"/>
  <c r="Q408" i="4"/>
  <c r="Q405" i="4"/>
  <c r="P405" i="4"/>
  <c r="Q404" i="4"/>
  <c r="P404" i="4"/>
  <c r="Q403" i="4"/>
  <c r="P403" i="4"/>
  <c r="Q402" i="4"/>
  <c r="Q400" i="4"/>
  <c r="P400" i="4"/>
  <c r="Q399" i="4"/>
  <c r="Q398" i="4"/>
  <c r="Q397" i="4"/>
  <c r="Q393" i="4"/>
  <c r="Q392" i="4"/>
  <c r="Q391" i="4"/>
  <c r="Q388" i="4"/>
  <c r="P388" i="4"/>
  <c r="Q387" i="4"/>
  <c r="P387" i="4"/>
  <c r="Q386" i="4"/>
  <c r="P386" i="4"/>
  <c r="Q385" i="4"/>
  <c r="Q384" i="4"/>
  <c r="Q382" i="4"/>
  <c r="P382" i="4"/>
  <c r="Q381" i="4"/>
  <c r="Q380" i="4"/>
  <c r="Q379" i="4"/>
  <c r="Q377" i="4"/>
  <c r="P377" i="4"/>
  <c r="Q376" i="4"/>
  <c r="Q374" i="4"/>
  <c r="P374" i="4"/>
  <c r="Q373" i="4"/>
  <c r="Q372" i="4"/>
  <c r="Q371" i="4"/>
  <c r="Q370" i="4"/>
  <c r="Q369" i="4"/>
  <c r="Q368" i="4"/>
  <c r="Q366" i="4"/>
  <c r="P366" i="4"/>
  <c r="Q365" i="4"/>
  <c r="Q362" i="4"/>
  <c r="P362" i="4"/>
  <c r="Q361" i="4"/>
  <c r="P361" i="4"/>
  <c r="Q360" i="4"/>
  <c r="Q358" i="4"/>
  <c r="P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0" i="4"/>
  <c r="P340" i="4"/>
  <c r="Q339" i="4"/>
  <c r="Q338" i="4"/>
  <c r="Q335" i="4"/>
  <c r="P335" i="4"/>
  <c r="Q334" i="4"/>
  <c r="P334" i="4"/>
  <c r="Q333" i="4"/>
  <c r="Q330" i="4"/>
  <c r="P330" i="4"/>
  <c r="Q329" i="4"/>
  <c r="P329" i="4"/>
  <c r="Q328" i="4"/>
  <c r="P328" i="4"/>
  <c r="Q327" i="4"/>
  <c r="Q325" i="4"/>
  <c r="P325" i="4"/>
  <c r="Q324" i="4"/>
  <c r="P324" i="4"/>
  <c r="Q323" i="4"/>
  <c r="Q322" i="4"/>
  <c r="Q320" i="4"/>
  <c r="P320" i="4"/>
  <c r="Q319" i="4"/>
  <c r="P319" i="4"/>
  <c r="Q318" i="4"/>
  <c r="Q316" i="4"/>
  <c r="P316" i="4"/>
  <c r="Q315" i="4"/>
  <c r="Q313" i="4"/>
  <c r="P313" i="4"/>
  <c r="Q312" i="4"/>
  <c r="Q308" i="4"/>
  <c r="P308" i="4"/>
  <c r="Q307" i="4"/>
  <c r="P307" i="4"/>
  <c r="Q306" i="4"/>
  <c r="Q304" i="4"/>
  <c r="P304" i="4"/>
  <c r="Q303" i="4"/>
  <c r="Q301" i="4"/>
  <c r="P301" i="4"/>
  <c r="Q300" i="4"/>
  <c r="Q299" i="4"/>
  <c r="Q297" i="4"/>
  <c r="P297" i="4"/>
  <c r="Q296" i="4"/>
  <c r="Q295" i="4"/>
  <c r="Q294" i="4"/>
  <c r="Q293" i="4"/>
  <c r="Q292" i="4"/>
  <c r="Q290" i="4"/>
  <c r="P290" i="4"/>
  <c r="Q289" i="4"/>
  <c r="Q288" i="4"/>
  <c r="Q287" i="4"/>
  <c r="Q286" i="4"/>
  <c r="Q285" i="4"/>
  <c r="Q284" i="4"/>
  <c r="Q283" i="4"/>
  <c r="Q280" i="4"/>
  <c r="P280" i="4"/>
  <c r="Q279" i="4"/>
  <c r="P279" i="4"/>
  <c r="Q278" i="4"/>
  <c r="P278" i="4"/>
  <c r="Q277" i="4"/>
  <c r="Q276" i="4"/>
  <c r="Q275" i="4"/>
  <c r="Q274" i="4"/>
  <c r="Q273" i="4"/>
  <c r="Q271" i="4"/>
  <c r="P271" i="4"/>
  <c r="Q270" i="4"/>
  <c r="Q269" i="4"/>
  <c r="Q268" i="4"/>
  <c r="Q263" i="4"/>
  <c r="P263" i="4"/>
  <c r="Q262" i="4"/>
  <c r="P262" i="4"/>
  <c r="Q261" i="4"/>
  <c r="Q259" i="4"/>
  <c r="P259" i="4"/>
  <c r="Q258" i="4"/>
  <c r="Q255" i="4"/>
  <c r="P255" i="4"/>
  <c r="Q254" i="4"/>
  <c r="P254" i="4"/>
  <c r="Q253" i="4"/>
  <c r="P253" i="4"/>
  <c r="Q252" i="4"/>
  <c r="Q251" i="4"/>
  <c r="Q250" i="4"/>
  <c r="Q249" i="4"/>
  <c r="Q248" i="4"/>
  <c r="Q247" i="4"/>
  <c r="Q246" i="4"/>
  <c r="Q245" i="4"/>
  <c r="Q244" i="4"/>
  <c r="Q243" i="4"/>
  <c r="Q242" i="4"/>
  <c r="Q240" i="4"/>
  <c r="P240" i="4"/>
  <c r="Q239" i="4"/>
  <c r="Q238" i="4"/>
  <c r="Q237" i="4"/>
  <c r="Q236" i="4"/>
  <c r="Q235" i="4"/>
  <c r="Q234" i="4"/>
  <c r="Q233" i="4"/>
  <c r="Q232" i="4"/>
  <c r="Q231" i="4"/>
  <c r="Q230" i="4"/>
  <c r="Q229" i="4"/>
  <c r="Q227" i="4"/>
  <c r="P227" i="4"/>
  <c r="Q226" i="4"/>
  <c r="Q225" i="4"/>
  <c r="Q224" i="4"/>
  <c r="Q223" i="4"/>
  <c r="Q222" i="4"/>
  <c r="Q221" i="4"/>
  <c r="Q218" i="4"/>
  <c r="P218" i="4"/>
  <c r="Q217" i="4"/>
  <c r="P217" i="4"/>
  <c r="Q216" i="4"/>
  <c r="Q215" i="4"/>
  <c r="Q214" i="4"/>
  <c r="Q212" i="4"/>
  <c r="P212" i="4"/>
  <c r="Q211" i="4"/>
  <c r="Q210" i="4"/>
  <c r="Q209" i="4"/>
  <c r="Q208" i="4"/>
  <c r="Q207" i="4"/>
  <c r="Q205" i="4"/>
  <c r="P205" i="4"/>
  <c r="Q204" i="4"/>
  <c r="Q203" i="4"/>
  <c r="Q202" i="4"/>
  <c r="Q201" i="4"/>
  <c r="Q199" i="4"/>
  <c r="P199" i="4"/>
  <c r="Q198" i="4"/>
  <c r="Q197" i="4"/>
  <c r="Q196" i="4"/>
  <c r="Q195" i="4"/>
  <c r="Q194" i="4"/>
  <c r="Q192" i="4"/>
  <c r="P192" i="4"/>
  <c r="Q191" i="4"/>
  <c r="Q190" i="4"/>
  <c r="Q189" i="4"/>
  <c r="Q188" i="4"/>
  <c r="Q187" i="4"/>
  <c r="Q186" i="4"/>
  <c r="Q183" i="4"/>
  <c r="P183" i="4"/>
  <c r="Q182" i="4"/>
  <c r="P182" i="4"/>
  <c r="Q181" i="4"/>
  <c r="Q180" i="4"/>
  <c r="Q179" i="4"/>
  <c r="Q178" i="4"/>
  <c r="Q176" i="4"/>
  <c r="P176" i="4"/>
  <c r="Q175" i="4"/>
  <c r="Q174" i="4"/>
  <c r="Q172" i="4"/>
  <c r="P172" i="4"/>
  <c r="Q171" i="4"/>
  <c r="Q170" i="4"/>
  <c r="Q169" i="4"/>
  <c r="Q168" i="4"/>
  <c r="Q167" i="4"/>
  <c r="Q166" i="4"/>
  <c r="Q165" i="4"/>
  <c r="Q164" i="4"/>
  <c r="Q163" i="4"/>
  <c r="Q161" i="4"/>
  <c r="P161" i="4"/>
  <c r="Q160" i="4"/>
  <c r="P160" i="4"/>
  <c r="Q159" i="4"/>
  <c r="Q157" i="4"/>
  <c r="P157" i="4"/>
  <c r="Q156" i="4"/>
  <c r="Q154" i="4"/>
  <c r="P154" i="4"/>
  <c r="Q153" i="4"/>
  <c r="Q151" i="4"/>
  <c r="P151" i="4"/>
  <c r="Q150" i="4"/>
  <c r="Q149" i="4"/>
  <c r="Q148" i="4"/>
  <c r="Q147" i="4"/>
  <c r="Q144" i="4"/>
  <c r="P144" i="4"/>
  <c r="Q143" i="4"/>
  <c r="Q142" i="4"/>
  <c r="Q140" i="4"/>
  <c r="P140" i="4"/>
  <c r="Q139" i="4"/>
  <c r="Q138" i="4"/>
  <c r="Q137" i="4"/>
  <c r="Q133" i="4"/>
  <c r="P133" i="4"/>
  <c r="Q132" i="4"/>
  <c r="P132" i="4"/>
  <c r="Q131" i="4"/>
  <c r="Q130" i="4"/>
  <c r="Q129" i="4"/>
  <c r="Q128" i="4"/>
  <c r="Q127" i="4"/>
  <c r="Q126" i="4"/>
  <c r="Q124" i="4"/>
  <c r="P124" i="4"/>
  <c r="Q123" i="4"/>
  <c r="Q121" i="4"/>
  <c r="P121" i="4"/>
  <c r="Q120" i="4"/>
  <c r="Q117" i="4"/>
  <c r="P117" i="4"/>
  <c r="Q116" i="4"/>
  <c r="P116" i="4"/>
  <c r="Q115" i="4"/>
  <c r="Q113" i="4"/>
  <c r="P113" i="4"/>
  <c r="Q112" i="4"/>
  <c r="Q111" i="4"/>
  <c r="Q110" i="4"/>
  <c r="Q109" i="4"/>
  <c r="Q107" i="4"/>
  <c r="P107" i="4"/>
  <c r="Q106" i="4"/>
  <c r="Q105" i="4"/>
  <c r="Q104" i="4"/>
  <c r="Q103" i="4"/>
  <c r="Q102" i="4"/>
  <c r="Q101" i="4"/>
  <c r="Q100" i="4"/>
  <c r="Q99" i="4"/>
  <c r="Q96" i="4"/>
  <c r="P96" i="4"/>
  <c r="Q95" i="4"/>
  <c r="P95" i="4"/>
  <c r="Q94" i="4"/>
  <c r="Q92" i="4"/>
  <c r="P92" i="4"/>
  <c r="Q91" i="4"/>
  <c r="Q90" i="4"/>
  <c r="Q89" i="4"/>
  <c r="Q85" i="4"/>
  <c r="Q83" i="4"/>
  <c r="P83" i="4"/>
  <c r="Q82" i="4"/>
  <c r="Q81" i="4"/>
  <c r="Q80" i="4"/>
  <c r="Q79" i="4"/>
  <c r="Q78" i="4"/>
  <c r="Q77" i="4"/>
  <c r="Q76" i="4"/>
  <c r="Q75" i="4"/>
  <c r="Q74" i="4"/>
  <c r="Q73" i="4"/>
  <c r="Q71" i="4"/>
  <c r="P71" i="4"/>
  <c r="Q70" i="4"/>
  <c r="Q69" i="4"/>
  <c r="Q68" i="4"/>
  <c r="Q66" i="4"/>
  <c r="P66" i="4"/>
  <c r="Q65" i="4"/>
  <c r="Q64" i="4"/>
  <c r="Q63" i="4"/>
  <c r="Q62" i="4"/>
  <c r="Q59" i="4"/>
  <c r="P59" i="4"/>
  <c r="Q58" i="4"/>
  <c r="P58" i="4"/>
  <c r="Q57" i="4"/>
  <c r="Q56" i="4"/>
  <c r="Q54" i="4"/>
  <c r="P54" i="4"/>
  <c r="Q53" i="4"/>
  <c r="Q52" i="4"/>
  <c r="Q51" i="4"/>
  <c r="Q50" i="4"/>
  <c r="Q49" i="4"/>
  <c r="Q48" i="4"/>
  <c r="Q45" i="4"/>
  <c r="P45" i="4"/>
  <c r="Q44" i="4"/>
  <c r="P44" i="4"/>
  <c r="Q43" i="4"/>
  <c r="Q41" i="4"/>
  <c r="P41" i="4"/>
  <c r="Q40" i="4"/>
  <c r="Q38" i="4"/>
  <c r="P38" i="4"/>
  <c r="Q37" i="4"/>
  <c r="Q35" i="4"/>
  <c r="P35" i="4"/>
  <c r="Q34" i="4"/>
  <c r="Q33" i="4"/>
  <c r="Q32" i="4"/>
  <c r="Q30" i="4"/>
  <c r="P30" i="4"/>
  <c r="Q29" i="4"/>
  <c r="Q27" i="4"/>
  <c r="P27" i="4"/>
  <c r="Q26" i="4"/>
  <c r="Q24" i="4"/>
  <c r="P24" i="4"/>
  <c r="Q23" i="4"/>
  <c r="Q21" i="4"/>
  <c r="P21" i="4"/>
  <c r="Q20" i="4"/>
  <c r="Q18" i="4"/>
  <c r="P18" i="4"/>
  <c r="Q17" i="4"/>
  <c r="Q15" i="4"/>
  <c r="P15" i="4"/>
  <c r="Q14" i="4"/>
  <c r="Q11" i="4"/>
  <c r="P11" i="4"/>
  <c r="Q10" i="4"/>
  <c r="Q9" i="4"/>
  <c r="Q8" i="4"/>
  <c r="Q7" i="4"/>
  <c r="Q6" i="4"/>
  <c r="Q5" i="4"/>
  <c r="Q4" i="4"/>
  <c r="Q3" i="4"/>
  <c r="M284" i="3"/>
  <c r="L284" i="3"/>
  <c r="K284" i="3"/>
  <c r="J284" i="3"/>
  <c r="M283" i="3"/>
  <c r="L283" i="3"/>
  <c r="K283" i="3"/>
  <c r="J283" i="3"/>
  <c r="M282" i="3"/>
  <c r="L282" i="3"/>
  <c r="K282" i="3"/>
  <c r="J282" i="3"/>
  <c r="M281" i="3"/>
  <c r="L281" i="3"/>
  <c r="K281" i="3"/>
  <c r="J281" i="3"/>
  <c r="M280" i="3"/>
  <c r="L280" i="3"/>
  <c r="M279" i="3"/>
  <c r="L279" i="3"/>
  <c r="M277" i="3"/>
  <c r="L277" i="3"/>
  <c r="K277" i="3"/>
  <c r="J277" i="3"/>
  <c r="M275" i="3"/>
  <c r="L275" i="3"/>
  <c r="K275" i="3"/>
  <c r="J275" i="3"/>
  <c r="M273" i="3"/>
  <c r="L273" i="3"/>
  <c r="M262" i="3"/>
  <c r="L262" i="3"/>
  <c r="K262" i="3"/>
  <c r="J262" i="3"/>
  <c r="M261" i="3"/>
  <c r="L261" i="3"/>
  <c r="K261" i="3"/>
  <c r="J261" i="3"/>
  <c r="J259" i="3"/>
  <c r="J251" i="3"/>
  <c r="M248" i="3"/>
  <c r="L248" i="3"/>
  <c r="K248" i="3"/>
  <c r="J248" i="3"/>
  <c r="M245" i="3"/>
  <c r="L245" i="3"/>
  <c r="M244" i="3"/>
  <c r="L244" i="3"/>
  <c r="J241" i="3"/>
  <c r="J238" i="3"/>
  <c r="M232" i="3"/>
  <c r="L232" i="3"/>
  <c r="K232" i="3"/>
  <c r="J232" i="3"/>
  <c r="M231" i="3"/>
  <c r="L231" i="3"/>
  <c r="K231" i="3"/>
  <c r="J231" i="3"/>
  <c r="M230" i="3"/>
  <c r="L230" i="3"/>
  <c r="M229" i="3"/>
  <c r="L229" i="3"/>
  <c r="K229" i="3"/>
  <c r="J229" i="3"/>
  <c r="M228" i="3"/>
  <c r="L228" i="3"/>
  <c r="K228" i="3"/>
  <c r="J228" i="3"/>
  <c r="M227" i="3"/>
  <c r="L227" i="3"/>
  <c r="M225" i="3"/>
  <c r="L225" i="3"/>
  <c r="M224" i="3"/>
  <c r="L224" i="3"/>
  <c r="M223" i="3"/>
  <c r="L223" i="3"/>
  <c r="M222" i="3"/>
  <c r="L222" i="3"/>
  <c r="M221" i="3"/>
  <c r="L221" i="3"/>
  <c r="M220" i="3"/>
  <c r="L220" i="3"/>
  <c r="M218" i="3"/>
  <c r="L218" i="3"/>
  <c r="K218" i="3"/>
  <c r="J218" i="3"/>
  <c r="M217" i="3"/>
  <c r="L217" i="3"/>
  <c r="K217" i="3"/>
  <c r="J217" i="3"/>
  <c r="M216" i="3"/>
  <c r="L216" i="3"/>
  <c r="M215" i="3"/>
  <c r="L215" i="3"/>
  <c r="M214" i="3"/>
  <c r="L214" i="3"/>
  <c r="M211" i="3"/>
  <c r="L211" i="3"/>
  <c r="M210" i="3"/>
  <c r="L210" i="3"/>
  <c r="K210" i="3"/>
  <c r="J210" i="3"/>
  <c r="M209" i="3"/>
  <c r="L209" i="3"/>
  <c r="M208" i="3"/>
  <c r="L208" i="3"/>
  <c r="M207" i="3"/>
  <c r="L207" i="3"/>
  <c r="M206" i="3"/>
  <c r="L206" i="3"/>
  <c r="M204" i="3"/>
  <c r="L204" i="3"/>
  <c r="M202" i="3"/>
  <c r="L202" i="3"/>
  <c r="K202" i="3"/>
  <c r="J202" i="3"/>
  <c r="M201" i="3"/>
  <c r="L201" i="3"/>
  <c r="M200" i="3"/>
  <c r="L200" i="3"/>
  <c r="M199" i="3"/>
  <c r="L199" i="3"/>
  <c r="M197" i="3"/>
  <c r="L197" i="3"/>
  <c r="K197" i="3"/>
  <c r="J197" i="3"/>
  <c r="M196" i="3"/>
  <c r="L196" i="3"/>
  <c r="K196" i="3"/>
  <c r="J196" i="3"/>
  <c r="M195" i="3"/>
  <c r="L195" i="3"/>
  <c r="M194" i="3"/>
  <c r="L194" i="3"/>
  <c r="M193" i="3"/>
  <c r="L193" i="3"/>
  <c r="M192" i="3"/>
  <c r="L192" i="3"/>
  <c r="M191" i="3"/>
  <c r="L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1" i="3"/>
  <c r="L181" i="3"/>
  <c r="M180" i="3"/>
  <c r="L180" i="3"/>
  <c r="M179" i="3"/>
  <c r="L179" i="3"/>
  <c r="M178" i="3"/>
  <c r="L178" i="3"/>
  <c r="M177" i="3"/>
  <c r="L177" i="3"/>
  <c r="M176" i="3"/>
  <c r="L176" i="3"/>
  <c r="M175" i="3"/>
  <c r="L175" i="3"/>
  <c r="M173" i="3"/>
  <c r="L173" i="3"/>
  <c r="K173" i="3"/>
  <c r="J173" i="3"/>
  <c r="M172" i="3"/>
  <c r="L172" i="3"/>
  <c r="M171" i="3"/>
  <c r="L171" i="3"/>
  <c r="M170" i="3"/>
  <c r="L170" i="3"/>
  <c r="M169" i="3"/>
  <c r="L169" i="3"/>
  <c r="M168" i="3"/>
  <c r="L168" i="3"/>
  <c r="M167" i="3"/>
  <c r="L167" i="3"/>
  <c r="M166" i="3"/>
  <c r="L166" i="3"/>
  <c r="M165" i="3"/>
  <c r="L165" i="3"/>
  <c r="M164" i="3"/>
  <c r="L164" i="3"/>
  <c r="M163" i="3"/>
  <c r="L163" i="3"/>
  <c r="M162" i="3"/>
  <c r="L162" i="3"/>
  <c r="M160" i="3"/>
  <c r="L160" i="3"/>
  <c r="M158" i="3"/>
  <c r="L158" i="3"/>
  <c r="M157" i="3"/>
  <c r="L157" i="3"/>
  <c r="M155" i="3"/>
  <c r="L155" i="3"/>
  <c r="K155" i="3"/>
  <c r="J155" i="3"/>
  <c r="M152" i="3"/>
  <c r="L152" i="3"/>
  <c r="M151" i="3"/>
  <c r="L151" i="3"/>
  <c r="M150" i="3"/>
  <c r="L150" i="3"/>
  <c r="M149" i="3"/>
  <c r="L149" i="3"/>
  <c r="M148" i="3"/>
  <c r="L148" i="3"/>
  <c r="M146" i="3"/>
  <c r="L146" i="3"/>
  <c r="K146" i="3"/>
  <c r="J146" i="3"/>
  <c r="M145" i="3"/>
  <c r="L145" i="3"/>
  <c r="M143" i="3"/>
  <c r="L143" i="3"/>
  <c r="M141" i="3"/>
  <c r="L141" i="3"/>
  <c r="K141" i="3"/>
  <c r="J141" i="3"/>
  <c r="M140" i="3"/>
  <c r="L140" i="3"/>
  <c r="K140" i="3"/>
  <c r="J140" i="3"/>
  <c r="M139" i="3"/>
  <c r="L139" i="3"/>
  <c r="M138" i="3"/>
  <c r="L138" i="3"/>
  <c r="K138" i="3"/>
  <c r="J138" i="3"/>
  <c r="M137" i="3"/>
  <c r="L137" i="3"/>
  <c r="M136" i="3"/>
  <c r="L136" i="3"/>
  <c r="M135" i="3"/>
  <c r="L135" i="3"/>
  <c r="K135" i="3"/>
  <c r="J135" i="3"/>
  <c r="M134" i="3"/>
  <c r="L134" i="3"/>
  <c r="M133" i="3"/>
  <c r="L133" i="3"/>
  <c r="M132" i="3"/>
  <c r="L132" i="3"/>
  <c r="M129" i="3"/>
  <c r="L129" i="3"/>
  <c r="K129" i="3"/>
  <c r="J129" i="3"/>
  <c r="M128" i="3"/>
  <c r="L128" i="3"/>
  <c r="M127" i="3"/>
  <c r="L127" i="3"/>
  <c r="M126" i="3"/>
  <c r="L126" i="3"/>
  <c r="M125" i="3"/>
  <c r="L125" i="3"/>
  <c r="M124" i="3"/>
  <c r="L124" i="3"/>
  <c r="M123" i="3"/>
  <c r="L123" i="3"/>
  <c r="M121" i="3"/>
  <c r="L121" i="3"/>
  <c r="K121" i="3"/>
  <c r="J121" i="3"/>
  <c r="M120" i="3"/>
  <c r="L120" i="3"/>
  <c r="M119" i="3"/>
  <c r="L119" i="3"/>
  <c r="K119" i="3"/>
  <c r="J119" i="3"/>
  <c r="M118" i="3"/>
  <c r="L118" i="3"/>
  <c r="M117" i="3"/>
  <c r="L117" i="3"/>
  <c r="M115" i="3"/>
  <c r="L115" i="3"/>
  <c r="K115" i="3"/>
  <c r="J115" i="3"/>
  <c r="M114" i="3"/>
  <c r="L114" i="3"/>
  <c r="M113" i="3"/>
  <c r="L113" i="3"/>
  <c r="M110" i="3"/>
  <c r="L110" i="3"/>
  <c r="M108" i="3"/>
  <c r="L108" i="3"/>
  <c r="K108" i="3"/>
  <c r="J108" i="3"/>
  <c r="M106" i="3"/>
  <c r="L106" i="3"/>
  <c r="M105" i="3"/>
  <c r="L105" i="3"/>
  <c r="M104" i="3"/>
  <c r="L104" i="3"/>
  <c r="M103" i="3"/>
  <c r="L103" i="3"/>
  <c r="M101" i="3"/>
  <c r="L101" i="3"/>
  <c r="K101" i="3"/>
  <c r="J101" i="3"/>
  <c r="M100" i="3"/>
  <c r="L100" i="3"/>
  <c r="K100" i="3"/>
  <c r="J100" i="3"/>
  <c r="M98" i="3"/>
  <c r="L98" i="3"/>
  <c r="M97" i="3"/>
  <c r="L97" i="3"/>
  <c r="M96" i="3"/>
  <c r="L96" i="3"/>
  <c r="M94" i="3"/>
  <c r="L94" i="3"/>
  <c r="K94" i="3"/>
  <c r="J94" i="3"/>
  <c r="M93" i="3"/>
  <c r="L93" i="3"/>
  <c r="M92" i="3"/>
  <c r="L92" i="3"/>
  <c r="M91" i="3"/>
  <c r="L91" i="3"/>
  <c r="M90" i="3"/>
  <c r="L90" i="3"/>
  <c r="M89" i="3"/>
  <c r="L89" i="3"/>
  <c r="M88" i="3"/>
  <c r="L88" i="3"/>
  <c r="M86" i="3"/>
  <c r="L86" i="3"/>
  <c r="K86" i="3"/>
  <c r="J86" i="3"/>
  <c r="M85" i="3"/>
  <c r="L85" i="3"/>
  <c r="M84" i="3"/>
  <c r="L84" i="3"/>
  <c r="M83" i="3"/>
  <c r="L83" i="3"/>
  <c r="M80" i="3"/>
  <c r="L80" i="3"/>
  <c r="M79" i="3"/>
  <c r="L79" i="3"/>
  <c r="K79" i="3"/>
  <c r="J79" i="3"/>
  <c r="M78" i="3"/>
  <c r="L78" i="3"/>
  <c r="M77" i="3"/>
  <c r="L77" i="3"/>
  <c r="M76" i="3"/>
  <c r="L76" i="3"/>
  <c r="M75" i="3"/>
  <c r="L75" i="3"/>
  <c r="M73" i="3"/>
  <c r="L73" i="3"/>
  <c r="M72" i="3"/>
  <c r="L72" i="3"/>
  <c r="M71" i="3"/>
  <c r="L71" i="3"/>
  <c r="M68" i="3"/>
  <c r="L68" i="3"/>
  <c r="K68" i="3"/>
  <c r="J68" i="3"/>
  <c r="M67" i="3"/>
  <c r="L67" i="3"/>
  <c r="M66" i="3"/>
  <c r="L66" i="3"/>
  <c r="M65" i="3"/>
  <c r="L65" i="3"/>
  <c r="M64" i="3"/>
  <c r="L64" i="3"/>
  <c r="M63" i="3"/>
  <c r="L63" i="3"/>
  <c r="M62" i="3"/>
  <c r="L62" i="3"/>
  <c r="M60" i="3"/>
  <c r="L60" i="3"/>
  <c r="K60" i="3"/>
  <c r="J60" i="3"/>
  <c r="M58" i="3"/>
  <c r="L58" i="3"/>
  <c r="M57" i="3"/>
  <c r="L57" i="3"/>
  <c r="M56" i="3"/>
  <c r="L56" i="3"/>
  <c r="M55" i="3"/>
  <c r="L55" i="3"/>
  <c r="M53" i="3"/>
  <c r="L53" i="3"/>
  <c r="K53" i="3"/>
  <c r="J53" i="3"/>
  <c r="M52" i="3"/>
  <c r="L52" i="3"/>
  <c r="M51" i="3"/>
  <c r="L51" i="3"/>
  <c r="M50" i="3"/>
  <c r="L50" i="3"/>
  <c r="M48" i="3"/>
  <c r="L48" i="3"/>
  <c r="M47" i="3"/>
  <c r="L47" i="3"/>
  <c r="M46" i="3"/>
  <c r="L46" i="3"/>
  <c r="M45" i="3"/>
  <c r="L45" i="3"/>
  <c r="M44" i="3"/>
  <c r="L44" i="3"/>
  <c r="M42" i="3"/>
  <c r="L42" i="3"/>
  <c r="K42" i="3"/>
  <c r="J42" i="3"/>
  <c r="M41" i="3"/>
  <c r="L41" i="3"/>
  <c r="M40" i="3"/>
  <c r="L40" i="3"/>
  <c r="M39" i="3"/>
  <c r="L39" i="3"/>
  <c r="M38" i="3"/>
  <c r="L38" i="3"/>
  <c r="M37" i="3"/>
  <c r="L37" i="3"/>
  <c r="M36" i="3"/>
  <c r="L36" i="3"/>
  <c r="M33" i="3"/>
  <c r="L33" i="3"/>
  <c r="K33" i="3"/>
  <c r="J33" i="3"/>
  <c r="M32" i="3"/>
  <c r="L32" i="3"/>
  <c r="K32" i="3"/>
  <c r="J32" i="3"/>
  <c r="M31" i="3"/>
  <c r="L31" i="3"/>
  <c r="K31" i="3"/>
  <c r="J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3" i="3"/>
  <c r="L13" i="3"/>
  <c r="M12" i="3"/>
  <c r="L12" i="3"/>
  <c r="M11" i="3"/>
  <c r="L11" i="3"/>
  <c r="M9" i="3"/>
  <c r="L9" i="3"/>
  <c r="M8" i="3"/>
  <c r="L8" i="3"/>
  <c r="M7" i="3"/>
  <c r="L7" i="3"/>
  <c r="M6" i="3"/>
  <c r="L6" i="3"/>
  <c r="M257" i="2"/>
  <c r="L257" i="2"/>
  <c r="K257" i="2"/>
  <c r="J257" i="2"/>
  <c r="M256" i="2"/>
  <c r="L256" i="2"/>
  <c r="K256" i="2"/>
  <c r="J256" i="2"/>
  <c r="M255" i="2"/>
  <c r="L255" i="2"/>
  <c r="K255" i="2"/>
  <c r="J255" i="2"/>
  <c r="M254" i="2"/>
  <c r="L254" i="2"/>
  <c r="K254" i="2"/>
  <c r="J254" i="2"/>
  <c r="M253" i="2"/>
  <c r="L253" i="2"/>
  <c r="M252" i="2"/>
  <c r="L252" i="2"/>
  <c r="M250" i="2"/>
  <c r="L250" i="2"/>
  <c r="K250" i="2"/>
  <c r="J250" i="2"/>
  <c r="M249" i="2"/>
  <c r="L249" i="2"/>
  <c r="K249" i="2"/>
  <c r="J249" i="2"/>
  <c r="M247" i="2"/>
  <c r="L247" i="2"/>
  <c r="M240" i="2"/>
  <c r="L240" i="2"/>
  <c r="K240" i="2"/>
  <c r="J240" i="2"/>
  <c r="M239" i="2"/>
  <c r="L239" i="2"/>
  <c r="K239" i="2"/>
  <c r="J239" i="2"/>
  <c r="J237" i="2"/>
  <c r="M230" i="2"/>
  <c r="L230" i="2"/>
  <c r="K230" i="2"/>
  <c r="J230" i="2"/>
  <c r="M228" i="2"/>
  <c r="L228" i="2"/>
  <c r="M227" i="2"/>
  <c r="L227" i="2"/>
  <c r="M222" i="2"/>
  <c r="L222" i="2"/>
  <c r="K222" i="2"/>
  <c r="J222" i="2"/>
  <c r="M221" i="2"/>
  <c r="L221" i="2"/>
  <c r="K221" i="2"/>
  <c r="J221" i="2"/>
  <c r="M220" i="2"/>
  <c r="L220" i="2"/>
  <c r="M219" i="2"/>
  <c r="L219" i="2"/>
  <c r="K219" i="2"/>
  <c r="J219" i="2"/>
  <c r="M218" i="2"/>
  <c r="L218" i="2"/>
  <c r="K218" i="2"/>
  <c r="J218" i="2"/>
  <c r="M217" i="2"/>
  <c r="L217" i="2"/>
  <c r="M215" i="2"/>
  <c r="L215" i="2"/>
  <c r="M214" i="2"/>
  <c r="L214" i="2"/>
  <c r="M213" i="2"/>
  <c r="L213" i="2"/>
  <c r="M212" i="2"/>
  <c r="L212" i="2"/>
  <c r="M211" i="2"/>
  <c r="L211" i="2"/>
  <c r="M210" i="2"/>
  <c r="L210" i="2"/>
  <c r="M208" i="2"/>
  <c r="L208" i="2"/>
  <c r="K208" i="2"/>
  <c r="J208" i="2"/>
  <c r="M207" i="2"/>
  <c r="L207" i="2"/>
  <c r="K207" i="2"/>
  <c r="J207" i="2"/>
  <c r="M206" i="2"/>
  <c r="L206" i="2"/>
  <c r="M205" i="2"/>
  <c r="L205" i="2"/>
  <c r="M204" i="2"/>
  <c r="L204" i="2"/>
  <c r="M202" i="2"/>
  <c r="L202" i="2"/>
  <c r="M201" i="2"/>
  <c r="L201" i="2"/>
  <c r="K201" i="2"/>
  <c r="J201" i="2"/>
  <c r="M200" i="2"/>
  <c r="L200" i="2"/>
  <c r="M199" i="2"/>
  <c r="L199" i="2"/>
  <c r="M198" i="2"/>
  <c r="L198" i="2"/>
  <c r="M197" i="2"/>
  <c r="L197" i="2"/>
  <c r="M195" i="2"/>
  <c r="L195" i="2"/>
  <c r="M193" i="2"/>
  <c r="L193" i="2"/>
  <c r="K193" i="2"/>
  <c r="J193" i="2"/>
  <c r="M192" i="2"/>
  <c r="L192" i="2"/>
  <c r="M191" i="2"/>
  <c r="L191" i="2"/>
  <c r="M190" i="2"/>
  <c r="L190" i="2"/>
  <c r="M188" i="2"/>
  <c r="L188" i="2"/>
  <c r="K188" i="2"/>
  <c r="J188" i="2"/>
  <c r="M187" i="2"/>
  <c r="L187" i="2"/>
  <c r="K187" i="2"/>
  <c r="J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4" i="2"/>
  <c r="L164" i="2"/>
  <c r="K164" i="2"/>
  <c r="J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1" i="2"/>
  <c r="L151" i="2"/>
  <c r="M150" i="2"/>
  <c r="L150" i="2"/>
  <c r="M149" i="2"/>
  <c r="L149" i="2"/>
  <c r="M147" i="2"/>
  <c r="L147" i="2"/>
  <c r="K147" i="2"/>
  <c r="J147" i="2"/>
  <c r="M146" i="2"/>
  <c r="L146" i="2"/>
  <c r="M145" i="2"/>
  <c r="L145" i="2"/>
  <c r="M144" i="2"/>
  <c r="L144" i="2"/>
  <c r="M143" i="2"/>
  <c r="L143" i="2"/>
  <c r="M142" i="2"/>
  <c r="L142" i="2"/>
  <c r="M140" i="2"/>
  <c r="L140" i="2"/>
  <c r="K140" i="2"/>
  <c r="J140" i="2"/>
  <c r="M139" i="2"/>
  <c r="L139" i="2"/>
  <c r="M138" i="2"/>
  <c r="L138" i="2"/>
  <c r="M136" i="2"/>
  <c r="L136" i="2"/>
  <c r="K136" i="2"/>
  <c r="J136" i="2"/>
  <c r="M135" i="2"/>
  <c r="L135" i="2"/>
  <c r="K135" i="2"/>
  <c r="J135" i="2"/>
  <c r="M134" i="2"/>
  <c r="L134" i="2"/>
  <c r="M133" i="2"/>
  <c r="L133" i="2"/>
  <c r="K133" i="2"/>
  <c r="J133" i="2"/>
  <c r="M132" i="2"/>
  <c r="L132" i="2"/>
  <c r="M131" i="2"/>
  <c r="L131" i="2"/>
  <c r="M130" i="2"/>
  <c r="L130" i="2"/>
  <c r="K130" i="2"/>
  <c r="J130" i="2"/>
  <c r="M129" i="2"/>
  <c r="L129" i="2"/>
  <c r="M128" i="2"/>
  <c r="L128" i="2"/>
  <c r="M127" i="2"/>
  <c r="L127" i="2"/>
  <c r="M124" i="2"/>
  <c r="L124" i="2"/>
  <c r="K124" i="2"/>
  <c r="J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6" i="2"/>
  <c r="L116" i="2"/>
  <c r="K116" i="2"/>
  <c r="J116" i="2"/>
  <c r="M115" i="2"/>
  <c r="L115" i="2"/>
  <c r="M114" i="2"/>
  <c r="L114" i="2"/>
  <c r="K114" i="2"/>
  <c r="J114" i="2"/>
  <c r="M113" i="2"/>
  <c r="L113" i="2"/>
  <c r="M112" i="2"/>
  <c r="L112" i="2"/>
  <c r="M110" i="2"/>
  <c r="L110" i="2"/>
  <c r="K110" i="2"/>
  <c r="J110" i="2"/>
  <c r="M109" i="2"/>
  <c r="L109" i="2"/>
  <c r="M108" i="2"/>
  <c r="L108" i="2"/>
  <c r="M105" i="2"/>
  <c r="L105" i="2"/>
  <c r="M103" i="2"/>
  <c r="L103" i="2"/>
  <c r="K103" i="2"/>
  <c r="J103" i="2"/>
  <c r="M101" i="2"/>
  <c r="L101" i="2"/>
  <c r="M100" i="2"/>
  <c r="L100" i="2"/>
  <c r="M99" i="2"/>
  <c r="L99" i="2"/>
  <c r="M98" i="2"/>
  <c r="L98" i="2"/>
  <c r="M96" i="2"/>
  <c r="L96" i="2"/>
  <c r="K96" i="2"/>
  <c r="J96" i="2"/>
  <c r="M95" i="2"/>
  <c r="L95" i="2"/>
  <c r="K95" i="2"/>
  <c r="J95" i="2"/>
  <c r="M94" i="2"/>
  <c r="L94" i="2"/>
  <c r="M93" i="2"/>
  <c r="L93" i="2"/>
  <c r="M92" i="2"/>
  <c r="L92" i="2"/>
  <c r="M90" i="2"/>
  <c r="L90" i="2"/>
  <c r="K90" i="2"/>
  <c r="J90" i="2"/>
  <c r="M89" i="2"/>
  <c r="L89" i="2"/>
  <c r="M88" i="2"/>
  <c r="L88" i="2"/>
  <c r="M87" i="2"/>
  <c r="L87" i="2"/>
  <c r="M86" i="2"/>
  <c r="L86" i="2"/>
  <c r="M85" i="2"/>
  <c r="L85" i="2"/>
  <c r="M84" i="2"/>
  <c r="L84" i="2"/>
  <c r="M82" i="2"/>
  <c r="L82" i="2"/>
  <c r="K82" i="2"/>
  <c r="J82" i="2"/>
  <c r="M81" i="2"/>
  <c r="L81" i="2"/>
  <c r="M80" i="2"/>
  <c r="L80" i="2"/>
  <c r="M79" i="2"/>
  <c r="L79" i="2"/>
  <c r="M78" i="2"/>
  <c r="L78" i="2"/>
  <c r="M77" i="2"/>
  <c r="L77" i="2"/>
  <c r="K77" i="2"/>
  <c r="J77" i="2"/>
  <c r="M76" i="2"/>
  <c r="L76" i="2"/>
  <c r="M75" i="2"/>
  <c r="L75" i="2"/>
  <c r="M74" i="2"/>
  <c r="L74" i="2"/>
  <c r="M73" i="2"/>
  <c r="L73" i="2"/>
  <c r="M71" i="2"/>
  <c r="L71" i="2"/>
  <c r="M70" i="2"/>
  <c r="L70" i="2"/>
  <c r="M69" i="2"/>
  <c r="L69" i="2"/>
  <c r="M66" i="2"/>
  <c r="L66" i="2"/>
  <c r="K66" i="2"/>
  <c r="J66" i="2"/>
  <c r="M65" i="2"/>
  <c r="L65" i="2"/>
  <c r="M64" i="2"/>
  <c r="L64" i="2"/>
  <c r="M63" i="2"/>
  <c r="L63" i="2"/>
  <c r="M62" i="2"/>
  <c r="L62" i="2"/>
  <c r="M61" i="2"/>
  <c r="L61" i="2"/>
  <c r="M60" i="2"/>
  <c r="L60" i="2"/>
  <c r="M58" i="2"/>
  <c r="L58" i="2"/>
  <c r="K58" i="2"/>
  <c r="J58" i="2"/>
  <c r="M57" i="2"/>
  <c r="L57" i="2"/>
  <c r="M56" i="2"/>
  <c r="L56" i="2"/>
  <c r="M55" i="2"/>
  <c r="L55" i="2"/>
  <c r="M54" i="2"/>
  <c r="L54" i="2"/>
  <c r="M52" i="2"/>
  <c r="L52" i="2"/>
  <c r="K52" i="2"/>
  <c r="J52" i="2"/>
  <c r="M51" i="2"/>
  <c r="L51" i="2"/>
  <c r="M50" i="2"/>
  <c r="L50" i="2"/>
  <c r="M49" i="2"/>
  <c r="L49" i="2"/>
  <c r="M47" i="2"/>
  <c r="L47" i="2"/>
  <c r="M46" i="2"/>
  <c r="L46" i="2"/>
  <c r="M45" i="2"/>
  <c r="L45" i="2"/>
  <c r="M44" i="2"/>
  <c r="L44" i="2"/>
  <c r="M43" i="2"/>
  <c r="L43" i="2"/>
  <c r="M41" i="2"/>
  <c r="L41" i="2"/>
  <c r="K41" i="2"/>
  <c r="J41" i="2"/>
  <c r="M40" i="2"/>
  <c r="L40" i="2"/>
  <c r="M39" i="2"/>
  <c r="L39" i="2"/>
  <c r="M38" i="2"/>
  <c r="L38" i="2"/>
  <c r="M37" i="2"/>
  <c r="L37" i="2"/>
  <c r="M36" i="2"/>
  <c r="L36" i="2"/>
  <c r="M35" i="2"/>
  <c r="L35" i="2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2" i="2"/>
  <c r="L12" i="2"/>
  <c r="M11" i="2"/>
  <c r="L11" i="2"/>
  <c r="M10" i="2"/>
  <c r="L10" i="2"/>
  <c r="M8" i="2"/>
  <c r="L8" i="2"/>
  <c r="M7" i="2"/>
  <c r="L7" i="2"/>
  <c r="M6" i="2"/>
  <c r="L6" i="2"/>
  <c r="M5" i="2"/>
  <c r="L5" i="2"/>
  <c r="H96" i="1"/>
  <c r="H95" i="1"/>
  <c r="H91" i="1"/>
  <c r="H81" i="1"/>
  <c r="H80" i="1"/>
  <c r="H77" i="1"/>
  <c r="H76" i="1"/>
  <c r="H75" i="1"/>
  <c r="H71" i="1"/>
  <c r="H67" i="1"/>
  <c r="H63" i="1"/>
  <c r="H55" i="1"/>
  <c r="H48" i="1"/>
  <c r="H44" i="1"/>
  <c r="H38" i="1"/>
  <c r="H37" i="1"/>
  <c r="H26" i="1"/>
  <c r="H25" i="1"/>
  <c r="H20" i="1"/>
  <c r="H15" i="1"/>
  <c r="H14" i="1"/>
</calcChain>
</file>

<file path=xl/sharedStrings.xml><?xml version="1.0" encoding="utf-8"?>
<sst xmlns="http://schemas.openxmlformats.org/spreadsheetml/2006/main" count="2784" uniqueCount="790">
  <si>
    <t>Jun 30, 26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</si>
  <si>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</si>
  <si>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</si>
  <si>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</si>
  <si>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</si>
  <si>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</si>
  <si>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</si>
  <si>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</si>
  <si>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</si>
  <si>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</si>
  <si>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</si>
  <si>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</si>
  <si>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</si>
  <si>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</si>
  <si>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</si>
  <si>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</si>
  <si>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1110 · Wildland Fire Billing</t>
  </si>
  <si>
    <t>1115 · Accts Receivable Inspection</t>
  </si>
  <si>
    <t>1120 · Property Tax Receivable</t>
  </si>
  <si>
    <t>Total Accounts Receivable</t>
  </si>
  <si>
    <t>Other Current Assets</t>
  </si>
  <si>
    <t>1250 · Loan Payment</t>
  </si>
  <si>
    <t>1260 · Outstanding Loan Amount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</si>
  <si>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</si>
  <si>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</si>
  <si>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</si>
  <si>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</si>
  <si>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</si>
  <si>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</si>
  <si>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</si>
  <si>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</si>
  <si>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</si>
  <si>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</si>
  <si>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</si>
  <si>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</si>
  <si>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</si>
  <si>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</si>
  <si>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</si>
  <si>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</si>
  <si>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</si>
  <si>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</si>
  <si>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</si>
  <si>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</si>
  <si>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</si>
  <si>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</si>
  <si>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9705 · UMB Credit Cards</t>
  </si>
  <si>
    <t>Citywide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</si>
  <si>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</si>
  <si>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</si>
  <si>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</si>
  <si>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</si>
  <si>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</si>
  <si>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</si>
  <si>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</si>
  <si>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</si>
  <si>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</si>
  <si>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</si>
  <si>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</si>
  <si>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</si>
  <si>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</si>
  <si>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</si>
  <si>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</si>
  <si>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</si>
  <si>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</si>
  <si>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</si>
  <si>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</si>
  <si>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</si>
  <si>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</si>
  <si>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</si>
  <si>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</si>
  <si>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</si>
  <si>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</si>
  <si>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</si>
  <si>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</si>
  <si>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</si>
  <si>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</si>
  <si>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</si>
  <si>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Long Term Liabilities</t>
  </si>
  <si>
    <t>5601 · 2024 Saber Pumper Truck</t>
  </si>
  <si>
    <t>Total Long Term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</si>
  <si>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</si>
  <si>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</si>
  <si>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</si>
  <si>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</si>
  <si>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</si>
  <si>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</si>
  <si>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</si>
  <si>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</si>
  <si>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</si>
  <si>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</si>
  <si>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</si>
  <si>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</si>
  <si>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</si>
  <si>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</si>
  <si>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</si>
  <si>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</si>
  <si>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Jun 26</t>
  </si>
  <si>
    <t>Budget</t>
  </si>
  <si>
    <t>$ Over Budget</t>
  </si>
  <si>
    <t>% of Budget</t>
  </si>
  <si>
    <t>Ordinary Income/Expense</t>
  </si>
  <si>
    <t>Income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</si>
  <si>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</si>
  <si>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</si>
  <si>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</si>
  <si>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</si>
  <si>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</si>
  <si>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</si>
  <si>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</si>
  <si>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</si>
  <si>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4107 · TIF-Vehicle/Apparatus Fund %</t>
  </si>
  <si>
    <t>4105 · Tax-Vehicle/Apparatus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</si>
  <si>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</si>
  <si>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</si>
  <si>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</si>
  <si>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</si>
  <si>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</si>
  <si>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</si>
  <si>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</si>
  <si>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</si>
  <si>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</si>
  <si>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</si>
  <si>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</si>
  <si>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</si>
  <si>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</si>
  <si>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</si>
  <si>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</si>
  <si>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</si>
  <si>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</si>
  <si>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</si>
  <si>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</si>
  <si>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</si>
  <si>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9014 · New 5603 (Type 3)</t>
  </si>
  <si>
    <t>9013 · Burn Building</t>
  </si>
  <si>
    <t>9012 · Used Skidsteer</t>
  </si>
  <si>
    <t>9008 · New 5601</t>
  </si>
  <si>
    <t>9007 · New 5633</t>
  </si>
  <si>
    <t>9010 · Building Maintenace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</si>
  <si>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</si>
  <si>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</si>
  <si>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</si>
  <si>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</si>
  <si>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</si>
  <si>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</si>
  <si>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</si>
  <si>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</si>
  <si>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</si>
  <si>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</si>
  <si>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</si>
  <si>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</si>
  <si>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</si>
  <si>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</si>
  <si>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</si>
  <si>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6125 · Liability Insurance</t>
  </si>
  <si>
    <t>6130 · Workman's Compensation</t>
  </si>
  <si>
    <t>Total 6100 · Insurance</t>
  </si>
  <si>
    <t>6200 · Dues and Subscriptions</t>
  </si>
  <si>
    <t>6250 · Professional Memberships</t>
  </si>
  <si>
    <t>6245 · First Due Software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</si>
  <si>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</si>
  <si>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</si>
  <si>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</si>
  <si>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</si>
  <si>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</si>
  <si>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</si>
  <si>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</si>
  <si>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</si>
  <si>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</si>
  <si>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</si>
  <si>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</si>
  <si>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</si>
  <si>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</si>
  <si>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</si>
  <si>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6420 · Health Insurance Chief</t>
  </si>
  <si>
    <t>Total 6410 · Chief</t>
  </si>
  <si>
    <t>6430 · Fire Fighters</t>
  </si>
  <si>
    <t>6440 · Administrator</t>
  </si>
  <si>
    <t>6442 · Mechanic</t>
  </si>
  <si>
    <t>6446 · Fire Inspection</t>
  </si>
  <si>
    <t>Total 6405 · Gross wages - Employees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</si>
  <si>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</si>
  <si>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</si>
  <si>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</si>
  <si>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</si>
  <si>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</si>
  <si>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</si>
  <si>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</si>
  <si>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Total 6450 · Payroll Direct Costs</t>
  </si>
  <si>
    <t>6480 · Payroll Taxes</t>
  </si>
  <si>
    <t>6484 · FICA</t>
  </si>
  <si>
    <t>6486 · Medicare</t>
  </si>
  <si>
    <t>6488 · SUI</t>
  </si>
  <si>
    <t>Total 6480 · Payroll Taxes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</si>
  <si>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</si>
  <si>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</si>
  <si>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</si>
  <si>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</si>
  <si>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</si>
  <si>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</si>
  <si>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6500 · Professional Fees - Other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</si>
  <si>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</si>
  <si>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</si>
  <si>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</si>
  <si>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</si>
  <si>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</si>
  <si>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</si>
  <si>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</si>
  <si>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</si>
  <si>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</si>
  <si>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</si>
  <si>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</si>
  <si>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</si>
  <si>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</si>
  <si>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Total 6610 · Building Maintanence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</si>
  <si>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</si>
  <si>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</si>
  <si>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</si>
  <si>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</si>
  <si>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</si>
  <si>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</si>
  <si>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</si>
  <si>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</si>
  <si>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</si>
  <si>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</si>
  <si>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</si>
  <si>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</si>
  <si>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</si>
  <si>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Total 6652 · Gas and Electric</t>
  </si>
  <si>
    <t>6660 · Water</t>
  </si>
  <si>
    <t>6662 · DirectTV</t>
  </si>
  <si>
    <t>Total 6650 · Utilities</t>
  </si>
  <si>
    <t>6664 · Waste Disposal</t>
  </si>
  <si>
    <t>Total 6600 · STATIONS &amp; BULDINGS</t>
  </si>
  <si>
    <t>Total 6000 · ADMINISTRATION</t>
  </si>
  <si>
    <t>6670 · COMMUNICATIONS</t>
  </si>
  <si>
    <t>6672 · Communications Equipment</t>
  </si>
  <si>
    <t>6676 · Repair</t>
  </si>
  <si>
    <t>Total 6670 · COMMUNICATIONS</t>
  </si>
  <si>
    <t>6680 · EMERGENCY MEDICAL SERVICES</t>
  </si>
  <si>
    <t>6682 · EMS MD Advisor</t>
  </si>
  <si>
    <t>6684 · Medical Equipment</t>
  </si>
  <si>
    <t>6686 · Medical Supplies</t>
  </si>
  <si>
    <t>6688 · Oxygen</t>
  </si>
  <si>
    <t>6690 · Physio Maintenance Contract</t>
  </si>
  <si>
    <t>Total 6680 · EMERGENCY MEDICAL SERVICES</t>
  </si>
  <si>
    <t>6700 · FIRE FIGHTING</t>
  </si>
  <si>
    <t>6702 · Wild Fire Planning</t>
  </si>
  <si>
    <t>6704 · Fire Fighting Consumables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</si>
  <si>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</si>
  <si>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</si>
  <si>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</si>
  <si>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</si>
  <si>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</si>
  <si>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</si>
  <si>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</si>
  <si>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</si>
  <si>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</si>
  <si>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</si>
  <si>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6736 · Bunker Gear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</si>
  <si>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</si>
  <si>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</si>
  <si>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</si>
  <si>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</si>
  <si>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</si>
  <si>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</si>
  <si>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</si>
  <si>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HME</t>
  </si>
  <si>
    <t>5602 Engine 2</t>
  </si>
  <si>
    <t>5617-Ladder Truck</t>
  </si>
  <si>
    <t>5621 · Braun Liberty Ambulance</t>
  </si>
  <si>
    <t>5622 · (Lifeline) Ambulance</t>
  </si>
  <si>
    <t>5654-Flatbed Truck</t>
  </si>
  <si>
    <t>5631 Brush 1</t>
  </si>
  <si>
    <t>5632 Brush 2 Truck</t>
  </si>
  <si>
    <t>5633 · 2024 RAM 5500 - Brush Truck</t>
  </si>
  <si>
    <t>5640-Tanker</t>
  </si>
  <si>
    <t>5641 Tanker 1</t>
  </si>
  <si>
    <t>5642 Tanker-2 (2021)</t>
  </si>
  <si>
    <t>5644-5 Ton Tanker</t>
  </si>
  <si>
    <t>5650 · 2024 Dodge RAM - Captain</t>
  </si>
  <si>
    <t>5651 · 2017 Toyota Tacoma - Chief</t>
  </si>
  <si>
    <t>5652 · 2025 Dodge RAM - Fire Marshal</t>
  </si>
  <si>
    <t>5653-Chevy Plow Truck</t>
  </si>
  <si>
    <t>6800 · Vehicle Maintenance - Other</t>
  </si>
  <si>
    <t>Total 6800 · Vehicle Maintenance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</si>
  <si>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</si>
  <si>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</si>
  <si>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</si>
  <si>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</si>
  <si>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</si>
  <si>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</si>
  <si>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</si>
  <si>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</si>
  <si>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</si>
  <si>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</si>
  <si>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</si>
  <si>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</si>
  <si>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</si>
  <si>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</si>
  <si>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</si>
  <si>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6880 · Travel</t>
  </si>
  <si>
    <t>6882 · Meals</t>
  </si>
  <si>
    <t>6884 · Travel</t>
  </si>
  <si>
    <t>6880 · Travel - Other</t>
  </si>
  <si>
    <t>Total 6880 · Travel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</si>
  <si>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</si>
  <si>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</si>
  <si>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</si>
  <si>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</si>
  <si>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</si>
  <si>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</si>
  <si>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</si>
  <si>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</si>
  <si>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</si>
  <si>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6899 · Training Center Usage Fees</t>
  </si>
  <si>
    <t>Total Fire Training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</si>
  <si>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</si>
  <si>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</si>
  <si>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</si>
  <si>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</si>
  <si>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</si>
  <si>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</si>
  <si>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4300 · Other Income</t>
  </si>
  <si>
    <t>4380 · Fire Inspection</t>
  </si>
  <si>
    <t>4385 · Fire Inspection Billing</t>
  </si>
  <si>
    <t>4382 · Community Cistern</t>
  </si>
  <si>
    <t>4381 · Permitting/Plan Review</t>
  </si>
  <si>
    <t>Total 4380 · Fire Inspection</t>
  </si>
  <si>
    <t>4400 · Wildland Fire Fighting Reimburs</t>
  </si>
  <si>
    <t>4410 · Wildland Labor Volunteer</t>
  </si>
  <si>
    <t>4420 · Wildland Fire Staff</t>
  </si>
  <si>
    <t>4430 · Wildland Exp Reimb</t>
  </si>
  <si>
    <t>4440 · Equipment Reimbursement</t>
  </si>
  <si>
    <t>4480 · Billable overhead</t>
  </si>
  <si>
    <t>Total 4400 · Wildland Fire Fighting Reimburs</t>
  </si>
  <si>
    <t>4300 · Other Income - Other</t>
  </si>
  <si>
    <t>Total 4300 · Other Income</t>
  </si>
  <si>
    <t>Total Other Income</t>
  </si>
  <si>
    <t>Other Expense</t>
  </si>
  <si>
    <t>8300 · Other Expenses</t>
  </si>
  <si>
    <t>8361 · EMT</t>
  </si>
  <si>
    <t>8362 · EMR</t>
  </si>
  <si>
    <t>8400 · Wild Fire</t>
  </si>
  <si>
    <t>8440 · Wildland Equipment Expense</t>
  </si>
  <si>
    <t>8420 · Wildland Fire Fighting-Payroll</t>
  </si>
  <si>
    <t>8430 · Volunteer/Employee Direct Costs</t>
  </si>
  <si>
    <t>Total 8400 · Wild Fire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</si>
  <si>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</si>
  <si>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</si>
  <si>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</si>
  <si>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</si>
  <si>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</si>
  <si>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</si>
  <si>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</si>
  <si>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Jan - Jun 26</t>
  </si>
  <si>
    <t>4030 · Sale of Vehicles</t>
  </si>
  <si>
    <t>6100 · Insurance - Other</t>
  </si>
  <si>
    <t>6432 · Accrued Vacation Firefighter</t>
  </si>
  <si>
    <t>6434 · Accrued Sick Pay Firefighter</t>
  </si>
  <si>
    <t>6480 · Payroll Taxes - Other</t>
  </si>
  <si>
    <t>6674 · Frequency Coordination</t>
  </si>
  <si>
    <t>6692 · PPE EMS</t>
  </si>
  <si>
    <t>6680 · EMERGENCY MEDICAL SERVICES - Other</t>
  </si>
  <si>
    <t>6706 · Investigation Equipment</t>
  </si>
  <si>
    <t>6874 · Physicals</t>
  </si>
  <si>
    <t>4000 · CAPITAL OUTLAY UNBUDGETED</t>
  </si>
  <si>
    <t>4009 · 5652 Replacement</t>
  </si>
  <si>
    <t>4000 · CAPITAL OUTLAY UNBUDGETED - Other</t>
  </si>
  <si>
    <t>Total 4000 · CAPITAL OUTLAY UNBUDGETED</t>
  </si>
  <si>
    <t>4200 · Grant Income</t>
  </si>
  <si>
    <t>4270 · Emergency Service Grant - LUCAS</t>
  </si>
  <si>
    <t>Total 4200 · Grant Income</t>
  </si>
  <si>
    <t>4380 · Fire Inspection - Other</t>
  </si>
  <si>
    <t>4360 · Medical Training</t>
  </si>
  <si>
    <t>4361 · EMT</t>
  </si>
  <si>
    <t>Total 4360 · Medical Training</t>
  </si>
  <si>
    <t>4350 · NFPD Auxiliary</t>
  </si>
  <si>
    <t>8350 · Auxiliary Expense</t>
  </si>
  <si>
    <t>8302 · 2025 Apparatus Hail Damage</t>
  </si>
  <si>
    <t>8321 · New Ambulance (ETA 2026)</t>
  </si>
  <si>
    <t>8485 · Wildland Lodging</t>
  </si>
  <si>
    <t>8300 · Other Expenses - Other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</si>
  <si>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</si>
  <si>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</si>
  <si>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</si>
  <si>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</si>
  <si>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</si>
  <si>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</si>
  <si>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</si>
  <si>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</si>
  <si>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</si>
  <si>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</si>
  <si>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Total 4025 · Interest Income</t>
  </si>
  <si>
    <t>Total 4157 · Other/RAR TIF</t>
  </si>
  <si>
    <t>Total 4156 · Other/RAR SOT</t>
  </si>
  <si>
    <t>Total 4106 · SOT-Vehicle/Apparatus Fund %</t>
  </si>
  <si>
    <t>Total 4107 · TIF-Vehicle/Apparatus Fund %</t>
  </si>
  <si>
    <t>Total 4110 · General Operating Current Tax</t>
  </si>
  <si>
    <t>Total 4115 · General Operating SOT</t>
  </si>
  <si>
    <t>Total 4130 · Current Interest</t>
  </si>
  <si>
    <t>Total 4176 · Refund/Abate Current Tax</t>
  </si>
  <si>
    <t>Total 4155 · Other/RAR Current Tax</t>
  </si>
  <si>
    <t>Total 4116 · General Operating TIF</t>
  </si>
  <si>
    <t>Total 9014 · New 5603 (Type 3)</t>
  </si>
  <si>
    <t>Total 9010 · Building Maintenace</t>
  </si>
  <si>
    <t>Total 6005 · Office Supplies</t>
  </si>
  <si>
    <t>Total 6010 · Office Equipment</t>
  </si>
  <si>
    <t>Total 6015 · Postage and Delivery</t>
  </si>
  <si>
    <t>Total 6020 · Advertising/Public Notice</t>
  </si>
  <si>
    <t>Total 6035 · Treasurer &amp; Bank Fees</t>
  </si>
  <si>
    <t>Total 6030 · Bank Fees - Other</t>
  </si>
  <si>
    <t>Total 6115 · CO Heart &amp; Circulatory</t>
  </si>
  <si>
    <t>Total 6125 · Liability Insurance</t>
  </si>
  <si>
    <t>Total 6130 · Workman's Compensation</t>
  </si>
  <si>
    <t>Total 6215 · Website</t>
  </si>
  <si>
    <t>Total 6230 · Internet expense</t>
  </si>
  <si>
    <t>Total 6200 · Dues and Subscriptions - Other</t>
  </si>
  <si>
    <t>Total 6447 · Mitigation Specialist</t>
  </si>
  <si>
    <t>Total 6448 · PRN Medic Hourly</t>
  </si>
  <si>
    <t>Total 6412 · Gross wages - chief</t>
  </si>
  <si>
    <t>Total 6414 · Pension Fund Chief</t>
  </si>
  <si>
    <t>Total 6416 · Disability Chief</t>
  </si>
  <si>
    <t>Total 6420 · Health Insurance Chief</t>
  </si>
  <si>
    <t>Total 6430 · Fire Fighters</t>
  </si>
  <si>
    <t>Total 6440 · Administrator</t>
  </si>
  <si>
    <t>Total 6446 · Fire Inspection</t>
  </si>
  <si>
    <t>Total 6463 · Group Life Insurance</t>
  </si>
  <si>
    <t>Total 6452 · Pension Fund Staff</t>
  </si>
  <si>
    <t>Total 6454 · Disability Staff</t>
  </si>
  <si>
    <t>Total 6456 · Health Insurance Staff</t>
  </si>
  <si>
    <t>Total 6472 · Payroll Fees</t>
  </si>
  <si>
    <t>Total 6484 · FICA</t>
  </si>
  <si>
    <t>Total 6486 · Medicare</t>
  </si>
  <si>
    <t>Total 6488 · SUI</t>
  </si>
  <si>
    <t>Total 6512 · HR Consulting</t>
  </si>
  <si>
    <t>Total 6500 · Professional Fees - Other</t>
  </si>
  <si>
    <t>Total 6612.1 · Station #1 Operating Suppllies</t>
  </si>
  <si>
    <t>Total 6612 · Station #1 - Other</t>
  </si>
  <si>
    <t>Total 6632 · Mobile</t>
  </si>
  <si>
    <t>Total 6634 · Cellular Data</t>
  </si>
  <si>
    <t>Total 6636 · Station 1 9161</t>
  </si>
  <si>
    <t>Total 6638 · Station 2-Ridge 0310</t>
  </si>
  <si>
    <t>Total 6640 · Station 3-Eldora 9555</t>
  </si>
  <si>
    <t>Total 6654 · Station #1 utilities</t>
  </si>
  <si>
    <t>Total 6656 · Station #2 Utilities</t>
  </si>
  <si>
    <t>Total 6658 · Station #3 Utilities</t>
  </si>
  <si>
    <t>Total 6662 · DirectTV</t>
  </si>
  <si>
    <t>Total 6664 · Waste Disposal</t>
  </si>
  <si>
    <t>Total 6686 · Medical Supplies</t>
  </si>
  <si>
    <t>Total 6708 · Vehicle Fuel</t>
  </si>
  <si>
    <t>Total 6724 · PPE Wildland</t>
  </si>
  <si>
    <t>Total 6726 · PPE Structure</t>
  </si>
  <si>
    <t>Total 5631 Brush 1</t>
  </si>
  <si>
    <t>Total 5633 · 2024 RAM 5500 - Brush Truck</t>
  </si>
  <si>
    <t>Total 5650 · 2024 Dodge RAM - Captain</t>
  </si>
  <si>
    <t>Total 5652 · 2025 Dodge RAM - Fire Marshal</t>
  </si>
  <si>
    <t>Total 6800 · Vehicle Maintenance - Other</t>
  </si>
  <si>
    <t>Total 6882 · Meals</t>
  </si>
  <si>
    <t>Total 6884 · Travel</t>
  </si>
  <si>
    <t>Total 6894 · 6894 - Fire Training</t>
  </si>
  <si>
    <t>Total 4385 · Fire Inspection Billing</t>
  </si>
  <si>
    <t>Total 4381 · Permitting/Plan Review</t>
  </si>
  <si>
    <t>Total 4410 · Wildland Labor Volunteer</t>
  </si>
  <si>
    <t>Total 4420 · Wildland Fire Staff</t>
  </si>
  <si>
    <t>Total 4430 · Wildland Exp Reimb</t>
  </si>
  <si>
    <t>Total 4440 · Equipment Reimbursement</t>
  </si>
  <si>
    <t>Total 4480 · Billable overhead</t>
  </si>
  <si>
    <t>Total 4300 · Other Income - Other</t>
  </si>
  <si>
    <t>Total 8361 · EMT</t>
  </si>
  <si>
    <t>Total 8362 · EMR</t>
  </si>
  <si>
    <t>Total 8440 · Wildland Equipment Expense</t>
  </si>
  <si>
    <t>Total 8420 · Wildland Fire Fighting-Payroll</t>
  </si>
  <si>
    <t>Total 8430 · Volunteer/Employee Direct Costs</t>
  </si>
  <si>
    <t>Deposit</t>
  </si>
  <si>
    <t>Credit Card Charge</t>
  </si>
  <si>
    <t>Credit Card Credit</t>
  </si>
  <si>
    <t>Bill</t>
  </si>
  <si>
    <t>Check</t>
  </si>
  <si>
    <t>Paycheck</t>
  </si>
  <si>
    <t>Invoice</t>
  </si>
  <si>
    <t>593031</t>
  </si>
  <si>
    <t>19195</t>
  </si>
  <si>
    <t>593249</t>
  </si>
  <si>
    <t>MAY 2026</t>
  </si>
  <si>
    <t>19063</t>
  </si>
  <si>
    <t>0606NEDFIRE</t>
  </si>
  <si>
    <t>592513</t>
  </si>
  <si>
    <t>103394653</t>
  </si>
  <si>
    <t>593036</t>
  </si>
  <si>
    <t>590369</t>
  </si>
  <si>
    <t>23117</t>
  </si>
  <si>
    <t>2026ci-1765</t>
  </si>
  <si>
    <t>CFT27-43-0101</t>
  </si>
  <si>
    <t>U26FFS120387-02</t>
  </si>
  <si>
    <t>2425524</t>
  </si>
  <si>
    <t>74</t>
  </si>
  <si>
    <t>2026</t>
  </si>
  <si>
    <t>G162743729</t>
  </si>
  <si>
    <t>G164468796</t>
  </si>
  <si>
    <t>G165305622</t>
  </si>
  <si>
    <t>MZA7BFF5</t>
  </si>
  <si>
    <t>14744</t>
  </si>
  <si>
    <t>14742</t>
  </si>
  <si>
    <t>14751</t>
  </si>
  <si>
    <t>14748</t>
  </si>
  <si>
    <t>14743</t>
  </si>
  <si>
    <t>14752</t>
  </si>
  <si>
    <t>14750</t>
  </si>
  <si>
    <t>14747</t>
  </si>
  <si>
    <t>p1-116198438</t>
  </si>
  <si>
    <t>14745</t>
  </si>
  <si>
    <t>14746</t>
  </si>
  <si>
    <t>14749</t>
  </si>
  <si>
    <t>20260514</t>
  </si>
  <si>
    <t>1354</t>
  </si>
  <si>
    <t>4011674</t>
  </si>
  <si>
    <t>02679G</t>
  </si>
  <si>
    <t>51760513</t>
  </si>
  <si>
    <t>85267696</t>
  </si>
  <si>
    <t>06282026</t>
  </si>
  <si>
    <t>MAY 2025</t>
  </si>
  <si>
    <t>981710032</t>
  </si>
  <si>
    <t>JUN 2026</t>
  </si>
  <si>
    <t>357620447</t>
  </si>
  <si>
    <t>2544103</t>
  </si>
  <si>
    <t>1000427949</t>
  </si>
  <si>
    <t>665673</t>
  </si>
  <si>
    <t>2983465</t>
  </si>
  <si>
    <t>400031</t>
  </si>
  <si>
    <t>jjf3</t>
  </si>
  <si>
    <t>6</t>
  </si>
  <si>
    <t>10058</t>
  </si>
  <si>
    <t>1108</t>
  </si>
  <si>
    <t>17166267</t>
  </si>
  <si>
    <t>26-99586</t>
  </si>
  <si>
    <t>26-99997</t>
  </si>
  <si>
    <t>2026-013</t>
  </si>
  <si>
    <t>2026-012</t>
  </si>
  <si>
    <t>26-ASH POLE</t>
  </si>
  <si>
    <t>26-SHARPE</t>
  </si>
  <si>
    <t>2026-054</t>
  </si>
  <si>
    <t>2026-045</t>
  </si>
  <si>
    <t>2026-046</t>
  </si>
  <si>
    <t>2026-047</t>
  </si>
  <si>
    <t>2026-048</t>
  </si>
  <si>
    <t>2026-049</t>
  </si>
  <si>
    <t>2026-050</t>
  </si>
  <si>
    <t>2026-051</t>
  </si>
  <si>
    <t>2026-052</t>
  </si>
  <si>
    <t>2026-056</t>
  </si>
  <si>
    <t>2026-057</t>
  </si>
  <si>
    <t>2026-053</t>
  </si>
  <si>
    <t>Reimbursement</t>
  </si>
  <si>
    <t>1996112</t>
  </si>
  <si>
    <t>1996111</t>
  </si>
  <si>
    <t>44200571771</t>
  </si>
  <si>
    <t>50100447660</t>
  </si>
  <si>
    <t>50100447883</t>
  </si>
  <si>
    <t>707855</t>
  </si>
  <si>
    <t>50100448059</t>
  </si>
  <si>
    <t>710471</t>
  </si>
  <si>
    <t>711999</t>
  </si>
  <si>
    <t>1650046</t>
  </si>
  <si>
    <t>46300949595</t>
  </si>
  <si>
    <t>46300949566</t>
  </si>
  <si>
    <t>Boulder County Treasurer</t>
  </si>
  <si>
    <t>Supply Cache</t>
  </si>
  <si>
    <t>Cascade Fire Equipment</t>
  </si>
  <si>
    <t>Amazon</t>
  </si>
  <si>
    <t>McMaster-Carr</t>
  </si>
  <si>
    <t>Danner</t>
  </si>
  <si>
    <t>ROI Fire &amp; Ballistics</t>
  </si>
  <si>
    <t>Mountain-Ear</t>
  </si>
  <si>
    <t>Colorado Firefighter Heart &amp; Cancer Trust</t>
  </si>
  <si>
    <t>Tribbett Agency LLC</t>
  </si>
  <si>
    <t>Pinnacol</t>
  </si>
  <si>
    <t>Streamline</t>
  </si>
  <si>
    <t>TMobile</t>
  </si>
  <si>
    <t>1Password</t>
  </si>
  <si>
    <t>Microsoft</t>
  </si>
  <si>
    <t>Apple Store</t>
  </si>
  <si>
    <t>Hohnbaum, Timothy M</t>
  </si>
  <si>
    <t>Biscardi, Alec</t>
  </si>
  <si>
    <t>Stenhouse, Colin</t>
  </si>
  <si>
    <t>Schmidtmann, Charles P</t>
  </si>
  <si>
    <t>Faes, Nicholas I</t>
  </si>
  <si>
    <t>Wheelock, Glendon</t>
  </si>
  <si>
    <t>Snyder, Sherry A</t>
  </si>
  <si>
    <t>Joslin, Jon A</t>
  </si>
  <si>
    <t>Intuit</t>
  </si>
  <si>
    <t>Ipsen, Joseph D</t>
  </si>
  <si>
    <t>Jones, Ryder</t>
  </si>
  <si>
    <t>Schmidtmann, Otto M</t>
  </si>
  <si>
    <t>Smarter HR Solutions, LLC</t>
  </si>
  <si>
    <t>Boulder Emergency Squad</t>
  </si>
  <si>
    <t>Home Depot</t>
  </si>
  <si>
    <t>Harbor Freight Tools</t>
  </si>
  <si>
    <t>Cintas</t>
  </si>
  <si>
    <t>Melio</t>
  </si>
  <si>
    <t>AT&amp;T Carol Stream</t>
  </si>
  <si>
    <t>Boulder Phone Installers</t>
  </si>
  <si>
    <t>Centurylink</t>
  </si>
  <si>
    <t>Xcel Energy</t>
  </si>
  <si>
    <t>Hulu</t>
  </si>
  <si>
    <t>Hydrow</t>
  </si>
  <si>
    <t>Western Disposal</t>
  </si>
  <si>
    <t>Boulder County</t>
  </si>
  <si>
    <t>Propper</t>
  </si>
  <si>
    <t>NAPA AUTO PARTS</t>
  </si>
  <si>
    <t>Nederland Feed &amp; Pet</t>
  </si>
  <si>
    <t>Mountain Peak Cafe</t>
  </si>
  <si>
    <t>The Deli</t>
  </si>
  <si>
    <t>Lazy Dog</t>
  </si>
  <si>
    <t>Chick-fil-A</t>
  </si>
  <si>
    <t>Rocket</t>
  </si>
  <si>
    <t>Denver Public Parking</t>
  </si>
  <si>
    <t>Colorado Division of Fire Prevention</t>
  </si>
  <si>
    <t>Nederland Downtown Development Authority</t>
  </si>
  <si>
    <t>Eldora Mountain Resort</t>
  </si>
  <si>
    <t>1-State of Colorado AR</t>
  </si>
  <si>
    <t>Lee H Gutmacher</t>
  </si>
  <si>
    <t>Terri Gooch</t>
  </si>
  <si>
    <t>Philip Sutton</t>
  </si>
  <si>
    <t>Nancie Graebeldinger</t>
  </si>
  <si>
    <t>Katrina Gibson</t>
  </si>
  <si>
    <t>Laurelyn P Sayah</t>
  </si>
  <si>
    <t>Michele Schoen</t>
  </si>
  <si>
    <t>Linda Wogulis</t>
  </si>
  <si>
    <t>Jason Crane 48</t>
  </si>
  <si>
    <t>Jake Wells</t>
  </si>
  <si>
    <t>Denise O'Connell</t>
  </si>
  <si>
    <t>Larissa Briscombe</t>
  </si>
  <si>
    <t>National Registry EMT</t>
  </si>
  <si>
    <t>Maverick</t>
  </si>
  <si>
    <t>Circle K</t>
  </si>
  <si>
    <t>Interest</t>
  </si>
  <si>
    <t>TIF</t>
  </si>
  <si>
    <t>SOT</t>
  </si>
  <si>
    <t>current and future tax</t>
  </si>
  <si>
    <t>current interest</t>
  </si>
  <si>
    <t>adapter</t>
  </si>
  <si>
    <t>increaser</t>
  </si>
  <si>
    <t>coupling double male</t>
  </si>
  <si>
    <t>hose packs (x4)</t>
  </si>
  <si>
    <t>foot valve strainer</t>
  </si>
  <si>
    <t>low pressure suction hose</t>
  </si>
  <si>
    <t>wall mounted sign holders, adhesive dots</t>
  </si>
  <si>
    <t>ceiling box covers</t>
  </si>
  <si>
    <t>screen protectors, garbage bags</t>
  </si>
  <si>
    <t>sticky notes</t>
  </si>
  <si>
    <t>binder clips. notepads, ibuprofen</t>
  </si>
  <si>
    <t>Vehicle organizer</t>
  </si>
  <si>
    <t>serial cable, female to female</t>
  </si>
  <si>
    <t>mouse/keyboard combo - Joslin</t>
  </si>
  <si>
    <t>cork board, seat organizers</t>
  </si>
  <si>
    <t>shipping</t>
  </si>
  <si>
    <t>Captain/Paramedic advertising</t>
  </si>
  <si>
    <t>Tresurer's fees</t>
  </si>
  <si>
    <t>Treasurer's fees</t>
  </si>
  <si>
    <t>Service Charge</t>
  </si>
  <si>
    <t>FTE coverage (heart)</t>
  </si>
  <si>
    <t>Volunteer coverage (heart)</t>
  </si>
  <si>
    <t>FTE coverage (breast cancer)</t>
  </si>
  <si>
    <t>Volunteer coverage (breat cancer)</t>
  </si>
  <si>
    <t>FTE coverage (thyroid cancer)</t>
  </si>
  <si>
    <t>Volunteer coverage (thyroid cancer)</t>
  </si>
  <si>
    <t>FTE coverage (all other coverages)</t>
  </si>
  <si>
    <t>Volunteer coverage (all other coverages)</t>
  </si>
  <si>
    <t>2026 renewal</t>
  </si>
  <si>
    <t>CO State Surcharge</t>
  </si>
  <si>
    <t>Cyber fee</t>
  </si>
  <si>
    <t>Endorsement #1</t>
  </si>
  <si>
    <t>JUNE 2026</t>
  </si>
  <si>
    <t>annual membership</t>
  </si>
  <si>
    <t>foreign transaction fee</t>
  </si>
  <si>
    <t>Microsoft Teams</t>
  </si>
  <si>
    <t>Microsoft Intune Suite</t>
  </si>
  <si>
    <t>Microsoft Teams Premium</t>
  </si>
  <si>
    <t>200GB of iCloud storage</t>
  </si>
  <si>
    <t>Direct Deposit</t>
  </si>
  <si>
    <t>Intuit QB payroll monthly per employee fee</t>
  </si>
  <si>
    <t>HR consulting services - personnel issue</t>
  </si>
  <si>
    <t>BES annual contract</t>
  </si>
  <si>
    <t>auger drill bit for address signs</t>
  </si>
  <si>
    <t>sharps collector</t>
  </si>
  <si>
    <t>hammer drill for address signs</t>
  </si>
  <si>
    <t>kitchen hood inspection 2026</t>
  </si>
  <si>
    <t>Yard Work (Sidney Butschek) $20/hr @ 9 hours</t>
  </si>
  <si>
    <t>Instant transfer fee</t>
  </si>
  <si>
    <t>Chief-6097</t>
  </si>
  <si>
    <t>Bretlyn-6021</t>
  </si>
  <si>
    <t>Fire Marshall - 9687</t>
  </si>
  <si>
    <t>Shift phone - 3443</t>
  </si>
  <si>
    <t>Ned - 1129</t>
  </si>
  <si>
    <t>Bretlyn - 8319</t>
  </si>
  <si>
    <t>Ned - 1161</t>
  </si>
  <si>
    <t>Charlie - 0014</t>
  </si>
  <si>
    <t>iPad - 6736</t>
  </si>
  <si>
    <t>iPad - 9005</t>
  </si>
  <si>
    <t>iPad - 9817</t>
  </si>
  <si>
    <t>Returned check - bad address</t>
  </si>
  <si>
    <t>Phones Station #1</t>
  </si>
  <si>
    <t>Phones Station #2</t>
  </si>
  <si>
    <t>station 1 elec &amp; gas - double bill, no bill in DEC 2025</t>
  </si>
  <si>
    <t>station 2 elec &amp; gas</t>
  </si>
  <si>
    <t>station 3 elec &amp; gas</t>
  </si>
  <si>
    <t>Hulu monthly fee</t>
  </si>
  <si>
    <t>Hydrow Monthly fee</t>
  </si>
  <si>
    <t>monthly dumpster pickup</t>
  </si>
  <si>
    <t>BgL test strips</t>
  </si>
  <si>
    <t>Fuel MAY 2026</t>
  </si>
  <si>
    <t>Fuel surcharge</t>
  </si>
  <si>
    <t>red helmets (x3)</t>
  </si>
  <si>
    <t>gloves (x6)</t>
  </si>
  <si>
    <t>wildland pants (x2)</t>
  </si>
  <si>
    <t>wildland shirts (x4)</t>
  </si>
  <si>
    <t>wildland pants (x1)</t>
  </si>
  <si>
    <t>tactical firefighting boots 8" black - size 11</t>
  </si>
  <si>
    <t>tactical firefighting boots 8" black - size 12</t>
  </si>
  <si>
    <t>tactical firefighting boots 8" black - size 13</t>
  </si>
  <si>
    <t>tactical firefighting boots 8" black - size 10.5</t>
  </si>
  <si>
    <t>tactical firefighting boots 8" black - size 10</t>
  </si>
  <si>
    <t>tax</t>
  </si>
  <si>
    <t>red helmet</t>
  </si>
  <si>
    <t>yellow brush shirt</t>
  </si>
  <si>
    <t>nomex pants</t>
  </si>
  <si>
    <t>cal fire nomex pants - faes</t>
  </si>
  <si>
    <t>butt flap - Hohnbaum</t>
  </si>
  <si>
    <t>MAF sensor</t>
  </si>
  <si>
    <t>portable air compressor, rooftop cargo carrier, strainer</t>
  </si>
  <si>
    <t>stem mounted fire gauge</t>
  </si>
  <si>
    <t>High-pressure brass fiting elbow adapter</t>
  </si>
  <si>
    <t>high-pressure brass fitting straight connector</t>
  </si>
  <si>
    <t>brass barbed hose fitting</t>
  </si>
  <si>
    <t>aluminum rod tube</t>
  </si>
  <si>
    <t>organizer for vehicle</t>
  </si>
  <si>
    <t>fuse block, wire, car sound deadener, interlocking cushions</t>
  </si>
  <si>
    <t>winch</t>
  </si>
  <si>
    <t>Power cable, heat shrink connectors, AC converter</t>
  </si>
  <si>
    <t>cable gland kit</t>
  </si>
  <si>
    <t>pliers, impact sockets, anti-slip tape, tire repair kit</t>
  </si>
  <si>
    <t>dog treats</t>
  </si>
  <si>
    <t>lunch after interviews</t>
  </si>
  <si>
    <t>lunch during volunteer interviews</t>
  </si>
  <si>
    <t>Meal during fire billing roadshow (Schmidtmann &amp; Snyder)</t>
  </si>
  <si>
    <t>5603 Preview Trip - meal</t>
  </si>
  <si>
    <t>5603 preview - meal</t>
  </si>
  <si>
    <t>5603 preview - parking</t>
  </si>
  <si>
    <t>FIre Officer I - Wheelock</t>
  </si>
  <si>
    <t>Fire Instructor I - Wheelock</t>
  </si>
  <si>
    <t>Hazmat Ops &amp; Awareness - Luna</t>
  </si>
  <si>
    <t>Fire Fighter II - Faes</t>
  </si>
  <si>
    <t>2026 Concerts in the Park</t>
  </si>
  <si>
    <t>Hot work - trail crew container</t>
  </si>
  <si>
    <t>Hot work - Little Hawk terrain park</t>
  </si>
  <si>
    <t>Wildland Billable Labor - M.Schmidtmann &amp; Jones ST</t>
  </si>
  <si>
    <t>Wildland Billable Labor - M.Schmidtmann &amp; Jones OT</t>
  </si>
  <si>
    <t>Eldora 2-day faller class - $200.00/per student</t>
  </si>
  <si>
    <t>Wildland Fire Staff - Hohnbaum ST</t>
  </si>
  <si>
    <t>Wildland Fire Staff - Hohnbaum OT</t>
  </si>
  <si>
    <t>Wildland Expense Reimbursements - Meals &amp; Incidentals</t>
  </si>
  <si>
    <t>Wildland Expense Reimbursements - Lodging</t>
  </si>
  <si>
    <t>5633</t>
  </si>
  <si>
    <t>5633 Fuel</t>
  </si>
  <si>
    <t>5633 - daily minimum</t>
  </si>
  <si>
    <t>5633  fuel &amp; DEF</t>
  </si>
  <si>
    <t>Wildland Billing Exp Prep</t>
  </si>
  <si>
    <t>311 bonanza dr</t>
  </si>
  <si>
    <t>address sign &amp; post - 370 S Peak to Peak HWY</t>
  </si>
  <si>
    <t>address sign &amp; post - 517 W 1st St</t>
  </si>
  <si>
    <t>address sign &amp; post - 102 Sky View Dr</t>
  </si>
  <si>
    <t>address sign &amp; post - 36 Blue Spruce Dr</t>
  </si>
  <si>
    <t>address sign only - 3212 Ridge Rd</t>
  </si>
  <si>
    <t>Address sign &amp; post - 17 Ridge View Rd</t>
  </si>
  <si>
    <t>Address sign only - 477 Horseshoe Pl</t>
  </si>
  <si>
    <t>Address sign &amp; post - 48 Cougar Run</t>
  </si>
  <si>
    <t>Address sign &amp; post - 175 Sky View Dr N</t>
  </si>
  <si>
    <t>Address sign &amp; post - 1070 Ridge Rd</t>
  </si>
  <si>
    <t>Fingerprinting for EMT registration</t>
  </si>
  <si>
    <t>NREMT EMR - Gude</t>
  </si>
  <si>
    <t>NREMT EMR - Olsen</t>
  </si>
  <si>
    <t>South Fork Fire - fuel</t>
  </si>
  <si>
    <t>South Fork Fire - DEF</t>
  </si>
  <si>
    <t>South Fork Fire - Fuel</t>
  </si>
  <si>
    <t>Gold Mountain Fire - DEF</t>
  </si>
  <si>
    <t>Gold Mountain Fire - fuel</t>
  </si>
  <si>
    <t>GENERAL</t>
  </si>
  <si>
    <t>1100 · Accounts Receivable</t>
  </si>
  <si>
    <t>TOTAL</t>
  </si>
  <si>
    <t>Jan - Dec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</si>
</sst>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centerContinuous"/>
    </xf>
    <xf numFmtId="164" fontId="5" fillId="0" borderId="0" xfId="0" applyNumberFormat="1" applyFont="1"/>
    <xf numFmtId="164" fontId="5" fillId="0" borderId="2" xfId="0" applyNumberFormat="1" applyFont="1" applyBorder="1"/>
    <xf numFmtId="49" fontId="2" fillId="0" borderId="0" xfId="0" applyNumberFormat="1" applyFont="1"/>
    <xf numFmtId="166" fontId="2" fillId="0" borderId="0" xfId="0" applyNumberFormat="1" applyFont="1"/>
    <xf numFmtId="166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1"/>
  </cellXfs>
  <cellStyles count="2">
    <cellStyle name="Normal" xfId="0" builtinId="0"/>
    <cellStyle name="Normal 2" xfId="1" xr:uid="{8C0A51F7-5063-458E-95C1-1D99EE32C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1369E006-BACD-4F15-BA67-1E991CEC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A2-A4F4-43A1-9607-5D253E8CE2C8}">
  <dimension ref="A1:H97"/>
  <sheetViews>
    <sheetView tabSelected="1"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/>
    </sheetView>
  </sheetViews>
  <sheetFormatPr defaultRowHeight="15" x14ac:dyDescent="0.25"/>
  <cols>
    <col min="1" max="6" width="3" style="12" customWidth="1"/>
    <col min="7" max="7" width="27.85546875" style="12" customWidth="1"/>
    <col min="8" max="8" width="10.5703125" bestFit="1" customWidth="1"/>
  </cols>
  <sheetData>
    <row r="1" spans="1:8" s="11" customFormat="1" ht="15.75" thickBot="1" x14ac:dyDescent="0.3">
      <c r="A1" s="9"/>
      <c r="B1" s="9"/>
      <c r="C1" s="9"/>
      <c r="D1" s="9"/>
      <c r="E1" s="9"/>
      <c r="F1" s="9"/>
      <c r="G1" s="9"/>
      <c r="H1" s="10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56862.76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>
        <v>3200.32</v>
      </c>
    </row>
    <row r="8" spans="1:8" x14ac:dyDescent="0.25">
      <c r="A8" s="1"/>
      <c r="B8" s="1"/>
      <c r="C8" s="1"/>
      <c r="D8" s="1"/>
      <c r="E8" s="1" t="s">
        <v>7</v>
      </c>
      <c r="F8" s="1"/>
      <c r="G8" s="1"/>
      <c r="H8" s="2">
        <v>1188678.6299999999</v>
      </c>
    </row>
    <row r="9" spans="1:8" x14ac:dyDescent="0.25">
      <c r="A9" s="1"/>
      <c r="B9" s="1"/>
      <c r="C9" s="1"/>
      <c r="D9" s="1"/>
      <c r="E9" s="1" t="s">
        <v>8</v>
      </c>
      <c r="F9" s="1"/>
      <c r="G9" s="1"/>
      <c r="H9" s="2">
        <v>380190.12</v>
      </c>
    </row>
    <row r="10" spans="1:8" x14ac:dyDescent="0.25">
      <c r="A10" s="1"/>
      <c r="B10" s="1"/>
      <c r="C10" s="1"/>
      <c r="D10" s="1"/>
      <c r="E10" s="1" t="s">
        <v>9</v>
      </c>
      <c r="F10" s="1"/>
      <c r="G10" s="1"/>
      <c r="H10" s="2">
        <v>32177.58</v>
      </c>
    </row>
    <row r="11" spans="1:8" x14ac:dyDescent="0.25">
      <c r="A11" s="1"/>
      <c r="B11" s="1"/>
      <c r="C11" s="1"/>
      <c r="D11" s="1"/>
      <c r="E11" s="1" t="s">
        <v>10</v>
      </c>
      <c r="F11" s="1"/>
      <c r="G11" s="1"/>
      <c r="H11" s="2">
        <v>49999.74</v>
      </c>
    </row>
    <row r="12" spans="1:8" x14ac:dyDescent="0.25">
      <c r="A12" s="1"/>
      <c r="B12" s="1"/>
      <c r="C12" s="1"/>
      <c r="D12" s="1"/>
      <c r="E12" s="1" t="s">
        <v>11</v>
      </c>
      <c r="F12" s="1"/>
      <c r="G12" s="1"/>
      <c r="H12" s="2">
        <v>24691.21</v>
      </c>
    </row>
    <row r="13" spans="1:8" ht="15.75" thickBot="1" x14ac:dyDescent="0.3">
      <c r="A13" s="1"/>
      <c r="B13" s="1"/>
      <c r="C13" s="1"/>
      <c r="D13" s="1"/>
      <c r="E13" s="1" t="s">
        <v>12</v>
      </c>
      <c r="F13" s="1"/>
      <c r="G13" s="1"/>
      <c r="H13" s="2">
        <v>6318.08</v>
      </c>
    </row>
    <row r="14" spans="1:8" ht="15.75" thickBot="1" x14ac:dyDescent="0.3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1742118.44</v>
      </c>
    </row>
    <row r="15" spans="1:8" x14ac:dyDescent="0.2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1742118.44</v>
      </c>
    </row>
    <row r="16" spans="1:8" x14ac:dyDescent="0.25">
      <c r="A16" s="1"/>
      <c r="B16" s="1"/>
      <c r="C16" s="1" t="s">
        <v>15</v>
      </c>
      <c r="D16" s="1"/>
      <c r="E16" s="1"/>
      <c r="F16" s="1"/>
      <c r="G16" s="1"/>
      <c r="H16" s="2"/>
    </row>
    <row r="17" spans="1:8" x14ac:dyDescent="0.25">
      <c r="A17" s="1"/>
      <c r="B17" s="1"/>
      <c r="C17" s="1"/>
      <c r="D17" s="1" t="s">
        <v>16</v>
      </c>
      <c r="E17" s="1"/>
      <c r="F17" s="1"/>
      <c r="G17" s="1"/>
      <c r="H17" s="2">
        <v>33768.26</v>
      </c>
    </row>
    <row r="18" spans="1:8" x14ac:dyDescent="0.25">
      <c r="A18" s="1"/>
      <c r="B18" s="1"/>
      <c r="C18" s="1"/>
      <c r="D18" s="1" t="s">
        <v>17</v>
      </c>
      <c r="E18" s="1"/>
      <c r="F18" s="1"/>
      <c r="G18" s="1"/>
      <c r="H18" s="2">
        <v>-150</v>
      </c>
    </row>
    <row r="19" spans="1:8" ht="15.75" thickBot="1" x14ac:dyDescent="0.3">
      <c r="A19" s="1"/>
      <c r="B19" s="1"/>
      <c r="C19" s="1"/>
      <c r="D19" s="1" t="s">
        <v>18</v>
      </c>
      <c r="E19" s="1"/>
      <c r="F19" s="1"/>
      <c r="G19" s="1"/>
      <c r="H19" s="4">
        <v>1201187</v>
      </c>
    </row>
    <row r="20" spans="1:8" x14ac:dyDescent="0.25">
      <c r="A20" s="1"/>
      <c r="B20" s="1"/>
      <c r="C20" s="1" t="s">
        <v>19</v>
      </c>
      <c r="D20" s="1"/>
      <c r="E20" s="1"/>
      <c r="F20" s="1"/>
      <c r="G20" s="1"/>
      <c r="H20" s="2">
        <f>ROUND(SUM(H16:H19),5)</f>
        <v>1234805.26</v>
      </c>
    </row>
    <row r="21" spans="1:8" x14ac:dyDescent="0.25">
      <c r="A21" s="1"/>
      <c r="B21" s="1"/>
      <c r="C21" s="1" t="s">
        <v>20</v>
      </c>
      <c r="D21" s="1"/>
      <c r="E21" s="1"/>
      <c r="F21" s="1"/>
      <c r="G21" s="1"/>
      <c r="H21" s="2"/>
    </row>
    <row r="22" spans="1:8" x14ac:dyDescent="0.25">
      <c r="A22" s="1"/>
      <c r="B22" s="1"/>
      <c r="C22" s="1"/>
      <c r="D22" s="1" t="s">
        <v>21</v>
      </c>
      <c r="E22" s="1"/>
      <c r="F22" s="1"/>
      <c r="G22" s="1"/>
      <c r="H22" s="2">
        <v>-187850.04</v>
      </c>
    </row>
    <row r="23" spans="1:8" x14ac:dyDescent="0.25">
      <c r="A23" s="1"/>
      <c r="B23" s="1"/>
      <c r="C23" s="1"/>
      <c r="D23" s="1" t="s">
        <v>22</v>
      </c>
      <c r="E23" s="1"/>
      <c r="F23" s="1"/>
      <c r="G23" s="1"/>
      <c r="H23" s="2">
        <v>870227</v>
      </c>
    </row>
    <row r="24" spans="1:8" ht="15.75" thickBot="1" x14ac:dyDescent="0.3">
      <c r="A24" s="1"/>
      <c r="B24" s="1"/>
      <c r="C24" s="1"/>
      <c r="D24" s="1" t="s">
        <v>23</v>
      </c>
      <c r="E24" s="1"/>
      <c r="F24" s="1"/>
      <c r="G24" s="1"/>
      <c r="H24" s="2">
        <v>-964.58</v>
      </c>
    </row>
    <row r="25" spans="1:8" ht="15.75" thickBot="1" x14ac:dyDescent="0.3">
      <c r="A25" s="1"/>
      <c r="B25" s="1"/>
      <c r="C25" s="1" t="s">
        <v>24</v>
      </c>
      <c r="D25" s="1"/>
      <c r="E25" s="1"/>
      <c r="F25" s="1"/>
      <c r="G25" s="1"/>
      <c r="H25" s="3">
        <f>ROUND(SUM(H21:H24),5)</f>
        <v>681412.38</v>
      </c>
    </row>
    <row r="26" spans="1:8" x14ac:dyDescent="0.25">
      <c r="A26" s="1"/>
      <c r="B26" s="1" t="s">
        <v>25</v>
      </c>
      <c r="C26" s="1"/>
      <c r="D26" s="1"/>
      <c r="E26" s="1"/>
      <c r="F26" s="1"/>
      <c r="G26" s="1"/>
      <c r="H26" s="2">
        <f>ROUND(H3+H15+H20+H25,5)</f>
        <v>3658336.08</v>
      </c>
    </row>
    <row r="27" spans="1:8" x14ac:dyDescent="0.25">
      <c r="A27" s="1"/>
      <c r="B27" s="1" t="s">
        <v>26</v>
      </c>
      <c r="C27" s="1"/>
      <c r="D27" s="1"/>
      <c r="E27" s="1"/>
      <c r="F27" s="1"/>
      <c r="G27" s="1"/>
      <c r="H27" s="2"/>
    </row>
    <row r="28" spans="1:8" x14ac:dyDescent="0.25">
      <c r="A28" s="1"/>
      <c r="B28" s="1"/>
      <c r="C28" s="1" t="s">
        <v>27</v>
      </c>
      <c r="D28" s="1"/>
      <c r="E28" s="1"/>
      <c r="F28" s="1"/>
      <c r="G28" s="1"/>
      <c r="H28" s="2">
        <v>2442425.06</v>
      </c>
    </row>
    <row r="29" spans="1:8" x14ac:dyDescent="0.25">
      <c r="A29" s="1"/>
      <c r="B29" s="1"/>
      <c r="C29" s="1" t="s">
        <v>28</v>
      </c>
      <c r="D29" s="1"/>
      <c r="E29" s="1"/>
      <c r="F29" s="1"/>
      <c r="G29" s="1"/>
      <c r="H29" s="2">
        <v>430111.73</v>
      </c>
    </row>
    <row r="30" spans="1:8" x14ac:dyDescent="0.25">
      <c r="A30" s="1"/>
      <c r="B30" s="1"/>
      <c r="C30" s="1" t="s">
        <v>29</v>
      </c>
      <c r="D30" s="1"/>
      <c r="E30" s="1"/>
      <c r="F30" s="1"/>
      <c r="G30" s="1"/>
      <c r="H30" s="2">
        <v>129838</v>
      </c>
    </row>
    <row r="31" spans="1:8" x14ac:dyDescent="0.25">
      <c r="A31" s="1"/>
      <c r="B31" s="1"/>
      <c r="C31" s="1" t="s">
        <v>30</v>
      </c>
      <c r="D31" s="1"/>
      <c r="E31" s="1"/>
      <c r="F31" s="1"/>
      <c r="G31" s="1"/>
      <c r="H31" s="2">
        <v>141816.29999999999</v>
      </c>
    </row>
    <row r="32" spans="1:8" x14ac:dyDescent="0.25">
      <c r="A32" s="1"/>
      <c r="B32" s="1"/>
      <c r="C32" s="1" t="s">
        <v>31</v>
      </c>
      <c r="D32" s="1"/>
      <c r="E32" s="1"/>
      <c r="F32" s="1"/>
      <c r="G32" s="1"/>
      <c r="H32" s="2">
        <v>7000</v>
      </c>
    </row>
    <row r="33" spans="1:8" x14ac:dyDescent="0.25">
      <c r="A33" s="1"/>
      <c r="B33" s="1"/>
      <c r="C33" s="1" t="s">
        <v>32</v>
      </c>
      <c r="D33" s="1"/>
      <c r="E33" s="1"/>
      <c r="F33" s="1"/>
      <c r="G33" s="1"/>
      <c r="H33" s="2">
        <v>90735.85</v>
      </c>
    </row>
    <row r="34" spans="1:8" x14ac:dyDescent="0.25">
      <c r="A34" s="1"/>
      <c r="B34" s="1"/>
      <c r="C34" s="1" t="s">
        <v>33</v>
      </c>
      <c r="D34" s="1"/>
      <c r="E34" s="1"/>
      <c r="F34" s="1"/>
      <c r="G34" s="1"/>
      <c r="H34" s="2">
        <v>1591932.98</v>
      </c>
    </row>
    <row r="35" spans="1:8" x14ac:dyDescent="0.25">
      <c r="A35" s="1"/>
      <c r="B35" s="1"/>
      <c r="C35" s="1" t="s">
        <v>34</v>
      </c>
      <c r="D35" s="1"/>
      <c r="E35" s="1"/>
      <c r="F35" s="1"/>
      <c r="G35" s="1"/>
      <c r="H35" s="2">
        <v>-2841758</v>
      </c>
    </row>
    <row r="36" spans="1:8" ht="15.75" thickBot="1" x14ac:dyDescent="0.3">
      <c r="A36" s="1"/>
      <c r="B36" s="1"/>
      <c r="C36" s="1" t="s">
        <v>35</v>
      </c>
      <c r="D36" s="1"/>
      <c r="E36" s="1"/>
      <c r="F36" s="1"/>
      <c r="G36" s="1"/>
      <c r="H36" s="2">
        <v>-1992101.92</v>
      </c>
    </row>
    <row r="37" spans="1:8" ht="15.75" thickBot="1" x14ac:dyDescent="0.3">
      <c r="A37" s="1"/>
      <c r="B37" s="1" t="s">
        <v>36</v>
      </c>
      <c r="C37" s="1"/>
      <c r="D37" s="1"/>
      <c r="E37" s="1"/>
      <c r="F37" s="1"/>
      <c r="G37" s="1"/>
      <c r="H37" s="5">
        <f>ROUND(SUM(H27:H36),5)</f>
        <v>0</v>
      </c>
    </row>
    <row r="38" spans="1:8" s="8" customFormat="1" ht="12" thickBot="1" x14ac:dyDescent="0.25">
      <c r="A38" s="6" t="s">
        <v>37</v>
      </c>
      <c r="B38" s="6"/>
      <c r="C38" s="6"/>
      <c r="D38" s="6"/>
      <c r="E38" s="6"/>
      <c r="F38" s="6"/>
      <c r="G38" s="6"/>
      <c r="H38" s="7">
        <f>ROUND(H2+H26+H37,5)</f>
        <v>3658336.08</v>
      </c>
    </row>
    <row r="39" spans="1:8" ht="15.75" thickTop="1" x14ac:dyDescent="0.25">
      <c r="A39" s="1" t="s">
        <v>38</v>
      </c>
      <c r="B39" s="1"/>
      <c r="C39" s="1"/>
      <c r="D39" s="1"/>
      <c r="E39" s="1"/>
      <c r="F39" s="1"/>
      <c r="G39" s="1"/>
      <c r="H39" s="2"/>
    </row>
    <row r="40" spans="1:8" x14ac:dyDescent="0.25">
      <c r="A40" s="1"/>
      <c r="B40" s="1" t="s">
        <v>39</v>
      </c>
      <c r="C40" s="1"/>
      <c r="D40" s="1"/>
      <c r="E40" s="1"/>
      <c r="F40" s="1"/>
      <c r="G40" s="1"/>
      <c r="H40" s="2"/>
    </row>
    <row r="41" spans="1:8" x14ac:dyDescent="0.25">
      <c r="A41" s="1"/>
      <c r="B41" s="1"/>
      <c r="C41" s="1" t="s">
        <v>40</v>
      </c>
      <c r="D41" s="1"/>
      <c r="E41" s="1"/>
      <c r="F41" s="1"/>
      <c r="G41" s="1"/>
      <c r="H41" s="2"/>
    </row>
    <row r="42" spans="1:8" x14ac:dyDescent="0.25">
      <c r="A42" s="1"/>
      <c r="B42" s="1"/>
      <c r="C42" s="1"/>
      <c r="D42" s="1" t="s">
        <v>41</v>
      </c>
      <c r="E42" s="1"/>
      <c r="F42" s="1"/>
      <c r="G42" s="1"/>
      <c r="H42" s="2"/>
    </row>
    <row r="43" spans="1:8" ht="15.75" thickBot="1" x14ac:dyDescent="0.3">
      <c r="A43" s="1"/>
      <c r="B43" s="1"/>
      <c r="C43" s="1"/>
      <c r="D43" s="1"/>
      <c r="E43" s="1" t="s">
        <v>42</v>
      </c>
      <c r="F43" s="1"/>
      <c r="G43" s="1"/>
      <c r="H43" s="4">
        <v>-2230.81</v>
      </c>
    </row>
    <row r="44" spans="1:8" x14ac:dyDescent="0.25">
      <c r="A44" s="1"/>
      <c r="B44" s="1"/>
      <c r="C44" s="1"/>
      <c r="D44" s="1" t="s">
        <v>43</v>
      </c>
      <c r="E44" s="1"/>
      <c r="F44" s="1"/>
      <c r="G44" s="1"/>
      <c r="H44" s="2">
        <f>ROUND(SUM(H42:H43),5)</f>
        <v>-2230.81</v>
      </c>
    </row>
    <row r="45" spans="1:8" x14ac:dyDescent="0.25">
      <c r="A45" s="1"/>
      <c r="B45" s="1"/>
      <c r="C45" s="1"/>
      <c r="D45" s="1" t="s">
        <v>44</v>
      </c>
      <c r="E45" s="1"/>
      <c r="F45" s="1"/>
      <c r="G45" s="1"/>
      <c r="H45" s="2"/>
    </row>
    <row r="46" spans="1:8" x14ac:dyDescent="0.25">
      <c r="A46" s="1"/>
      <c r="B46" s="1"/>
      <c r="C46" s="1"/>
      <c r="D46" s="1"/>
      <c r="E46" s="1" t="s">
        <v>45</v>
      </c>
      <c r="F46" s="1"/>
      <c r="G46" s="1"/>
      <c r="H46" s="2">
        <v>8683.42</v>
      </c>
    </row>
    <row r="47" spans="1:8" ht="15.75" thickBot="1" x14ac:dyDescent="0.3">
      <c r="A47" s="1"/>
      <c r="B47" s="1"/>
      <c r="C47" s="1"/>
      <c r="D47" s="1"/>
      <c r="E47" s="1" t="s">
        <v>46</v>
      </c>
      <c r="F47" s="1"/>
      <c r="G47" s="1"/>
      <c r="H47" s="4">
        <v>2177.2600000000002</v>
      </c>
    </row>
    <row r="48" spans="1:8" x14ac:dyDescent="0.25">
      <c r="A48" s="1"/>
      <c r="B48" s="1"/>
      <c r="C48" s="1"/>
      <c r="D48" s="1" t="s">
        <v>47</v>
      </c>
      <c r="E48" s="1"/>
      <c r="F48" s="1"/>
      <c r="G48" s="1"/>
      <c r="H48" s="2">
        <f>ROUND(SUM(H45:H47),5)</f>
        <v>10860.68</v>
      </c>
    </row>
    <row r="49" spans="1:8" x14ac:dyDescent="0.25">
      <c r="A49" s="1"/>
      <c r="B49" s="1"/>
      <c r="C49" s="1"/>
      <c r="D49" s="1" t="s">
        <v>48</v>
      </c>
      <c r="E49" s="1"/>
      <c r="F49" s="1"/>
      <c r="G49" s="1"/>
      <c r="H49" s="2"/>
    </row>
    <row r="50" spans="1:8" x14ac:dyDescent="0.25">
      <c r="A50" s="1"/>
      <c r="B50" s="1"/>
      <c r="C50" s="1"/>
      <c r="D50" s="1"/>
      <c r="E50" s="1" t="s">
        <v>49</v>
      </c>
      <c r="F50" s="1"/>
      <c r="G50" s="1"/>
      <c r="H50" s="2">
        <v>2648.63</v>
      </c>
    </row>
    <row r="51" spans="1:8" x14ac:dyDescent="0.25">
      <c r="A51" s="1"/>
      <c r="B51" s="1"/>
      <c r="C51" s="1"/>
      <c r="D51" s="1"/>
      <c r="E51" s="1" t="s">
        <v>50</v>
      </c>
      <c r="F51" s="1"/>
      <c r="G51" s="1"/>
      <c r="H51" s="2">
        <v>1201187</v>
      </c>
    </row>
    <row r="52" spans="1:8" x14ac:dyDescent="0.25">
      <c r="A52" s="1"/>
      <c r="B52" s="1"/>
      <c r="C52" s="1"/>
      <c r="D52" s="1"/>
      <c r="E52" s="1" t="s">
        <v>51</v>
      </c>
      <c r="F52" s="1"/>
      <c r="G52" s="1"/>
      <c r="H52" s="2">
        <v>-1006.82</v>
      </c>
    </row>
    <row r="53" spans="1:8" x14ac:dyDescent="0.25">
      <c r="A53" s="1"/>
      <c r="B53" s="1"/>
      <c r="C53" s="1"/>
      <c r="D53" s="1"/>
      <c r="E53" s="1" t="s">
        <v>52</v>
      </c>
      <c r="F53" s="1"/>
      <c r="G53" s="1"/>
      <c r="H53" s="2"/>
    </row>
    <row r="54" spans="1:8" ht="15.75" thickBot="1" x14ac:dyDescent="0.3">
      <c r="A54" s="1"/>
      <c r="B54" s="1"/>
      <c r="C54" s="1"/>
      <c r="D54" s="1"/>
      <c r="E54" s="1"/>
      <c r="F54" s="1" t="s">
        <v>53</v>
      </c>
      <c r="G54" s="1"/>
      <c r="H54" s="4">
        <v>81.03</v>
      </c>
    </row>
    <row r="55" spans="1:8" x14ac:dyDescent="0.25">
      <c r="A55" s="1"/>
      <c r="B55" s="1"/>
      <c r="C55" s="1"/>
      <c r="D55" s="1"/>
      <c r="E55" s="1" t="s">
        <v>54</v>
      </c>
      <c r="F55" s="1"/>
      <c r="G55" s="1"/>
      <c r="H55" s="2">
        <f>ROUND(SUM(H53:H54),5)</f>
        <v>81.03</v>
      </c>
    </row>
    <row r="56" spans="1:8" x14ac:dyDescent="0.25">
      <c r="A56" s="1"/>
      <c r="B56" s="1"/>
      <c r="C56" s="1"/>
      <c r="D56" s="1"/>
      <c r="E56" s="1" t="s">
        <v>55</v>
      </c>
      <c r="F56" s="1"/>
      <c r="G56" s="1"/>
      <c r="H56" s="2"/>
    </row>
    <row r="57" spans="1:8" x14ac:dyDescent="0.25">
      <c r="A57" s="1"/>
      <c r="B57" s="1"/>
      <c r="C57" s="1"/>
      <c r="D57" s="1"/>
      <c r="E57" s="1"/>
      <c r="F57" s="1" t="s">
        <v>56</v>
      </c>
      <c r="G57" s="1"/>
      <c r="H57" s="2">
        <v>-57.15</v>
      </c>
    </row>
    <row r="58" spans="1:8" x14ac:dyDescent="0.25">
      <c r="A58" s="1"/>
      <c r="B58" s="1"/>
      <c r="C58" s="1"/>
      <c r="D58" s="1"/>
      <c r="E58" s="1"/>
      <c r="F58" s="1" t="s">
        <v>57</v>
      </c>
      <c r="G58" s="1"/>
      <c r="H58" s="2">
        <v>1024.1199999999999</v>
      </c>
    </row>
    <row r="59" spans="1:8" x14ac:dyDescent="0.25">
      <c r="A59" s="1"/>
      <c r="B59" s="1"/>
      <c r="C59" s="1"/>
      <c r="D59" s="1"/>
      <c r="E59" s="1"/>
      <c r="F59" s="1" t="s">
        <v>58</v>
      </c>
      <c r="G59" s="1"/>
      <c r="H59" s="2">
        <v>-5328.62</v>
      </c>
    </row>
    <row r="60" spans="1:8" x14ac:dyDescent="0.25">
      <c r="A60" s="1"/>
      <c r="B60" s="1"/>
      <c r="C60" s="1"/>
      <c r="D60" s="1"/>
      <c r="E60" s="1"/>
      <c r="F60" s="1" t="s">
        <v>59</v>
      </c>
      <c r="G60" s="1"/>
      <c r="H60" s="2"/>
    </row>
    <row r="61" spans="1:8" x14ac:dyDescent="0.25">
      <c r="A61" s="1"/>
      <c r="B61" s="1"/>
      <c r="C61" s="1"/>
      <c r="D61" s="1"/>
      <c r="E61" s="1"/>
      <c r="F61" s="1"/>
      <c r="G61" s="1" t="s">
        <v>60</v>
      </c>
      <c r="H61" s="2">
        <v>-69.680000000000007</v>
      </c>
    </row>
    <row r="62" spans="1:8" ht="15.75" thickBot="1" x14ac:dyDescent="0.3">
      <c r="A62" s="1"/>
      <c r="B62" s="1"/>
      <c r="C62" s="1"/>
      <c r="D62" s="1"/>
      <c r="E62" s="1"/>
      <c r="F62" s="1"/>
      <c r="G62" s="1" t="s">
        <v>61</v>
      </c>
      <c r="H62" s="4">
        <v>-69.680000000000007</v>
      </c>
    </row>
    <row r="63" spans="1:8" x14ac:dyDescent="0.25">
      <c r="A63" s="1"/>
      <c r="B63" s="1"/>
      <c r="C63" s="1"/>
      <c r="D63" s="1"/>
      <c r="E63" s="1"/>
      <c r="F63" s="1" t="s">
        <v>62</v>
      </c>
      <c r="G63" s="1"/>
      <c r="H63" s="2">
        <f>ROUND(SUM(H60:H62),5)</f>
        <v>-139.36000000000001</v>
      </c>
    </row>
    <row r="64" spans="1:8" x14ac:dyDescent="0.25">
      <c r="A64" s="1"/>
      <c r="B64" s="1"/>
      <c r="C64" s="1"/>
      <c r="D64" s="1"/>
      <c r="E64" s="1"/>
      <c r="F64" s="1" t="s">
        <v>63</v>
      </c>
      <c r="G64" s="1"/>
      <c r="H64" s="2"/>
    </row>
    <row r="65" spans="1:8" x14ac:dyDescent="0.25">
      <c r="A65" s="1"/>
      <c r="B65" s="1"/>
      <c r="C65" s="1"/>
      <c r="D65" s="1"/>
      <c r="E65" s="1"/>
      <c r="F65" s="1"/>
      <c r="G65" s="1" t="s">
        <v>64</v>
      </c>
      <c r="H65" s="2">
        <v>-16.3</v>
      </c>
    </row>
    <row r="66" spans="1:8" ht="15.75" thickBot="1" x14ac:dyDescent="0.3">
      <c r="A66" s="1"/>
      <c r="B66" s="1"/>
      <c r="C66" s="1"/>
      <c r="D66" s="1"/>
      <c r="E66" s="1"/>
      <c r="F66" s="1"/>
      <c r="G66" s="1" t="s">
        <v>65</v>
      </c>
      <c r="H66" s="4">
        <v>-16.3</v>
      </c>
    </row>
    <row r="67" spans="1:8" x14ac:dyDescent="0.25">
      <c r="A67" s="1"/>
      <c r="B67" s="1"/>
      <c r="C67" s="1"/>
      <c r="D67" s="1"/>
      <c r="E67" s="1"/>
      <c r="F67" s="1" t="s">
        <v>66</v>
      </c>
      <c r="G67" s="1"/>
      <c r="H67" s="2">
        <f>ROUND(SUM(H64:H66),5)</f>
        <v>-32.6</v>
      </c>
    </row>
    <row r="68" spans="1:8" x14ac:dyDescent="0.25">
      <c r="A68" s="1"/>
      <c r="B68" s="1"/>
      <c r="C68" s="1"/>
      <c r="D68" s="1"/>
      <c r="E68" s="1"/>
      <c r="F68" s="1" t="s">
        <v>67</v>
      </c>
      <c r="G68" s="1"/>
      <c r="H68" s="2">
        <v>-31</v>
      </c>
    </row>
    <row r="69" spans="1:8" x14ac:dyDescent="0.25">
      <c r="A69" s="1"/>
      <c r="B69" s="1"/>
      <c r="C69" s="1"/>
      <c r="D69" s="1"/>
      <c r="E69" s="1"/>
      <c r="F69" s="1" t="s">
        <v>68</v>
      </c>
      <c r="G69" s="1"/>
      <c r="H69" s="2">
        <v>371</v>
      </c>
    </row>
    <row r="70" spans="1:8" ht="15.75" thickBot="1" x14ac:dyDescent="0.3">
      <c r="A70" s="1"/>
      <c r="B70" s="1"/>
      <c r="C70" s="1"/>
      <c r="D70" s="1"/>
      <c r="E70" s="1"/>
      <c r="F70" s="1" t="s">
        <v>69</v>
      </c>
      <c r="G70" s="1"/>
      <c r="H70" s="4">
        <v>10924.4</v>
      </c>
    </row>
    <row r="71" spans="1:8" x14ac:dyDescent="0.25">
      <c r="A71" s="1"/>
      <c r="B71" s="1"/>
      <c r="C71" s="1"/>
      <c r="D71" s="1"/>
      <c r="E71" s="1" t="s">
        <v>70</v>
      </c>
      <c r="F71" s="1"/>
      <c r="G71" s="1"/>
      <c r="H71" s="2">
        <f>ROUND(SUM(H56:H59)+H63+SUM(H67:H70),5)</f>
        <v>6730.79</v>
      </c>
    </row>
    <row r="72" spans="1:8" x14ac:dyDescent="0.25">
      <c r="A72" s="1"/>
      <c r="B72" s="1"/>
      <c r="C72" s="1"/>
      <c r="D72" s="1"/>
      <c r="E72" s="1" t="s">
        <v>71</v>
      </c>
      <c r="F72" s="1"/>
      <c r="G72" s="1"/>
      <c r="H72" s="2"/>
    </row>
    <row r="73" spans="1:8" x14ac:dyDescent="0.25">
      <c r="A73" s="1"/>
      <c r="B73" s="1"/>
      <c r="C73" s="1"/>
      <c r="D73" s="1"/>
      <c r="E73" s="1"/>
      <c r="F73" s="1" t="s">
        <v>72</v>
      </c>
      <c r="G73" s="1"/>
      <c r="H73" s="2">
        <v>-0.08</v>
      </c>
    </row>
    <row r="74" spans="1:8" ht="15.75" thickBot="1" x14ac:dyDescent="0.3">
      <c r="A74" s="1"/>
      <c r="B74" s="1"/>
      <c r="C74" s="1"/>
      <c r="D74" s="1"/>
      <c r="E74" s="1"/>
      <c r="F74" s="1" t="s">
        <v>73</v>
      </c>
      <c r="G74" s="1"/>
      <c r="H74" s="2">
        <v>0.08</v>
      </c>
    </row>
    <row r="75" spans="1:8" ht="15.75" thickBot="1" x14ac:dyDescent="0.3">
      <c r="A75" s="1"/>
      <c r="B75" s="1"/>
      <c r="C75" s="1"/>
      <c r="D75" s="1"/>
      <c r="E75" s="1" t="s">
        <v>74</v>
      </c>
      <c r="F75" s="1"/>
      <c r="G75" s="1"/>
      <c r="H75" s="5">
        <f>ROUND(SUM(H72:H74),5)</f>
        <v>0</v>
      </c>
    </row>
    <row r="76" spans="1:8" ht="15.75" thickBot="1" x14ac:dyDescent="0.3">
      <c r="A76" s="1"/>
      <c r="B76" s="1"/>
      <c r="C76" s="1"/>
      <c r="D76" s="1" t="s">
        <v>75</v>
      </c>
      <c r="E76" s="1"/>
      <c r="F76" s="1"/>
      <c r="G76" s="1"/>
      <c r="H76" s="3">
        <f>ROUND(SUM(H49:H52)+H55+H71+H75,5)</f>
        <v>1209640.6299999999</v>
      </c>
    </row>
    <row r="77" spans="1:8" x14ac:dyDescent="0.25">
      <c r="A77" s="1"/>
      <c r="B77" s="1"/>
      <c r="C77" s="1" t="s">
        <v>76</v>
      </c>
      <c r="D77" s="1"/>
      <c r="E77" s="1"/>
      <c r="F77" s="1"/>
      <c r="G77" s="1"/>
      <c r="H77" s="2">
        <f>ROUND(H41+H44+H48+H76,5)</f>
        <v>1218270.5</v>
      </c>
    </row>
    <row r="78" spans="1:8" x14ac:dyDescent="0.25">
      <c r="A78" s="1"/>
      <c r="B78" s="1"/>
      <c r="C78" s="1" t="s">
        <v>77</v>
      </c>
      <c r="D78" s="1"/>
      <c r="E78" s="1"/>
      <c r="F78" s="1"/>
      <c r="G78" s="1"/>
      <c r="H78" s="2"/>
    </row>
    <row r="79" spans="1:8" ht="15.75" thickBot="1" x14ac:dyDescent="0.3">
      <c r="A79" s="1"/>
      <c r="B79" s="1"/>
      <c r="C79" s="1"/>
      <c r="D79" s="1" t="s">
        <v>78</v>
      </c>
      <c r="E79" s="1"/>
      <c r="F79" s="1"/>
      <c r="G79" s="1"/>
      <c r="H79" s="2">
        <v>682376.96</v>
      </c>
    </row>
    <row r="80" spans="1:8" ht="15.75" thickBot="1" x14ac:dyDescent="0.3">
      <c r="A80" s="1"/>
      <c r="B80" s="1"/>
      <c r="C80" s="1" t="s">
        <v>79</v>
      </c>
      <c r="D80" s="1"/>
      <c r="E80" s="1"/>
      <c r="F80" s="1"/>
      <c r="G80" s="1"/>
      <c r="H80" s="3">
        <f>ROUND(SUM(H78:H79),5)</f>
        <v>682376.96</v>
      </c>
    </row>
    <row r="81" spans="1:8" x14ac:dyDescent="0.25">
      <c r="A81" s="1"/>
      <c r="B81" s="1" t="s">
        <v>80</v>
      </c>
      <c r="C81" s="1"/>
      <c r="D81" s="1"/>
      <c r="E81" s="1"/>
      <c r="F81" s="1"/>
      <c r="G81" s="1"/>
      <c r="H81" s="2">
        <f>ROUND(H40+H77+H80,5)</f>
        <v>1900647.46</v>
      </c>
    </row>
    <row r="82" spans="1:8" x14ac:dyDescent="0.25">
      <c r="A82" s="1"/>
      <c r="B82" s="1" t="s">
        <v>81</v>
      </c>
      <c r="C82" s="1"/>
      <c r="D82" s="1"/>
      <c r="E82" s="1"/>
      <c r="F82" s="1"/>
      <c r="G82" s="1"/>
      <c r="H82" s="2"/>
    </row>
    <row r="83" spans="1:8" x14ac:dyDescent="0.25">
      <c r="A83" s="1"/>
      <c r="B83" s="1"/>
      <c r="C83" s="1" t="s">
        <v>82</v>
      </c>
      <c r="D83" s="1"/>
      <c r="E83" s="1"/>
      <c r="F83" s="1"/>
      <c r="G83" s="1"/>
      <c r="H83" s="2">
        <v>3485.57</v>
      </c>
    </row>
    <row r="84" spans="1:8" x14ac:dyDescent="0.25">
      <c r="A84" s="1"/>
      <c r="B84" s="1"/>
      <c r="C84" s="1" t="s">
        <v>83</v>
      </c>
      <c r="D84" s="1"/>
      <c r="E84" s="1"/>
      <c r="F84" s="1"/>
      <c r="G84" s="1"/>
      <c r="H84" s="2"/>
    </row>
    <row r="85" spans="1:8" x14ac:dyDescent="0.25">
      <c r="A85" s="1"/>
      <c r="B85" s="1"/>
      <c r="C85" s="1"/>
      <c r="D85" s="1" t="s">
        <v>84</v>
      </c>
      <c r="E85" s="1"/>
      <c r="F85" s="1"/>
      <c r="G85" s="1"/>
      <c r="H85" s="2">
        <v>6580.22</v>
      </c>
    </row>
    <row r="86" spans="1:8" x14ac:dyDescent="0.25">
      <c r="A86" s="1"/>
      <c r="B86" s="1"/>
      <c r="C86" s="1"/>
      <c r="D86" s="1" t="s">
        <v>85</v>
      </c>
      <c r="E86" s="1"/>
      <c r="F86" s="1"/>
      <c r="G86" s="1"/>
      <c r="H86" s="2">
        <v>20000</v>
      </c>
    </row>
    <row r="87" spans="1:8" x14ac:dyDescent="0.25">
      <c r="A87" s="1"/>
      <c r="B87" s="1"/>
      <c r="C87" s="1"/>
      <c r="D87" s="1" t="s">
        <v>86</v>
      </c>
      <c r="E87" s="1"/>
      <c r="F87" s="1"/>
      <c r="G87" s="1"/>
      <c r="H87" s="2">
        <v>227922.16</v>
      </c>
    </row>
    <row r="88" spans="1:8" x14ac:dyDescent="0.25">
      <c r="A88" s="1"/>
      <c r="B88" s="1"/>
      <c r="C88" s="1"/>
      <c r="D88" s="1" t="s">
        <v>87</v>
      </c>
      <c r="E88" s="1"/>
      <c r="F88" s="1"/>
      <c r="G88" s="1"/>
      <c r="H88" s="2">
        <v>51951.44</v>
      </c>
    </row>
    <row r="89" spans="1:8" x14ac:dyDescent="0.25">
      <c r="A89" s="1"/>
      <c r="B89" s="1"/>
      <c r="C89" s="1"/>
      <c r="D89" s="1" t="s">
        <v>88</v>
      </c>
      <c r="E89" s="1"/>
      <c r="F89" s="1"/>
      <c r="G89" s="1"/>
      <c r="H89" s="2">
        <v>5000</v>
      </c>
    </row>
    <row r="90" spans="1:8" ht="15.75" thickBot="1" x14ac:dyDescent="0.3">
      <c r="A90" s="1"/>
      <c r="B90" s="1"/>
      <c r="C90" s="1"/>
      <c r="D90" s="1" t="s">
        <v>89</v>
      </c>
      <c r="E90" s="1"/>
      <c r="F90" s="1"/>
      <c r="G90" s="1"/>
      <c r="H90" s="4">
        <v>54912.88</v>
      </c>
    </row>
    <row r="91" spans="1:8" x14ac:dyDescent="0.25">
      <c r="A91" s="1"/>
      <c r="B91" s="1"/>
      <c r="C91" s="1" t="s">
        <v>90</v>
      </c>
      <c r="D91" s="1"/>
      <c r="E91" s="1"/>
      <c r="F91" s="1"/>
      <c r="G91" s="1"/>
      <c r="H91" s="2">
        <f>ROUND(SUM(H84:H90),5)</f>
        <v>366366.7</v>
      </c>
    </row>
    <row r="92" spans="1:8" x14ac:dyDescent="0.25">
      <c r="A92" s="1"/>
      <c r="B92" s="1"/>
      <c r="C92" s="1" t="s">
        <v>91</v>
      </c>
      <c r="D92" s="1"/>
      <c r="E92" s="1"/>
      <c r="F92" s="1"/>
      <c r="G92" s="1"/>
      <c r="H92" s="2">
        <v>733378.51</v>
      </c>
    </row>
    <row r="93" spans="1:8" x14ac:dyDescent="0.25">
      <c r="A93" s="1"/>
      <c r="B93" s="1"/>
      <c r="C93" s="1" t="s">
        <v>92</v>
      </c>
      <c r="D93" s="1"/>
      <c r="E93" s="1"/>
      <c r="F93" s="1"/>
      <c r="G93" s="1"/>
      <c r="H93" s="2">
        <v>99991.5</v>
      </c>
    </row>
    <row r="94" spans="1:8" ht="15.75" thickBot="1" x14ac:dyDescent="0.3">
      <c r="A94" s="1"/>
      <c r="B94" s="1"/>
      <c r="C94" s="1" t="s">
        <v>93</v>
      </c>
      <c r="D94" s="1"/>
      <c r="E94" s="1"/>
      <c r="F94" s="1"/>
      <c r="G94" s="1"/>
      <c r="H94" s="2">
        <v>554466.34</v>
      </c>
    </row>
    <row r="95" spans="1:8" ht="15.75" thickBot="1" x14ac:dyDescent="0.3">
      <c r="A95" s="1"/>
      <c r="B95" s="1" t="s">
        <v>94</v>
      </c>
      <c r="C95" s="1"/>
      <c r="D95" s="1"/>
      <c r="E95" s="1"/>
      <c r="F95" s="1"/>
      <c r="G95" s="1"/>
      <c r="H95" s="5">
        <f>ROUND(SUM(H82:H83)+SUM(H91:H94),5)</f>
        <v>1757688.62</v>
      </c>
    </row>
    <row r="96" spans="1:8" s="8" customFormat="1" ht="12" thickBot="1" x14ac:dyDescent="0.25">
      <c r="A96" s="6" t="s">
        <v>95</v>
      </c>
      <c r="B96" s="6"/>
      <c r="C96" s="6"/>
      <c r="D96" s="6"/>
      <c r="E96" s="6"/>
      <c r="F96" s="6"/>
      <c r="G96" s="6"/>
      <c r="H96" s="7">
        <f>ROUND(H39+H81+H95,5)</f>
        <v>3658336.08</v>
      </c>
    </row>
    <row r="97" ht="15.75" thickTop="1" x14ac:dyDescent="0.25"/>
  </sheetData>
  <pageMargins left="0.7" right="0.7" top="0.75" bottom="0.75" header="0.1" footer="0.3"/>
  <pageSetup orientation="portrait" r:id="rId1"/>
  <headerFooter>
    <oddHeader>&amp;L&amp;"Arial,Bold"&amp;8 1:25 PM
&amp;"Arial,Bold"&amp;8 07/06/26
&amp;"Arial,Bold"&amp;8 Accrual Basis&amp;C&amp;"Arial,Bold"&amp;12 Nederland Fire Protection District
&amp;"Arial,Bold"&amp;14 Balance Sheet
&amp;"Arial,Bold"&amp;10 As of June 30, 2026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4209-338B-4ECC-86BC-AEB72AD0EC5B}">
  <dimension ref="A1:M258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96</v>
      </c>
      <c r="K2" s="20" t="s">
        <v>97</v>
      </c>
      <c r="L2" s="20" t="s">
        <v>98</v>
      </c>
      <c r="M2" s="20" t="s">
        <v>99</v>
      </c>
    </row>
    <row r="3" spans="1:13" ht="15.75" thickTop="1" x14ac:dyDescent="0.25">
      <c r="A3" s="1"/>
      <c r="B3" s="1" t="s">
        <v>100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101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102</v>
      </c>
      <c r="F5" s="1"/>
      <c r="G5" s="1"/>
      <c r="H5" s="1"/>
      <c r="I5" s="1"/>
      <c r="J5" s="2">
        <v>0</v>
      </c>
      <c r="K5" s="2">
        <v>0</v>
      </c>
      <c r="L5" s="2">
        <f>ROUND((J5-K5),5)</f>
        <v>0</v>
      </c>
      <c r="M5" s="15">
        <f>ROUND(IF(K5=0, IF(J5=0, 0, 1), J5/K5),5)</f>
        <v>0</v>
      </c>
    </row>
    <row r="6" spans="1:13" x14ac:dyDescent="0.25">
      <c r="A6" s="1"/>
      <c r="B6" s="1"/>
      <c r="C6" s="1"/>
      <c r="D6" s="1"/>
      <c r="E6" s="1" t="s">
        <v>103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104</v>
      </c>
      <c r="F7" s="1"/>
      <c r="G7" s="1"/>
      <c r="H7" s="1"/>
      <c r="I7" s="1"/>
      <c r="J7" s="2">
        <v>0</v>
      </c>
      <c r="K7" s="2">
        <v>50</v>
      </c>
      <c r="L7" s="2">
        <f>ROUND((J7-K7),5)</f>
        <v>-50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105</v>
      </c>
      <c r="F8" s="1"/>
      <c r="G8" s="1"/>
      <c r="H8" s="1"/>
      <c r="I8" s="1"/>
      <c r="J8" s="2">
        <v>5299.81</v>
      </c>
      <c r="K8" s="2">
        <v>3931.33</v>
      </c>
      <c r="L8" s="2">
        <f>ROUND((J8-K8),5)</f>
        <v>1368.48</v>
      </c>
      <c r="M8" s="15">
        <f>ROUND(IF(K8=0, IF(J8=0, 0, 1), J8/K8),5)</f>
        <v>1.3481000000000001</v>
      </c>
    </row>
    <row r="9" spans="1:13" x14ac:dyDescent="0.25">
      <c r="A9" s="1"/>
      <c r="B9" s="1"/>
      <c r="C9" s="1"/>
      <c r="D9" s="1"/>
      <c r="E9" s="1" t="s">
        <v>106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107</v>
      </c>
      <c r="G10" s="1"/>
      <c r="H10" s="1"/>
      <c r="I10" s="1"/>
      <c r="J10" s="2">
        <v>-968.2</v>
      </c>
      <c r="K10" s="2">
        <v>0</v>
      </c>
      <c r="L10" s="2">
        <f>ROUND((J10-K10),5)</f>
        <v>-968.2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108</v>
      </c>
      <c r="G11" s="1"/>
      <c r="H11" s="1"/>
      <c r="I11" s="1"/>
      <c r="J11" s="2">
        <v>335.97</v>
      </c>
      <c r="K11" s="2">
        <v>0</v>
      </c>
      <c r="L11" s="2">
        <f>ROUND((J11-K11),5)</f>
        <v>335.97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109</v>
      </c>
      <c r="G12" s="1"/>
      <c r="H12" s="1"/>
      <c r="I12" s="1"/>
      <c r="J12" s="2">
        <v>50.14</v>
      </c>
      <c r="K12" s="2">
        <v>1152.1500000000001</v>
      </c>
      <c r="L12" s="2">
        <f>ROUND((J12-K12),5)</f>
        <v>-1102.01</v>
      </c>
      <c r="M12" s="15">
        <f>ROUND(IF(K12=0, IF(J12=0, 0, 1), J12/K12),5)</f>
        <v>4.3520000000000003E-2</v>
      </c>
    </row>
    <row r="13" spans="1:13" x14ac:dyDescent="0.25">
      <c r="A13" s="1"/>
      <c r="B13" s="1"/>
      <c r="C13" s="1"/>
      <c r="D13" s="1"/>
      <c r="E13" s="1"/>
      <c r="F13" s="1" t="s">
        <v>110</v>
      </c>
      <c r="G13" s="1"/>
      <c r="H13" s="1"/>
      <c r="I13" s="1"/>
      <c r="J13" s="2">
        <v>-144.53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111</v>
      </c>
      <c r="G14" s="1"/>
      <c r="H14" s="1"/>
      <c r="I14" s="1"/>
      <c r="J14" s="2">
        <v>0</v>
      </c>
      <c r="K14" s="2">
        <v>23043.08</v>
      </c>
      <c r="L14" s="2">
        <f t="shared" ref="L14:L32" si="0">ROUND((J14-K14),5)</f>
        <v>-23043.08</v>
      </c>
      <c r="M14" s="15">
        <f t="shared" ref="M14:M32" si="1">ROUND(IF(K14=0, IF(J14=0, 0, 1), J14/K14),5)</f>
        <v>0</v>
      </c>
    </row>
    <row r="15" spans="1:13" x14ac:dyDescent="0.25">
      <c r="A15" s="1"/>
      <c r="B15" s="1"/>
      <c r="C15" s="1"/>
      <c r="D15" s="1"/>
      <c r="E15" s="1"/>
      <c r="F15" s="1" t="s">
        <v>112</v>
      </c>
      <c r="G15" s="1"/>
      <c r="H15" s="1"/>
      <c r="I15" s="1"/>
      <c r="J15" s="2">
        <v>143369.95000000001</v>
      </c>
      <c r="K15" s="2">
        <v>0</v>
      </c>
      <c r="L15" s="2">
        <f t="shared" si="0"/>
        <v>143369.95000000001</v>
      </c>
      <c r="M15" s="15">
        <f t="shared" si="1"/>
        <v>1</v>
      </c>
    </row>
    <row r="16" spans="1:13" x14ac:dyDescent="0.25">
      <c r="A16" s="1"/>
      <c r="B16" s="1"/>
      <c r="C16" s="1"/>
      <c r="D16" s="1"/>
      <c r="E16" s="1"/>
      <c r="F16" s="1" t="s">
        <v>113</v>
      </c>
      <c r="G16" s="1"/>
      <c r="H16" s="1"/>
      <c r="I16" s="1"/>
      <c r="J16" s="2">
        <v>5222.8999999999996</v>
      </c>
      <c r="K16" s="2">
        <v>0</v>
      </c>
      <c r="L16" s="2">
        <f t="shared" si="0"/>
        <v>5222.8999999999996</v>
      </c>
      <c r="M16" s="15">
        <f t="shared" si="1"/>
        <v>1</v>
      </c>
    </row>
    <row r="17" spans="1:13" x14ac:dyDescent="0.25">
      <c r="A17" s="1"/>
      <c r="B17" s="1"/>
      <c r="C17" s="1"/>
      <c r="D17" s="1"/>
      <c r="E17" s="1"/>
      <c r="F17" s="1" t="s">
        <v>114</v>
      </c>
      <c r="G17" s="1"/>
      <c r="H17" s="1"/>
      <c r="I17" s="1"/>
      <c r="J17" s="2">
        <v>0</v>
      </c>
      <c r="K17" s="2">
        <v>3840.5</v>
      </c>
      <c r="L17" s="2">
        <f t="shared" si="0"/>
        <v>-3840.5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115</v>
      </c>
      <c r="G18" s="1"/>
      <c r="H18" s="1"/>
      <c r="I18" s="1"/>
      <c r="J18" s="2">
        <v>0</v>
      </c>
      <c r="K18" s="2">
        <v>192.03</v>
      </c>
      <c r="L18" s="2">
        <f t="shared" si="0"/>
        <v>-192.03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116</v>
      </c>
      <c r="G19" s="1"/>
      <c r="H19" s="1"/>
      <c r="I19" s="1"/>
      <c r="J19" s="2">
        <v>93.67</v>
      </c>
      <c r="K19" s="2">
        <v>0</v>
      </c>
      <c r="L19" s="2">
        <f t="shared" si="0"/>
        <v>93.67</v>
      </c>
      <c r="M19" s="15">
        <f t="shared" si="1"/>
        <v>1</v>
      </c>
    </row>
    <row r="20" spans="1:13" x14ac:dyDescent="0.25">
      <c r="A20" s="1"/>
      <c r="B20" s="1"/>
      <c r="C20" s="1"/>
      <c r="D20" s="1"/>
      <c r="E20" s="1"/>
      <c r="F20" s="1" t="s">
        <v>117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118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119</v>
      </c>
      <c r="G22" s="1"/>
      <c r="H22" s="1"/>
      <c r="I22" s="1"/>
      <c r="J22" s="2">
        <v>1376.72</v>
      </c>
      <c r="K22" s="2">
        <v>0</v>
      </c>
      <c r="L22" s="2">
        <f t="shared" si="0"/>
        <v>1376.72</v>
      </c>
      <c r="M22" s="15">
        <f t="shared" si="1"/>
        <v>1</v>
      </c>
    </row>
    <row r="23" spans="1:13" x14ac:dyDescent="0.25">
      <c r="A23" s="1"/>
      <c r="B23" s="1"/>
      <c r="C23" s="1"/>
      <c r="D23" s="1"/>
      <c r="E23" s="1"/>
      <c r="F23" s="1" t="s">
        <v>120</v>
      </c>
      <c r="G23" s="1"/>
      <c r="H23" s="1"/>
      <c r="I23" s="1"/>
      <c r="J23" s="2">
        <v>9222.3799999999992</v>
      </c>
      <c r="K23" s="2">
        <v>2414.25</v>
      </c>
      <c r="L23" s="2">
        <f t="shared" si="0"/>
        <v>6808.13</v>
      </c>
      <c r="M23" s="15">
        <f t="shared" si="1"/>
        <v>3.8199800000000002</v>
      </c>
    </row>
    <row r="24" spans="1:13" x14ac:dyDescent="0.25">
      <c r="A24" s="1"/>
      <c r="B24" s="1"/>
      <c r="C24" s="1"/>
      <c r="D24" s="1"/>
      <c r="E24" s="1"/>
      <c r="F24" s="1" t="s">
        <v>121</v>
      </c>
      <c r="G24" s="1"/>
      <c r="H24" s="1"/>
      <c r="I24" s="1"/>
      <c r="J24" s="2">
        <v>-15051.54</v>
      </c>
      <c r="K24" s="2">
        <v>0</v>
      </c>
      <c r="L24" s="2">
        <f t="shared" si="0"/>
        <v>-15051.54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122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123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124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25">
      <c r="A28" s="1"/>
      <c r="B28" s="1"/>
      <c r="C28" s="1"/>
      <c r="D28" s="1"/>
      <c r="E28" s="1"/>
      <c r="F28" s="1" t="s">
        <v>125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/>
      <c r="F29" s="1" t="s">
        <v>126</v>
      </c>
      <c r="G29" s="1"/>
      <c r="H29" s="1"/>
      <c r="I29" s="1"/>
      <c r="J29" s="2">
        <v>0</v>
      </c>
      <c r="K29" s="2">
        <v>0</v>
      </c>
      <c r="L29" s="2">
        <f t="shared" si="0"/>
        <v>0</v>
      </c>
      <c r="M29" s="15">
        <f t="shared" si="1"/>
        <v>0</v>
      </c>
    </row>
    <row r="30" spans="1:13" ht="15.75" thickBot="1" x14ac:dyDescent="0.3">
      <c r="A30" s="1"/>
      <c r="B30" s="1"/>
      <c r="C30" s="1"/>
      <c r="D30" s="1"/>
      <c r="E30" s="1" t="s">
        <v>127</v>
      </c>
      <c r="F30" s="1"/>
      <c r="G30" s="1"/>
      <c r="H30" s="1"/>
      <c r="I30" s="1"/>
      <c r="J30" s="5">
        <f>ROUND(SUM(J9:J29),5)</f>
        <v>143507.46</v>
      </c>
      <c r="K30" s="5">
        <f>ROUND(SUM(K9:K29),5)</f>
        <v>30642.01</v>
      </c>
      <c r="L30" s="5">
        <f t="shared" si="0"/>
        <v>112865.45</v>
      </c>
      <c r="M30" s="16">
        <f t="shared" si="1"/>
        <v>4.6833600000000004</v>
      </c>
    </row>
    <row r="31" spans="1:13" ht="15.75" thickBot="1" x14ac:dyDescent="0.3">
      <c r="A31" s="1"/>
      <c r="B31" s="1"/>
      <c r="C31" s="1"/>
      <c r="D31" s="1" t="s">
        <v>128</v>
      </c>
      <c r="E31" s="1"/>
      <c r="F31" s="1"/>
      <c r="G31" s="1"/>
      <c r="H31" s="1"/>
      <c r="I31" s="1"/>
      <c r="J31" s="3">
        <f>ROUND(SUM(J4:J8)+J30,5)</f>
        <v>148807.26999999999</v>
      </c>
      <c r="K31" s="3">
        <f>ROUND(SUM(K4:K8)+K30,5)</f>
        <v>34623.339999999997</v>
      </c>
      <c r="L31" s="3">
        <f t="shared" si="0"/>
        <v>114183.93</v>
      </c>
      <c r="M31" s="17">
        <f t="shared" si="1"/>
        <v>4.2978899999999998</v>
      </c>
    </row>
    <row r="32" spans="1:13" x14ac:dyDescent="0.25">
      <c r="A32" s="1"/>
      <c r="B32" s="1"/>
      <c r="C32" s="1" t="s">
        <v>129</v>
      </c>
      <c r="D32" s="1"/>
      <c r="E32" s="1"/>
      <c r="F32" s="1"/>
      <c r="G32" s="1"/>
      <c r="H32" s="1"/>
      <c r="I32" s="1"/>
      <c r="J32" s="2">
        <f>J31</f>
        <v>148807.26999999999</v>
      </c>
      <c r="K32" s="2">
        <f>K31</f>
        <v>34623.339999999997</v>
      </c>
      <c r="L32" s="2">
        <f t="shared" si="0"/>
        <v>114183.93</v>
      </c>
      <c r="M32" s="15">
        <f t="shared" si="1"/>
        <v>4.2978899999999998</v>
      </c>
    </row>
    <row r="33" spans="1:13" x14ac:dyDescent="0.25">
      <c r="A33" s="1"/>
      <c r="B33" s="1"/>
      <c r="C33" s="1"/>
      <c r="D33" s="1" t="s">
        <v>130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131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132</v>
      </c>
      <c r="G35" s="1"/>
      <c r="H35" s="1"/>
      <c r="I35" s="1"/>
      <c r="J35" s="2">
        <v>946.75</v>
      </c>
      <c r="K35" s="2">
        <v>0</v>
      </c>
      <c r="L35" s="2">
        <f t="shared" ref="L35:L41" si="2">ROUND((J35-K35),5)</f>
        <v>946.75</v>
      </c>
      <c r="M35" s="15">
        <f t="shared" ref="M35:M41" si="3">ROUND(IF(K35=0, IF(J35=0, 0, 1), J35/K35),5)</f>
        <v>1</v>
      </c>
    </row>
    <row r="36" spans="1:13" x14ac:dyDescent="0.25">
      <c r="A36" s="1"/>
      <c r="B36" s="1"/>
      <c r="C36" s="1"/>
      <c r="D36" s="1"/>
      <c r="E36" s="1"/>
      <c r="F36" s="1" t="s">
        <v>133</v>
      </c>
      <c r="G36" s="1"/>
      <c r="H36" s="1"/>
      <c r="I36" s="1"/>
      <c r="J36" s="2">
        <v>0</v>
      </c>
      <c r="K36" s="2">
        <v>5030</v>
      </c>
      <c r="L36" s="2">
        <f t="shared" si="2"/>
        <v>-5030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134</v>
      </c>
      <c r="G37" s="1"/>
      <c r="H37" s="1"/>
      <c r="I37" s="1"/>
      <c r="J37" s="2">
        <v>0</v>
      </c>
      <c r="K37" s="2">
        <v>0</v>
      </c>
      <c r="L37" s="2">
        <f t="shared" si="2"/>
        <v>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135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136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ht="15.75" thickBot="1" x14ac:dyDescent="0.3">
      <c r="A40" s="1"/>
      <c r="B40" s="1"/>
      <c r="C40" s="1"/>
      <c r="D40" s="1"/>
      <c r="E40" s="1"/>
      <c r="F40" s="1" t="s">
        <v>137</v>
      </c>
      <c r="G40" s="1"/>
      <c r="H40" s="1"/>
      <c r="I40" s="1"/>
      <c r="J40" s="4">
        <v>44.3</v>
      </c>
      <c r="K40" s="4">
        <v>0</v>
      </c>
      <c r="L40" s="4">
        <f t="shared" si="2"/>
        <v>44.3</v>
      </c>
      <c r="M40" s="18">
        <f t="shared" si="3"/>
        <v>1</v>
      </c>
    </row>
    <row r="41" spans="1:13" x14ac:dyDescent="0.25">
      <c r="A41" s="1"/>
      <c r="B41" s="1"/>
      <c r="C41" s="1"/>
      <c r="D41" s="1"/>
      <c r="E41" s="1" t="s">
        <v>138</v>
      </c>
      <c r="F41" s="1"/>
      <c r="G41" s="1"/>
      <c r="H41" s="1"/>
      <c r="I41" s="1"/>
      <c r="J41" s="2">
        <f>ROUND(SUM(J34:J40),5)</f>
        <v>991.05</v>
      </c>
      <c r="K41" s="2">
        <f>ROUND(SUM(K34:K40),5)</f>
        <v>5030</v>
      </c>
      <c r="L41" s="2">
        <f t="shared" si="2"/>
        <v>-4038.95</v>
      </c>
      <c r="M41" s="15">
        <f t="shared" si="3"/>
        <v>0.19703000000000001</v>
      </c>
    </row>
    <row r="42" spans="1:13" x14ac:dyDescent="0.25">
      <c r="A42" s="1"/>
      <c r="B42" s="1"/>
      <c r="C42" s="1"/>
      <c r="D42" s="1"/>
      <c r="E42" s="1" t="s">
        <v>139</v>
      </c>
      <c r="F42" s="1"/>
      <c r="G42" s="1"/>
      <c r="H42" s="1"/>
      <c r="I42" s="1"/>
      <c r="J42" s="2"/>
      <c r="K42" s="2"/>
      <c r="L42" s="2"/>
      <c r="M42" s="15"/>
    </row>
    <row r="43" spans="1:13" x14ac:dyDescent="0.25">
      <c r="A43" s="1"/>
      <c r="B43" s="1"/>
      <c r="C43" s="1"/>
      <c r="D43" s="1"/>
      <c r="E43" s="1"/>
      <c r="F43" s="1" t="s">
        <v>140</v>
      </c>
      <c r="G43" s="1"/>
      <c r="H43" s="1"/>
      <c r="I43" s="1"/>
      <c r="J43" s="2">
        <v>101.06</v>
      </c>
      <c r="K43" s="2">
        <v>0</v>
      </c>
      <c r="L43" s="2">
        <f>ROUND((J43-K43),5)</f>
        <v>101.06</v>
      </c>
      <c r="M43" s="15">
        <f>ROUND(IF(K43=0, IF(J43=0, 0, 1), J43/K43),5)</f>
        <v>1</v>
      </c>
    </row>
    <row r="44" spans="1:13" x14ac:dyDescent="0.25">
      <c r="A44" s="1"/>
      <c r="B44" s="1"/>
      <c r="C44" s="1"/>
      <c r="D44" s="1"/>
      <c r="E44" s="1"/>
      <c r="F44" s="1" t="s">
        <v>141</v>
      </c>
      <c r="G44" s="1"/>
      <c r="H44" s="1"/>
      <c r="I44" s="1"/>
      <c r="J44" s="2">
        <v>218.24</v>
      </c>
      <c r="K44" s="2">
        <v>0</v>
      </c>
      <c r="L44" s="2">
        <f>ROUND((J44-K44),5)</f>
        <v>218.24</v>
      </c>
      <c r="M44" s="15">
        <f>ROUND(IF(K44=0, IF(J44=0, 0, 1), J44/K44),5)</f>
        <v>1</v>
      </c>
    </row>
    <row r="45" spans="1:13" x14ac:dyDescent="0.25">
      <c r="A45" s="1"/>
      <c r="B45" s="1"/>
      <c r="C45" s="1"/>
      <c r="D45" s="1"/>
      <c r="E45" s="1"/>
      <c r="F45" s="1" t="s">
        <v>142</v>
      </c>
      <c r="G45" s="1"/>
      <c r="H45" s="1"/>
      <c r="I45" s="1"/>
      <c r="J45" s="2">
        <v>233.03</v>
      </c>
      <c r="K45" s="2">
        <v>108.99</v>
      </c>
      <c r="L45" s="2">
        <f>ROUND((J45-K45),5)</f>
        <v>124.04</v>
      </c>
      <c r="M45" s="15">
        <f>ROUND(IF(K45=0, IF(J45=0, 0, 1), J45/K45),5)</f>
        <v>2.13809</v>
      </c>
    </row>
    <row r="46" spans="1:13" x14ac:dyDescent="0.25">
      <c r="A46" s="1"/>
      <c r="B46" s="1"/>
      <c r="C46" s="1"/>
      <c r="D46" s="1"/>
      <c r="E46" s="1"/>
      <c r="F46" s="1" t="s">
        <v>143</v>
      </c>
      <c r="G46" s="1"/>
      <c r="H46" s="1"/>
      <c r="I46" s="1"/>
      <c r="J46" s="2">
        <v>0</v>
      </c>
      <c r="K46" s="2">
        <v>16.87</v>
      </c>
      <c r="L46" s="2">
        <f>ROUND((J46-K46),5)</f>
        <v>-16.87</v>
      </c>
      <c r="M46" s="15">
        <f>ROUND(IF(K46=0, IF(J46=0, 0, 1), J46/K46),5)</f>
        <v>0</v>
      </c>
    </row>
    <row r="47" spans="1:13" x14ac:dyDescent="0.25">
      <c r="A47" s="1"/>
      <c r="B47" s="1"/>
      <c r="C47" s="1"/>
      <c r="D47" s="1"/>
      <c r="E47" s="1"/>
      <c r="F47" s="1" t="s">
        <v>144</v>
      </c>
      <c r="G47" s="1"/>
      <c r="H47" s="1"/>
      <c r="I47" s="1"/>
      <c r="J47" s="2">
        <v>245</v>
      </c>
      <c r="K47" s="2">
        <v>0</v>
      </c>
      <c r="L47" s="2">
        <f>ROUND((J47-K47),5)</f>
        <v>245</v>
      </c>
      <c r="M47" s="15">
        <f>ROUND(IF(K47=0, IF(J47=0, 0, 1), J47/K47),5)</f>
        <v>1</v>
      </c>
    </row>
    <row r="48" spans="1:13" x14ac:dyDescent="0.25">
      <c r="A48" s="1"/>
      <c r="B48" s="1"/>
      <c r="C48" s="1"/>
      <c r="D48" s="1"/>
      <c r="E48" s="1"/>
      <c r="F48" s="1" t="s">
        <v>145</v>
      </c>
      <c r="G48" s="1"/>
      <c r="H48" s="1"/>
      <c r="I48" s="1"/>
      <c r="J48" s="2"/>
      <c r="K48" s="2"/>
      <c r="L48" s="2"/>
      <c r="M48" s="15"/>
    </row>
    <row r="49" spans="1:13" x14ac:dyDescent="0.25">
      <c r="A49" s="1"/>
      <c r="B49" s="1"/>
      <c r="C49" s="1"/>
      <c r="D49" s="1"/>
      <c r="E49" s="1"/>
      <c r="F49" s="1"/>
      <c r="G49" s="1" t="s">
        <v>146</v>
      </c>
      <c r="H49" s="1"/>
      <c r="I49" s="1"/>
      <c r="J49" s="2">
        <v>2068.52</v>
      </c>
      <c r="K49" s="2">
        <v>82.86</v>
      </c>
      <c r="L49" s="2">
        <f>ROUND((J49-K49),5)</f>
        <v>1985.66</v>
      </c>
      <c r="M49" s="15">
        <f>ROUND(IF(K49=0, IF(J49=0, 0, 1), J49/K49),5)</f>
        <v>24.964040000000001</v>
      </c>
    </row>
    <row r="50" spans="1:13" x14ac:dyDescent="0.25">
      <c r="A50" s="1"/>
      <c r="B50" s="1"/>
      <c r="C50" s="1"/>
      <c r="D50" s="1"/>
      <c r="E50" s="1"/>
      <c r="F50" s="1"/>
      <c r="G50" s="1" t="s">
        <v>147</v>
      </c>
      <c r="H50" s="1"/>
      <c r="I50" s="1"/>
      <c r="J50" s="2">
        <v>0</v>
      </c>
      <c r="K50" s="2">
        <v>0</v>
      </c>
      <c r="L50" s="2">
        <f>ROUND((J50-K50),5)</f>
        <v>0</v>
      </c>
      <c r="M50" s="15">
        <f>ROUND(IF(K50=0, IF(J50=0, 0, 1), J50/K50),5)</f>
        <v>0</v>
      </c>
    </row>
    <row r="51" spans="1:13" ht="15.75" thickBot="1" x14ac:dyDescent="0.3">
      <c r="A51" s="1"/>
      <c r="B51" s="1"/>
      <c r="C51" s="1"/>
      <c r="D51" s="1"/>
      <c r="E51" s="1"/>
      <c r="F51" s="1"/>
      <c r="G51" s="1" t="s">
        <v>148</v>
      </c>
      <c r="H51" s="1"/>
      <c r="I51" s="1"/>
      <c r="J51" s="4">
        <v>50.14</v>
      </c>
      <c r="K51" s="4">
        <v>0</v>
      </c>
      <c r="L51" s="4">
        <f>ROUND((J51-K51),5)</f>
        <v>50.14</v>
      </c>
      <c r="M51" s="18">
        <f>ROUND(IF(K51=0, IF(J51=0, 0, 1), J51/K51),5)</f>
        <v>1</v>
      </c>
    </row>
    <row r="52" spans="1:13" x14ac:dyDescent="0.25">
      <c r="A52" s="1"/>
      <c r="B52" s="1"/>
      <c r="C52" s="1"/>
      <c r="D52" s="1"/>
      <c r="E52" s="1"/>
      <c r="F52" s="1" t="s">
        <v>149</v>
      </c>
      <c r="G52" s="1"/>
      <c r="H52" s="1"/>
      <c r="I52" s="1"/>
      <c r="J52" s="2">
        <f>ROUND(SUM(J48:J51),5)</f>
        <v>2118.66</v>
      </c>
      <c r="K52" s="2">
        <f>ROUND(SUM(K48:K51),5)</f>
        <v>82.86</v>
      </c>
      <c r="L52" s="2">
        <f>ROUND((J52-K52),5)</f>
        <v>2035.8</v>
      </c>
      <c r="M52" s="15">
        <f>ROUND(IF(K52=0, IF(J52=0, 0, 1), J52/K52),5)</f>
        <v>25.56915</v>
      </c>
    </row>
    <row r="53" spans="1:13" x14ac:dyDescent="0.25">
      <c r="A53" s="1"/>
      <c r="B53" s="1"/>
      <c r="C53" s="1"/>
      <c r="D53" s="1"/>
      <c r="E53" s="1"/>
      <c r="F53" s="1" t="s">
        <v>150</v>
      </c>
      <c r="G53" s="1"/>
      <c r="H53" s="1"/>
      <c r="I53" s="1"/>
      <c r="J53" s="2"/>
      <c r="K53" s="2"/>
      <c r="L53" s="2"/>
      <c r="M53" s="15"/>
    </row>
    <row r="54" spans="1:13" x14ac:dyDescent="0.25">
      <c r="A54" s="1"/>
      <c r="B54" s="1"/>
      <c r="C54" s="1"/>
      <c r="D54" s="1"/>
      <c r="E54" s="1"/>
      <c r="F54" s="1"/>
      <c r="G54" s="1" t="s">
        <v>151</v>
      </c>
      <c r="H54" s="1"/>
      <c r="I54" s="1"/>
      <c r="J54" s="2">
        <v>0</v>
      </c>
      <c r="K54" s="2">
        <v>0</v>
      </c>
      <c r="L54" s="2">
        <f>ROUND((J54-K54),5)</f>
        <v>0</v>
      </c>
      <c r="M54" s="15">
        <f>ROUND(IF(K54=0, IF(J54=0, 0, 1), J54/K54),5)</f>
        <v>0</v>
      </c>
    </row>
    <row r="55" spans="1:13" x14ac:dyDescent="0.25">
      <c r="A55" s="1"/>
      <c r="B55" s="1"/>
      <c r="C55" s="1"/>
      <c r="D55" s="1"/>
      <c r="E55" s="1"/>
      <c r="F55" s="1"/>
      <c r="G55" s="1" t="s">
        <v>152</v>
      </c>
      <c r="H55" s="1"/>
      <c r="I55" s="1"/>
      <c r="J55" s="2">
        <v>4246</v>
      </c>
      <c r="K55" s="2">
        <v>0</v>
      </c>
      <c r="L55" s="2">
        <f>ROUND((J55-K55),5)</f>
        <v>4246</v>
      </c>
      <c r="M55" s="15">
        <f>ROUND(IF(K55=0, IF(J55=0, 0, 1), J55/K55),5)</f>
        <v>1</v>
      </c>
    </row>
    <row r="56" spans="1:13" x14ac:dyDescent="0.25">
      <c r="A56" s="1"/>
      <c r="B56" s="1"/>
      <c r="C56" s="1"/>
      <c r="D56" s="1"/>
      <c r="E56" s="1"/>
      <c r="F56" s="1"/>
      <c r="G56" s="1" t="s">
        <v>153</v>
      </c>
      <c r="H56" s="1"/>
      <c r="I56" s="1"/>
      <c r="J56" s="2">
        <v>39611.25</v>
      </c>
      <c r="K56" s="2">
        <v>0</v>
      </c>
      <c r="L56" s="2">
        <f>ROUND((J56-K56),5)</f>
        <v>39611.25</v>
      </c>
      <c r="M56" s="15">
        <f>ROUND(IF(K56=0, IF(J56=0, 0, 1), J56/K56),5)</f>
        <v>1</v>
      </c>
    </row>
    <row r="57" spans="1:13" ht="15.75" thickBot="1" x14ac:dyDescent="0.3">
      <c r="A57" s="1"/>
      <c r="B57" s="1"/>
      <c r="C57" s="1"/>
      <c r="D57" s="1"/>
      <c r="E57" s="1"/>
      <c r="F57" s="1"/>
      <c r="G57" s="1" t="s">
        <v>154</v>
      </c>
      <c r="H57" s="1"/>
      <c r="I57" s="1"/>
      <c r="J57" s="4">
        <v>2121</v>
      </c>
      <c r="K57" s="4">
        <v>2827</v>
      </c>
      <c r="L57" s="4">
        <f>ROUND((J57-K57),5)</f>
        <v>-706</v>
      </c>
      <c r="M57" s="18">
        <f>ROUND(IF(K57=0, IF(J57=0, 0, 1), J57/K57),5)</f>
        <v>0.75026999999999999</v>
      </c>
    </row>
    <row r="58" spans="1:13" x14ac:dyDescent="0.25">
      <c r="A58" s="1"/>
      <c r="B58" s="1"/>
      <c r="C58" s="1"/>
      <c r="D58" s="1"/>
      <c r="E58" s="1"/>
      <c r="F58" s="1" t="s">
        <v>155</v>
      </c>
      <c r="G58" s="1"/>
      <c r="H58" s="1"/>
      <c r="I58" s="1"/>
      <c r="J58" s="2">
        <f>ROUND(SUM(J53:J57),5)</f>
        <v>45978.25</v>
      </c>
      <c r="K58" s="2">
        <f>ROUND(SUM(K53:K57),5)</f>
        <v>2827</v>
      </c>
      <c r="L58" s="2">
        <f>ROUND((J58-K58),5)</f>
        <v>43151.25</v>
      </c>
      <c r="M58" s="15">
        <f>ROUND(IF(K58=0, IF(J58=0, 0, 1), J58/K58),5)</f>
        <v>16.26397</v>
      </c>
    </row>
    <row r="59" spans="1:13" x14ac:dyDescent="0.25">
      <c r="A59" s="1"/>
      <c r="B59" s="1"/>
      <c r="C59" s="1"/>
      <c r="D59" s="1"/>
      <c r="E59" s="1"/>
      <c r="F59" s="1" t="s">
        <v>156</v>
      </c>
      <c r="G59" s="1"/>
      <c r="H59" s="1"/>
      <c r="I59" s="1"/>
      <c r="J59" s="2"/>
      <c r="K59" s="2"/>
      <c r="L59" s="2"/>
      <c r="M59" s="15"/>
    </row>
    <row r="60" spans="1:13" x14ac:dyDescent="0.25">
      <c r="A60" s="1"/>
      <c r="B60" s="1"/>
      <c r="C60" s="1"/>
      <c r="D60" s="1"/>
      <c r="E60" s="1"/>
      <c r="F60" s="1"/>
      <c r="G60" s="1" t="s">
        <v>157</v>
      </c>
      <c r="H60" s="1"/>
      <c r="I60" s="1"/>
      <c r="J60" s="2">
        <v>0</v>
      </c>
      <c r="K60" s="2">
        <v>0</v>
      </c>
      <c r="L60" s="2">
        <f t="shared" ref="L60:L66" si="4">ROUND((J60-K60),5)</f>
        <v>0</v>
      </c>
      <c r="M60" s="15">
        <f t="shared" ref="M60:M66" si="5">ROUND(IF(K60=0, IF(J60=0, 0, 1), J60/K60),5)</f>
        <v>0</v>
      </c>
    </row>
    <row r="61" spans="1:13" x14ac:dyDescent="0.25">
      <c r="A61" s="1"/>
      <c r="B61" s="1"/>
      <c r="C61" s="1"/>
      <c r="D61" s="1"/>
      <c r="E61" s="1"/>
      <c r="F61" s="1"/>
      <c r="G61" s="1" t="s">
        <v>158</v>
      </c>
      <c r="H61" s="1"/>
      <c r="I61" s="1"/>
      <c r="J61" s="2">
        <v>0</v>
      </c>
      <c r="K61" s="2">
        <v>0</v>
      </c>
      <c r="L61" s="2">
        <f t="shared" si="4"/>
        <v>0</v>
      </c>
      <c r="M61" s="15">
        <f t="shared" si="5"/>
        <v>0</v>
      </c>
    </row>
    <row r="62" spans="1:13" x14ac:dyDescent="0.25">
      <c r="A62" s="1"/>
      <c r="B62" s="1"/>
      <c r="C62" s="1"/>
      <c r="D62" s="1"/>
      <c r="E62" s="1"/>
      <c r="F62" s="1"/>
      <c r="G62" s="1" t="s">
        <v>159</v>
      </c>
      <c r="H62" s="1"/>
      <c r="I62" s="1"/>
      <c r="J62" s="2">
        <v>0</v>
      </c>
      <c r="K62" s="2">
        <v>137.41999999999999</v>
      </c>
      <c r="L62" s="2">
        <f t="shared" si="4"/>
        <v>-137.41999999999999</v>
      </c>
      <c r="M62" s="15">
        <f t="shared" si="5"/>
        <v>0</v>
      </c>
    </row>
    <row r="63" spans="1:13" x14ac:dyDescent="0.25">
      <c r="A63" s="1"/>
      <c r="B63" s="1"/>
      <c r="C63" s="1"/>
      <c r="D63" s="1"/>
      <c r="E63" s="1"/>
      <c r="F63" s="1"/>
      <c r="G63" s="1" t="s">
        <v>160</v>
      </c>
      <c r="H63" s="1"/>
      <c r="I63" s="1"/>
      <c r="J63" s="2">
        <v>220</v>
      </c>
      <c r="K63" s="2">
        <v>220</v>
      </c>
      <c r="L63" s="2">
        <f t="shared" si="4"/>
        <v>0</v>
      </c>
      <c r="M63" s="15">
        <f t="shared" si="5"/>
        <v>1</v>
      </c>
    </row>
    <row r="64" spans="1:13" x14ac:dyDescent="0.25">
      <c r="A64" s="1"/>
      <c r="B64" s="1"/>
      <c r="C64" s="1"/>
      <c r="D64" s="1"/>
      <c r="E64" s="1"/>
      <c r="F64" s="1"/>
      <c r="G64" s="1" t="s">
        <v>161</v>
      </c>
      <c r="H64" s="1"/>
      <c r="I64" s="1"/>
      <c r="J64" s="2">
        <v>50</v>
      </c>
      <c r="K64" s="2">
        <v>50</v>
      </c>
      <c r="L64" s="2">
        <f t="shared" si="4"/>
        <v>0</v>
      </c>
      <c r="M64" s="15">
        <f t="shared" si="5"/>
        <v>1</v>
      </c>
    </row>
    <row r="65" spans="1:13" ht="15.75" thickBot="1" x14ac:dyDescent="0.3">
      <c r="A65" s="1"/>
      <c r="B65" s="1"/>
      <c r="C65" s="1"/>
      <c r="D65" s="1"/>
      <c r="E65" s="1"/>
      <c r="F65" s="1"/>
      <c r="G65" s="1" t="s">
        <v>162</v>
      </c>
      <c r="H65" s="1"/>
      <c r="I65" s="1"/>
      <c r="J65" s="4">
        <v>556.02</v>
      </c>
      <c r="K65" s="4">
        <v>319.94</v>
      </c>
      <c r="L65" s="4">
        <f t="shared" si="4"/>
        <v>236.08</v>
      </c>
      <c r="M65" s="18">
        <f t="shared" si="5"/>
        <v>1.7378899999999999</v>
      </c>
    </row>
    <row r="66" spans="1:13" x14ac:dyDescent="0.25">
      <c r="A66" s="1"/>
      <c r="B66" s="1"/>
      <c r="C66" s="1"/>
      <c r="D66" s="1"/>
      <c r="E66" s="1"/>
      <c r="F66" s="1" t="s">
        <v>163</v>
      </c>
      <c r="G66" s="1"/>
      <c r="H66" s="1"/>
      <c r="I66" s="1"/>
      <c r="J66" s="2">
        <f>ROUND(SUM(J59:J65),5)</f>
        <v>826.02</v>
      </c>
      <c r="K66" s="2">
        <f>ROUND(SUM(K59:K65),5)</f>
        <v>727.36</v>
      </c>
      <c r="L66" s="2">
        <f t="shared" si="4"/>
        <v>98.66</v>
      </c>
      <c r="M66" s="15">
        <f t="shared" si="5"/>
        <v>1.13564</v>
      </c>
    </row>
    <row r="67" spans="1:13" x14ac:dyDescent="0.25">
      <c r="A67" s="1"/>
      <c r="B67" s="1"/>
      <c r="C67" s="1"/>
      <c r="D67" s="1"/>
      <c r="E67" s="1"/>
      <c r="F67" s="1" t="s">
        <v>164</v>
      </c>
      <c r="G67" s="1"/>
      <c r="H67" s="1"/>
      <c r="I67" s="1"/>
      <c r="J67" s="2"/>
      <c r="K67" s="2"/>
      <c r="L67" s="2"/>
      <c r="M67" s="15"/>
    </row>
    <row r="68" spans="1:13" x14ac:dyDescent="0.25">
      <c r="A68" s="1"/>
      <c r="B68" s="1"/>
      <c r="C68" s="1"/>
      <c r="D68" s="1"/>
      <c r="E68" s="1"/>
      <c r="F68" s="1"/>
      <c r="G68" s="1" t="s">
        <v>165</v>
      </c>
      <c r="H68" s="1"/>
      <c r="I68" s="1"/>
      <c r="J68" s="2"/>
      <c r="K68" s="2"/>
      <c r="L68" s="2"/>
      <c r="M68" s="15"/>
    </row>
    <row r="69" spans="1:13" x14ac:dyDescent="0.25">
      <c r="A69" s="1"/>
      <c r="B69" s="1"/>
      <c r="C69" s="1"/>
      <c r="D69" s="1"/>
      <c r="E69" s="1"/>
      <c r="F69" s="1"/>
      <c r="G69" s="1"/>
      <c r="H69" s="1" t="s">
        <v>166</v>
      </c>
      <c r="I69" s="1"/>
      <c r="J69" s="2">
        <v>14236.26</v>
      </c>
      <c r="K69" s="2">
        <v>6666.67</v>
      </c>
      <c r="L69" s="2">
        <f>ROUND((J69-K69),5)</f>
        <v>7569.59</v>
      </c>
      <c r="M69" s="15">
        <f>ROUND(IF(K69=0, IF(J69=0, 0, 1), J69/K69),5)</f>
        <v>2.13544</v>
      </c>
    </row>
    <row r="70" spans="1:13" x14ac:dyDescent="0.25">
      <c r="A70" s="1"/>
      <c r="B70" s="1"/>
      <c r="C70" s="1"/>
      <c r="D70" s="1"/>
      <c r="E70" s="1"/>
      <c r="F70" s="1"/>
      <c r="G70" s="1"/>
      <c r="H70" s="1" t="s">
        <v>167</v>
      </c>
      <c r="I70" s="1"/>
      <c r="J70" s="2">
        <v>0</v>
      </c>
      <c r="K70" s="2">
        <v>2587.5</v>
      </c>
      <c r="L70" s="2">
        <f>ROUND((J70-K70),5)</f>
        <v>-2587.5</v>
      </c>
      <c r="M70" s="15">
        <f>ROUND(IF(K70=0, IF(J70=0, 0, 1), J70/K70),5)</f>
        <v>0</v>
      </c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168</v>
      </c>
      <c r="I71" s="1"/>
      <c r="J71" s="2">
        <v>7386.24</v>
      </c>
      <c r="K71" s="2">
        <v>2680.94</v>
      </c>
      <c r="L71" s="2">
        <f>ROUND((J71-K71),5)</f>
        <v>4705.3</v>
      </c>
      <c r="M71" s="15">
        <f>ROUND(IF(K71=0, IF(J71=0, 0, 1), J71/K71),5)</f>
        <v>2.75509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169</v>
      </c>
      <c r="I72" s="1"/>
      <c r="J72" s="2"/>
      <c r="K72" s="2"/>
      <c r="L72" s="2"/>
      <c r="M72" s="15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 t="s">
        <v>170</v>
      </c>
      <c r="J73" s="2">
        <v>12971.14</v>
      </c>
      <c r="K73" s="2">
        <v>12971.14</v>
      </c>
      <c r="L73" s="2">
        <f t="shared" ref="L73:L82" si="6">ROUND((J73-K73),5)</f>
        <v>0</v>
      </c>
      <c r="M73" s="15">
        <f t="shared" ref="M73:M82" si="7">ROUND(IF(K73=0, IF(J73=0, 0, 1), J73/K73),5)</f>
        <v>1</v>
      </c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 t="s">
        <v>171</v>
      </c>
      <c r="J74" s="2">
        <v>1426.83</v>
      </c>
      <c r="K74" s="2">
        <v>1426.83</v>
      </c>
      <c r="L74" s="2">
        <f t="shared" si="6"/>
        <v>0</v>
      </c>
      <c r="M74" s="15">
        <f t="shared" si="7"/>
        <v>1</v>
      </c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172</v>
      </c>
      <c r="J75" s="2">
        <v>518.85</v>
      </c>
      <c r="K75" s="2">
        <v>518.85</v>
      </c>
      <c r="L75" s="2">
        <f t="shared" si="6"/>
        <v>0</v>
      </c>
      <c r="M75" s="15">
        <f t="shared" si="7"/>
        <v>1</v>
      </c>
    </row>
    <row r="76" spans="1:13" ht="15.75" thickBot="1" x14ac:dyDescent="0.3">
      <c r="A76" s="1"/>
      <c r="B76" s="1"/>
      <c r="C76" s="1"/>
      <c r="D76" s="1"/>
      <c r="E76" s="1"/>
      <c r="F76" s="1"/>
      <c r="G76" s="1"/>
      <c r="H76" s="1"/>
      <c r="I76" s="1" t="s">
        <v>173</v>
      </c>
      <c r="J76" s="4">
        <v>1100</v>
      </c>
      <c r="K76" s="4">
        <v>1100</v>
      </c>
      <c r="L76" s="4">
        <f t="shared" si="6"/>
        <v>0</v>
      </c>
      <c r="M76" s="18">
        <f t="shared" si="7"/>
        <v>1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174</v>
      </c>
      <c r="I77" s="1"/>
      <c r="J77" s="2">
        <f>ROUND(SUM(J72:J76),5)</f>
        <v>16016.82</v>
      </c>
      <c r="K77" s="2">
        <f>ROUND(SUM(K72:K76),5)</f>
        <v>16016.82</v>
      </c>
      <c r="L77" s="2">
        <f t="shared" si="6"/>
        <v>0</v>
      </c>
      <c r="M77" s="15">
        <f t="shared" si="7"/>
        <v>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175</v>
      </c>
      <c r="I78" s="1"/>
      <c r="J78" s="2">
        <v>25122.81</v>
      </c>
      <c r="K78" s="2">
        <v>31153.01</v>
      </c>
      <c r="L78" s="2">
        <f t="shared" si="6"/>
        <v>-6030.2</v>
      </c>
      <c r="M78" s="15">
        <f t="shared" si="7"/>
        <v>0.80642999999999998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176</v>
      </c>
      <c r="I79" s="1"/>
      <c r="J79" s="2">
        <v>7942.96</v>
      </c>
      <c r="K79" s="2">
        <v>8004.27</v>
      </c>
      <c r="L79" s="2">
        <f t="shared" si="6"/>
        <v>-61.31</v>
      </c>
      <c r="M79" s="15">
        <f t="shared" si="7"/>
        <v>0.99234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177</v>
      </c>
      <c r="I80" s="1"/>
      <c r="J80" s="2">
        <v>0</v>
      </c>
      <c r="K80" s="2">
        <v>4845.05</v>
      </c>
      <c r="L80" s="2">
        <f t="shared" si="6"/>
        <v>-4845.05</v>
      </c>
      <c r="M80" s="15">
        <f t="shared" si="7"/>
        <v>0</v>
      </c>
    </row>
    <row r="81" spans="1:13" ht="15.75" thickBot="1" x14ac:dyDescent="0.3">
      <c r="A81" s="1"/>
      <c r="B81" s="1"/>
      <c r="C81" s="1"/>
      <c r="D81" s="1"/>
      <c r="E81" s="1"/>
      <c r="F81" s="1"/>
      <c r="G81" s="1"/>
      <c r="H81" s="1" t="s">
        <v>178</v>
      </c>
      <c r="I81" s="1"/>
      <c r="J81" s="4">
        <v>10663.98</v>
      </c>
      <c r="K81" s="4">
        <v>10384.34</v>
      </c>
      <c r="L81" s="4">
        <f t="shared" si="6"/>
        <v>279.64</v>
      </c>
      <c r="M81" s="18">
        <f t="shared" si="7"/>
        <v>1.0269299999999999</v>
      </c>
    </row>
    <row r="82" spans="1:13" x14ac:dyDescent="0.25">
      <c r="A82" s="1"/>
      <c r="B82" s="1"/>
      <c r="C82" s="1"/>
      <c r="D82" s="1"/>
      <c r="E82" s="1"/>
      <c r="F82" s="1"/>
      <c r="G82" s="1" t="s">
        <v>179</v>
      </c>
      <c r="H82" s="1"/>
      <c r="I82" s="1"/>
      <c r="J82" s="2">
        <f>ROUND(SUM(J68:J71)+SUM(J77:J81),5)</f>
        <v>81369.070000000007</v>
      </c>
      <c r="K82" s="2">
        <f>ROUND(SUM(K68:K71)+SUM(K77:K81),5)</f>
        <v>82338.600000000006</v>
      </c>
      <c r="L82" s="2">
        <f t="shared" si="6"/>
        <v>-969.53</v>
      </c>
      <c r="M82" s="15">
        <f t="shared" si="7"/>
        <v>0.98823000000000005</v>
      </c>
    </row>
    <row r="83" spans="1:13" x14ac:dyDescent="0.25">
      <c r="A83" s="1"/>
      <c r="B83" s="1"/>
      <c r="C83" s="1"/>
      <c r="D83" s="1"/>
      <c r="E83" s="1"/>
      <c r="F83" s="1"/>
      <c r="G83" s="1" t="s">
        <v>180</v>
      </c>
      <c r="H83" s="1"/>
      <c r="I83" s="1"/>
      <c r="J83" s="2"/>
      <c r="K83" s="2"/>
      <c r="L83" s="2"/>
      <c r="M83" s="15"/>
    </row>
    <row r="84" spans="1:13" x14ac:dyDescent="0.25">
      <c r="A84" s="1"/>
      <c r="B84" s="1"/>
      <c r="C84" s="1"/>
      <c r="D84" s="1"/>
      <c r="E84" s="1"/>
      <c r="F84" s="1"/>
      <c r="G84" s="1"/>
      <c r="H84" s="1" t="s">
        <v>181</v>
      </c>
      <c r="I84" s="1"/>
      <c r="J84" s="2">
        <v>42.42</v>
      </c>
      <c r="K84" s="2">
        <v>42.5</v>
      </c>
      <c r="L84" s="2">
        <f t="shared" ref="L84:L90" si="8">ROUND((J84-K84),5)</f>
        <v>-0.08</v>
      </c>
      <c r="M84" s="15">
        <f t="shared" ref="M84:M90" si="9">ROUND(IF(K84=0, IF(J84=0, 0, 1), J84/K84),5)</f>
        <v>0.99812000000000001</v>
      </c>
    </row>
    <row r="85" spans="1:13" x14ac:dyDescent="0.25">
      <c r="A85" s="1"/>
      <c r="B85" s="1"/>
      <c r="C85" s="1"/>
      <c r="D85" s="1"/>
      <c r="E85" s="1"/>
      <c r="F85" s="1"/>
      <c r="G85" s="1"/>
      <c r="H85" s="1" t="s">
        <v>182</v>
      </c>
      <c r="I85" s="1"/>
      <c r="J85" s="2">
        <v>5283.27</v>
      </c>
      <c r="K85" s="2">
        <v>6120.72</v>
      </c>
      <c r="L85" s="2">
        <f t="shared" si="8"/>
        <v>-837.45</v>
      </c>
      <c r="M85" s="15">
        <f t="shared" si="9"/>
        <v>0.86317999999999995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183</v>
      </c>
      <c r="I86" s="1"/>
      <c r="J86" s="2">
        <v>1603.46</v>
      </c>
      <c r="K86" s="2">
        <v>1915.33</v>
      </c>
      <c r="L86" s="2">
        <f t="shared" si="8"/>
        <v>-311.87</v>
      </c>
      <c r="M86" s="15">
        <f t="shared" si="9"/>
        <v>0.83716999999999997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184</v>
      </c>
      <c r="I87" s="1"/>
      <c r="J87" s="2">
        <v>6511.5</v>
      </c>
      <c r="K87" s="2">
        <v>6511.5</v>
      </c>
      <c r="L87" s="2">
        <f t="shared" si="8"/>
        <v>0</v>
      </c>
      <c r="M87" s="15">
        <f t="shared" si="9"/>
        <v>1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185</v>
      </c>
      <c r="I88" s="1"/>
      <c r="J88" s="2">
        <v>0</v>
      </c>
      <c r="K88" s="2">
        <v>416.67</v>
      </c>
      <c r="L88" s="2">
        <f t="shared" si="8"/>
        <v>-416.67</v>
      </c>
      <c r="M88" s="15">
        <f t="shared" si="9"/>
        <v>0</v>
      </c>
    </row>
    <row r="89" spans="1:13" ht="15.75" thickBot="1" x14ac:dyDescent="0.3">
      <c r="A89" s="1"/>
      <c r="B89" s="1"/>
      <c r="C89" s="1"/>
      <c r="D89" s="1"/>
      <c r="E89" s="1"/>
      <c r="F89" s="1"/>
      <c r="G89" s="1"/>
      <c r="H89" s="1" t="s">
        <v>186</v>
      </c>
      <c r="I89" s="1"/>
      <c r="J89" s="4">
        <v>177</v>
      </c>
      <c r="K89" s="4">
        <v>52.04</v>
      </c>
      <c r="L89" s="4">
        <f t="shared" si="8"/>
        <v>124.96</v>
      </c>
      <c r="M89" s="18">
        <f t="shared" si="9"/>
        <v>3.40123</v>
      </c>
    </row>
    <row r="90" spans="1:13" x14ac:dyDescent="0.25">
      <c r="A90" s="1"/>
      <c r="B90" s="1"/>
      <c r="C90" s="1"/>
      <c r="D90" s="1"/>
      <c r="E90" s="1"/>
      <c r="F90" s="1"/>
      <c r="G90" s="1" t="s">
        <v>187</v>
      </c>
      <c r="H90" s="1"/>
      <c r="I90" s="1"/>
      <c r="J90" s="2">
        <f>ROUND(SUM(J83:J89),5)</f>
        <v>13617.65</v>
      </c>
      <c r="K90" s="2">
        <f>ROUND(SUM(K83:K89),5)</f>
        <v>15058.76</v>
      </c>
      <c r="L90" s="2">
        <f t="shared" si="8"/>
        <v>-1441.11</v>
      </c>
      <c r="M90" s="15">
        <f t="shared" si="9"/>
        <v>0.90429999999999999</v>
      </c>
    </row>
    <row r="91" spans="1:13" x14ac:dyDescent="0.25">
      <c r="A91" s="1"/>
      <c r="B91" s="1"/>
      <c r="C91" s="1"/>
      <c r="D91" s="1"/>
      <c r="E91" s="1"/>
      <c r="F91" s="1"/>
      <c r="G91" s="1" t="s">
        <v>188</v>
      </c>
      <c r="H91" s="1"/>
      <c r="I91" s="1"/>
      <c r="J91" s="2"/>
      <c r="K91" s="2"/>
      <c r="L91" s="2"/>
      <c r="M91" s="15"/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189</v>
      </c>
      <c r="I92" s="1"/>
      <c r="J92" s="2">
        <v>1644.95</v>
      </c>
      <c r="K92" s="2">
        <v>54.72</v>
      </c>
      <c r="L92" s="2">
        <f>ROUND((J92-K92),5)</f>
        <v>1590.23</v>
      </c>
      <c r="M92" s="15">
        <f>ROUND(IF(K92=0, IF(J92=0, 0, 1), J92/K92),5)</f>
        <v>30.061219999999999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190</v>
      </c>
      <c r="I93" s="1"/>
      <c r="J93" s="2">
        <v>1194.05</v>
      </c>
      <c r="K93" s="2">
        <v>0</v>
      </c>
      <c r="L93" s="2">
        <f>ROUND((J93-K93),5)</f>
        <v>1194.05</v>
      </c>
      <c r="M93" s="15">
        <f>ROUND(IF(K93=0, IF(J93=0, 0, 1), J93/K93),5)</f>
        <v>1</v>
      </c>
    </row>
    <row r="94" spans="1:13" ht="15.75" thickBot="1" x14ac:dyDescent="0.3">
      <c r="A94" s="1"/>
      <c r="B94" s="1"/>
      <c r="C94" s="1"/>
      <c r="D94" s="1"/>
      <c r="E94" s="1"/>
      <c r="F94" s="1"/>
      <c r="G94" s="1"/>
      <c r="H94" s="1" t="s">
        <v>191</v>
      </c>
      <c r="I94" s="1"/>
      <c r="J94" s="2">
        <v>146.59</v>
      </c>
      <c r="K94" s="2">
        <v>116.03</v>
      </c>
      <c r="L94" s="2">
        <f>ROUND((J94-K94),5)</f>
        <v>30.56</v>
      </c>
      <c r="M94" s="15">
        <f>ROUND(IF(K94=0, IF(J94=0, 0, 1), J94/K94),5)</f>
        <v>1.2633799999999999</v>
      </c>
    </row>
    <row r="95" spans="1:13" ht="15.75" thickBot="1" x14ac:dyDescent="0.3">
      <c r="A95" s="1"/>
      <c r="B95" s="1"/>
      <c r="C95" s="1"/>
      <c r="D95" s="1"/>
      <c r="E95" s="1"/>
      <c r="F95" s="1"/>
      <c r="G95" s="1" t="s">
        <v>192</v>
      </c>
      <c r="H95" s="1"/>
      <c r="I95" s="1"/>
      <c r="J95" s="3">
        <f>ROUND(SUM(J91:J94),5)</f>
        <v>2985.59</v>
      </c>
      <c r="K95" s="3">
        <f>ROUND(SUM(K91:K94),5)</f>
        <v>170.75</v>
      </c>
      <c r="L95" s="3">
        <f>ROUND((J95-K95),5)</f>
        <v>2814.84</v>
      </c>
      <c r="M95" s="17">
        <f>ROUND(IF(K95=0, IF(J95=0, 0, 1), J95/K95),5)</f>
        <v>17.485150000000001</v>
      </c>
    </row>
    <row r="96" spans="1:13" x14ac:dyDescent="0.25">
      <c r="A96" s="1"/>
      <c r="B96" s="1"/>
      <c r="C96" s="1"/>
      <c r="D96" s="1"/>
      <c r="E96" s="1"/>
      <c r="F96" s="1" t="s">
        <v>193</v>
      </c>
      <c r="G96" s="1"/>
      <c r="H96" s="1"/>
      <c r="I96" s="1"/>
      <c r="J96" s="2">
        <f>ROUND(J67+J82+J90+J95,5)</f>
        <v>97972.31</v>
      </c>
      <c r="K96" s="2">
        <f>ROUND(K67+K82+K90+K95,5)</f>
        <v>97568.11</v>
      </c>
      <c r="L96" s="2">
        <f>ROUND((J96-K96),5)</f>
        <v>404.2</v>
      </c>
      <c r="M96" s="15">
        <f>ROUND(IF(K96=0, IF(J96=0, 0, 1), J96/K96),5)</f>
        <v>1.00414</v>
      </c>
    </row>
    <row r="97" spans="1:13" x14ac:dyDescent="0.25">
      <c r="A97" s="1"/>
      <c r="B97" s="1"/>
      <c r="C97" s="1"/>
      <c r="D97" s="1"/>
      <c r="E97" s="1"/>
      <c r="F97" s="1" t="s">
        <v>194</v>
      </c>
      <c r="G97" s="1"/>
      <c r="H97" s="1"/>
      <c r="I97" s="1"/>
      <c r="J97" s="2"/>
      <c r="K97" s="2"/>
      <c r="L97" s="2"/>
      <c r="M97" s="15"/>
    </row>
    <row r="98" spans="1:13" x14ac:dyDescent="0.25">
      <c r="A98" s="1"/>
      <c r="B98" s="1"/>
      <c r="C98" s="1"/>
      <c r="D98" s="1"/>
      <c r="E98" s="1"/>
      <c r="F98" s="1"/>
      <c r="G98" s="1" t="s">
        <v>195</v>
      </c>
      <c r="H98" s="1"/>
      <c r="I98" s="1"/>
      <c r="J98" s="2">
        <v>0</v>
      </c>
      <c r="K98" s="2">
        <v>492.01</v>
      </c>
      <c r="L98" s="2">
        <f>ROUND((J98-K98),5)</f>
        <v>-492.01</v>
      </c>
      <c r="M98" s="15">
        <f>ROUND(IF(K98=0, IF(J98=0, 0, 1), J98/K98),5)</f>
        <v>0</v>
      </c>
    </row>
    <row r="99" spans="1:13" x14ac:dyDescent="0.25">
      <c r="A99" s="1"/>
      <c r="B99" s="1"/>
      <c r="C99" s="1"/>
      <c r="D99" s="1"/>
      <c r="E99" s="1"/>
      <c r="F99" s="1"/>
      <c r="G99" s="1" t="s">
        <v>196</v>
      </c>
      <c r="H99" s="1"/>
      <c r="I99" s="1"/>
      <c r="J99" s="2">
        <v>2220</v>
      </c>
      <c r="K99" s="2">
        <v>0</v>
      </c>
      <c r="L99" s="2">
        <f>ROUND((J99-K99),5)</f>
        <v>2220</v>
      </c>
      <c r="M99" s="15">
        <f>ROUND(IF(K99=0, IF(J99=0, 0, 1), J99/K99),5)</f>
        <v>1</v>
      </c>
    </row>
    <row r="100" spans="1:13" x14ac:dyDescent="0.25">
      <c r="A100" s="1"/>
      <c r="B100" s="1"/>
      <c r="C100" s="1"/>
      <c r="D100" s="1"/>
      <c r="E100" s="1"/>
      <c r="F100" s="1"/>
      <c r="G100" s="1" t="s">
        <v>197</v>
      </c>
      <c r="H100" s="1"/>
      <c r="I100" s="1"/>
      <c r="J100" s="2">
        <v>0</v>
      </c>
      <c r="K100" s="2">
        <v>0</v>
      </c>
      <c r="L100" s="2">
        <f>ROUND((J100-K100),5)</f>
        <v>0</v>
      </c>
      <c r="M100" s="15">
        <f>ROUND(IF(K100=0, IF(J100=0, 0, 1), J100/K100),5)</f>
        <v>0</v>
      </c>
    </row>
    <row r="101" spans="1:13" x14ac:dyDescent="0.25">
      <c r="A101" s="1"/>
      <c r="B101" s="1"/>
      <c r="C101" s="1"/>
      <c r="D101" s="1"/>
      <c r="E101" s="1"/>
      <c r="F101" s="1"/>
      <c r="G101" s="1" t="s">
        <v>198</v>
      </c>
      <c r="H101" s="1"/>
      <c r="I101" s="1"/>
      <c r="J101" s="2">
        <v>0</v>
      </c>
      <c r="K101" s="2">
        <v>0</v>
      </c>
      <c r="L101" s="2">
        <f>ROUND((J101-K101),5)</f>
        <v>0</v>
      </c>
      <c r="M101" s="15">
        <f>ROUND(IF(K101=0, IF(J101=0, 0, 1), J101/K101),5)</f>
        <v>0</v>
      </c>
    </row>
    <row r="102" spans="1:13" ht="15.75" thickBot="1" x14ac:dyDescent="0.3">
      <c r="A102" s="1"/>
      <c r="B102" s="1"/>
      <c r="C102" s="1"/>
      <c r="D102" s="1"/>
      <c r="E102" s="1"/>
      <c r="F102" s="1"/>
      <c r="G102" s="1" t="s">
        <v>199</v>
      </c>
      <c r="H102" s="1"/>
      <c r="I102" s="1"/>
      <c r="J102" s="4">
        <v>2000</v>
      </c>
      <c r="K102" s="4"/>
      <c r="L102" s="4"/>
      <c r="M102" s="18"/>
    </row>
    <row r="103" spans="1:13" x14ac:dyDescent="0.25">
      <c r="A103" s="1"/>
      <c r="B103" s="1"/>
      <c r="C103" s="1"/>
      <c r="D103" s="1"/>
      <c r="E103" s="1"/>
      <c r="F103" s="1" t="s">
        <v>200</v>
      </c>
      <c r="G103" s="1"/>
      <c r="H103" s="1"/>
      <c r="I103" s="1"/>
      <c r="J103" s="2">
        <f>ROUND(SUM(J97:J102),5)</f>
        <v>4220</v>
      </c>
      <c r="K103" s="2">
        <f>ROUND(SUM(K97:K102),5)</f>
        <v>492.01</v>
      </c>
      <c r="L103" s="2">
        <f>ROUND((J103-K103),5)</f>
        <v>3727.99</v>
      </c>
      <c r="M103" s="15">
        <f>ROUND(IF(K103=0, IF(J103=0, 0, 1), J103/K103),5)</f>
        <v>8.5770599999999995</v>
      </c>
    </row>
    <row r="104" spans="1:13" x14ac:dyDescent="0.25">
      <c r="A104" s="1"/>
      <c r="B104" s="1"/>
      <c r="C104" s="1"/>
      <c r="D104" s="1"/>
      <c r="E104" s="1"/>
      <c r="F104" s="1" t="s">
        <v>201</v>
      </c>
      <c r="G104" s="1"/>
      <c r="H104" s="1"/>
      <c r="I104" s="1"/>
      <c r="J104" s="2"/>
      <c r="K104" s="2"/>
      <c r="L104" s="2"/>
      <c r="M104" s="15"/>
    </row>
    <row r="105" spans="1:13" x14ac:dyDescent="0.25">
      <c r="A105" s="1"/>
      <c r="B105" s="1"/>
      <c r="C105" s="1"/>
      <c r="D105" s="1"/>
      <c r="E105" s="1"/>
      <c r="F105" s="1"/>
      <c r="G105" s="1" t="s">
        <v>202</v>
      </c>
      <c r="H105" s="1"/>
      <c r="I105" s="1"/>
      <c r="J105" s="2">
        <v>0</v>
      </c>
      <c r="K105" s="2">
        <v>500</v>
      </c>
      <c r="L105" s="2">
        <f>ROUND((J105-K105),5)</f>
        <v>-500</v>
      </c>
      <c r="M105" s="15">
        <f>ROUND(IF(K105=0, IF(J105=0, 0, 1), J105/K105),5)</f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203</v>
      </c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204</v>
      </c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 t="s">
        <v>205</v>
      </c>
      <c r="J108" s="2">
        <v>399.89</v>
      </c>
      <c r="K108" s="2">
        <v>613.05999999999995</v>
      </c>
      <c r="L108" s="2">
        <f>ROUND((J108-K108),5)</f>
        <v>-213.17</v>
      </c>
      <c r="M108" s="15">
        <f>ROUND(IF(K108=0, IF(J108=0, 0, 1), J108/K108),5)</f>
        <v>0.65229000000000004</v>
      </c>
    </row>
    <row r="109" spans="1:13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 t="s">
        <v>206</v>
      </c>
      <c r="J109" s="4">
        <v>1429.66</v>
      </c>
      <c r="K109" s="4">
        <v>692</v>
      </c>
      <c r="L109" s="4">
        <f>ROUND((J109-K109),5)</f>
        <v>737.66</v>
      </c>
      <c r="M109" s="18">
        <f>ROUND(IF(K109=0, IF(J109=0, 0, 1), J109/K109),5)</f>
        <v>2.0659800000000001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207</v>
      </c>
      <c r="I110" s="1"/>
      <c r="J110" s="2">
        <f>ROUND(SUM(J107:J109),5)</f>
        <v>1829.55</v>
      </c>
      <c r="K110" s="2">
        <f>ROUND(SUM(K107:K109),5)</f>
        <v>1305.06</v>
      </c>
      <c r="L110" s="2">
        <f>ROUND((J110-K110),5)</f>
        <v>524.49</v>
      </c>
      <c r="M110" s="15">
        <f>ROUND(IF(K110=0, IF(J110=0, 0, 1), J110/K110),5)</f>
        <v>1.4018900000000001</v>
      </c>
    </row>
    <row r="111" spans="1:13" x14ac:dyDescent="0.25">
      <c r="A111" s="1"/>
      <c r="B111" s="1"/>
      <c r="C111" s="1"/>
      <c r="D111" s="1"/>
      <c r="E111" s="1"/>
      <c r="F111" s="1"/>
      <c r="G111" s="1"/>
      <c r="H111" s="1" t="s">
        <v>208</v>
      </c>
      <c r="I111" s="1"/>
      <c r="J111" s="2"/>
      <c r="K111" s="2"/>
      <c r="L111" s="2"/>
      <c r="M111" s="15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 t="s">
        <v>209</v>
      </c>
      <c r="J112" s="2">
        <v>0</v>
      </c>
      <c r="K112" s="2">
        <v>0</v>
      </c>
      <c r="L112" s="2">
        <f>ROUND((J112-K112),5)</f>
        <v>0</v>
      </c>
      <c r="M112" s="15">
        <f>ROUND(IF(K112=0, IF(J112=0, 0, 1), J112/K112),5)</f>
        <v>0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 t="s">
        <v>210</v>
      </c>
      <c r="J113" s="4">
        <v>0</v>
      </c>
      <c r="K113" s="4">
        <v>0</v>
      </c>
      <c r="L113" s="4">
        <f>ROUND((J113-K113),5)</f>
        <v>0</v>
      </c>
      <c r="M113" s="18">
        <f>ROUND(IF(K113=0, IF(J113=0, 0, 1), J113/K113),5)</f>
        <v>0</v>
      </c>
    </row>
    <row r="114" spans="1:13" x14ac:dyDescent="0.25">
      <c r="A114" s="1"/>
      <c r="B114" s="1"/>
      <c r="C114" s="1"/>
      <c r="D114" s="1"/>
      <c r="E114" s="1"/>
      <c r="F114" s="1"/>
      <c r="G114" s="1"/>
      <c r="H114" s="1" t="s">
        <v>211</v>
      </c>
      <c r="I114" s="1"/>
      <c r="J114" s="2">
        <f>ROUND(SUM(J111:J113),5)</f>
        <v>0</v>
      </c>
      <c r="K114" s="2">
        <f>ROUND(SUM(K111:K113),5)</f>
        <v>0</v>
      </c>
      <c r="L114" s="2">
        <f>ROUND((J114-K114),5)</f>
        <v>0</v>
      </c>
      <c r="M114" s="15">
        <f>ROUND(IF(K114=0, IF(J114=0, 0, 1), J114/K114),5)</f>
        <v>0</v>
      </c>
    </row>
    <row r="115" spans="1:13" ht="15.75" thickBot="1" x14ac:dyDescent="0.3">
      <c r="A115" s="1"/>
      <c r="B115" s="1"/>
      <c r="C115" s="1"/>
      <c r="D115" s="1"/>
      <c r="E115" s="1"/>
      <c r="F115" s="1"/>
      <c r="G115" s="1"/>
      <c r="H115" s="1" t="s">
        <v>212</v>
      </c>
      <c r="I115" s="1"/>
      <c r="J115" s="4">
        <v>0</v>
      </c>
      <c r="K115" s="4">
        <v>0</v>
      </c>
      <c r="L115" s="4">
        <f>ROUND((J115-K115),5)</f>
        <v>0</v>
      </c>
      <c r="M115" s="18">
        <f>ROUND(IF(K115=0, IF(J115=0, 0, 1), J115/K115),5)</f>
        <v>0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213</v>
      </c>
      <c r="H116" s="1"/>
      <c r="I116" s="1"/>
      <c r="J116" s="2">
        <f>ROUND(J106+J110+SUM(J114:J115),5)</f>
        <v>1829.55</v>
      </c>
      <c r="K116" s="2">
        <f>ROUND(K106+K110+SUM(K114:K115),5)</f>
        <v>1305.06</v>
      </c>
      <c r="L116" s="2">
        <f>ROUND((J116-K116),5)</f>
        <v>524.49</v>
      </c>
      <c r="M116" s="15">
        <f>ROUND(IF(K116=0, IF(J116=0, 0, 1), J116/K116),5)</f>
        <v>1.4018900000000001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214</v>
      </c>
      <c r="H117" s="1"/>
      <c r="I117" s="1"/>
      <c r="J117" s="2"/>
      <c r="K117" s="2"/>
      <c r="L117" s="2"/>
      <c r="M117" s="15"/>
    </row>
    <row r="118" spans="1:13" x14ac:dyDescent="0.25">
      <c r="A118" s="1"/>
      <c r="B118" s="1"/>
      <c r="C118" s="1"/>
      <c r="D118" s="1"/>
      <c r="E118" s="1"/>
      <c r="F118" s="1"/>
      <c r="G118" s="1"/>
      <c r="H118" s="1" t="s">
        <v>215</v>
      </c>
      <c r="I118" s="1"/>
      <c r="J118" s="2">
        <v>148.99</v>
      </c>
      <c r="K118" s="2">
        <v>150</v>
      </c>
      <c r="L118" s="2">
        <f t="shared" ref="L118:L124" si="10">ROUND((J118-K118),5)</f>
        <v>-1.01</v>
      </c>
      <c r="M118" s="15">
        <f t="shared" ref="M118:M124" si="11">ROUND(IF(K118=0, IF(J118=0, 0, 1), J118/K118),5)</f>
        <v>0.99326999999999999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216</v>
      </c>
      <c r="I119" s="1"/>
      <c r="J119" s="2">
        <v>202.7</v>
      </c>
      <c r="K119" s="2">
        <v>150</v>
      </c>
      <c r="L119" s="2">
        <f t="shared" si="10"/>
        <v>52.7</v>
      </c>
      <c r="M119" s="15">
        <f t="shared" si="11"/>
        <v>1.3513299999999999</v>
      </c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217</v>
      </c>
      <c r="I120" s="1"/>
      <c r="J120" s="2">
        <v>-91.8</v>
      </c>
      <c r="K120" s="2">
        <v>319.3</v>
      </c>
      <c r="L120" s="2">
        <f t="shared" si="10"/>
        <v>-411.1</v>
      </c>
      <c r="M120" s="15">
        <f t="shared" si="11"/>
        <v>-0.28749999999999998</v>
      </c>
    </row>
    <row r="121" spans="1:13" x14ac:dyDescent="0.25">
      <c r="A121" s="1"/>
      <c r="B121" s="1"/>
      <c r="C121" s="1"/>
      <c r="D121" s="1"/>
      <c r="E121" s="1"/>
      <c r="F121" s="1"/>
      <c r="G121" s="1"/>
      <c r="H121" s="1" t="s">
        <v>218</v>
      </c>
      <c r="I121" s="1"/>
      <c r="J121" s="2">
        <v>107.49</v>
      </c>
      <c r="K121" s="2">
        <v>100.54</v>
      </c>
      <c r="L121" s="2">
        <f t="shared" si="10"/>
        <v>6.95</v>
      </c>
      <c r="M121" s="15">
        <f t="shared" si="11"/>
        <v>1.0691299999999999</v>
      </c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219</v>
      </c>
      <c r="I122" s="1"/>
      <c r="J122" s="2">
        <v>107.49</v>
      </c>
      <c r="K122" s="2">
        <v>100.54</v>
      </c>
      <c r="L122" s="2">
        <f t="shared" si="10"/>
        <v>6.95</v>
      </c>
      <c r="M122" s="15">
        <f t="shared" si="11"/>
        <v>1.0691299999999999</v>
      </c>
    </row>
    <row r="123" spans="1:13" ht="15.75" thickBot="1" x14ac:dyDescent="0.3">
      <c r="A123" s="1"/>
      <c r="B123" s="1"/>
      <c r="C123" s="1"/>
      <c r="D123" s="1"/>
      <c r="E123" s="1"/>
      <c r="F123" s="1"/>
      <c r="G123" s="1"/>
      <c r="H123" s="1" t="s">
        <v>220</v>
      </c>
      <c r="I123" s="1"/>
      <c r="J123" s="4">
        <v>0</v>
      </c>
      <c r="K123" s="4">
        <v>0</v>
      </c>
      <c r="L123" s="4">
        <f t="shared" si="10"/>
        <v>0</v>
      </c>
      <c r="M123" s="18">
        <f t="shared" si="11"/>
        <v>0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221</v>
      </c>
      <c r="H124" s="1"/>
      <c r="I124" s="1"/>
      <c r="J124" s="2">
        <f>ROUND(SUM(J117:J123),5)</f>
        <v>474.87</v>
      </c>
      <c r="K124" s="2">
        <f>ROUND(SUM(K117:K123),5)</f>
        <v>820.38</v>
      </c>
      <c r="L124" s="2">
        <f t="shared" si="10"/>
        <v>-345.51</v>
      </c>
      <c r="M124" s="15">
        <f t="shared" si="11"/>
        <v>0.57884000000000002</v>
      </c>
    </row>
    <row r="125" spans="1:13" x14ac:dyDescent="0.25">
      <c r="A125" s="1"/>
      <c r="B125" s="1"/>
      <c r="C125" s="1"/>
      <c r="D125" s="1"/>
      <c r="E125" s="1"/>
      <c r="F125" s="1"/>
      <c r="G125" s="1" t="s">
        <v>222</v>
      </c>
      <c r="H125" s="1"/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223</v>
      </c>
      <c r="I126" s="1"/>
      <c r="J126" s="2"/>
      <c r="K126" s="2"/>
      <c r="L126" s="2"/>
      <c r="M126" s="15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 t="s">
        <v>224</v>
      </c>
      <c r="J127" s="2">
        <v>834.91</v>
      </c>
      <c r="K127" s="2">
        <v>655.08000000000004</v>
      </c>
      <c r="L127" s="2">
        <f t="shared" ref="L127:L136" si="12">ROUND((J127-K127),5)</f>
        <v>179.83</v>
      </c>
      <c r="M127" s="15">
        <f t="shared" ref="M127:M136" si="13">ROUND(IF(K127=0, IF(J127=0, 0, 1), J127/K127),5)</f>
        <v>1.2745200000000001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 t="s">
        <v>225</v>
      </c>
      <c r="J128" s="2">
        <v>33.630000000000003</v>
      </c>
      <c r="K128" s="2">
        <v>42.8</v>
      </c>
      <c r="L128" s="2">
        <f t="shared" si="12"/>
        <v>-9.17</v>
      </c>
      <c r="M128" s="15">
        <f t="shared" si="13"/>
        <v>0.78574999999999995</v>
      </c>
    </row>
    <row r="129" spans="1:13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 t="s">
        <v>226</v>
      </c>
      <c r="J129" s="4">
        <v>20.29</v>
      </c>
      <c r="K129" s="4">
        <v>0</v>
      </c>
      <c r="L129" s="4">
        <f t="shared" si="12"/>
        <v>20.29</v>
      </c>
      <c r="M129" s="18">
        <f t="shared" si="13"/>
        <v>1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227</v>
      </c>
      <c r="I130" s="1"/>
      <c r="J130" s="2">
        <f>ROUND(SUM(J126:J129),5)</f>
        <v>888.83</v>
      </c>
      <c r="K130" s="2">
        <f>ROUND(SUM(K126:K129),5)</f>
        <v>697.88</v>
      </c>
      <c r="L130" s="2">
        <f t="shared" si="12"/>
        <v>190.95</v>
      </c>
      <c r="M130" s="15">
        <f t="shared" si="13"/>
        <v>1.2736099999999999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228</v>
      </c>
      <c r="I131" s="1"/>
      <c r="J131" s="2">
        <v>0</v>
      </c>
      <c r="K131" s="2">
        <v>191.63</v>
      </c>
      <c r="L131" s="2">
        <f t="shared" si="12"/>
        <v>-191.63</v>
      </c>
      <c r="M131" s="15">
        <f t="shared" si="13"/>
        <v>0</v>
      </c>
    </row>
    <row r="132" spans="1:13" ht="15.75" thickBot="1" x14ac:dyDescent="0.3">
      <c r="A132" s="1"/>
      <c r="B132" s="1"/>
      <c r="C132" s="1"/>
      <c r="D132" s="1"/>
      <c r="E132" s="1"/>
      <c r="F132" s="1"/>
      <c r="G132" s="1"/>
      <c r="H132" s="1" t="s">
        <v>229</v>
      </c>
      <c r="I132" s="1"/>
      <c r="J132" s="4">
        <v>164.37</v>
      </c>
      <c r="K132" s="4">
        <v>0</v>
      </c>
      <c r="L132" s="4">
        <f t="shared" si="12"/>
        <v>164.37</v>
      </c>
      <c r="M132" s="18">
        <f t="shared" si="13"/>
        <v>1</v>
      </c>
    </row>
    <row r="133" spans="1:13" x14ac:dyDescent="0.25">
      <c r="A133" s="1"/>
      <c r="B133" s="1"/>
      <c r="C133" s="1"/>
      <c r="D133" s="1"/>
      <c r="E133" s="1"/>
      <c r="F133" s="1"/>
      <c r="G133" s="1" t="s">
        <v>230</v>
      </c>
      <c r="H133" s="1"/>
      <c r="I133" s="1"/>
      <c r="J133" s="2">
        <f>ROUND(J125+SUM(J130:J132),5)</f>
        <v>1053.2</v>
      </c>
      <c r="K133" s="2">
        <f>ROUND(K125+SUM(K130:K132),5)</f>
        <v>889.51</v>
      </c>
      <c r="L133" s="2">
        <f t="shared" si="12"/>
        <v>163.69</v>
      </c>
      <c r="M133" s="15">
        <f t="shared" si="13"/>
        <v>1.1840200000000001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 t="s">
        <v>231</v>
      </c>
      <c r="H134" s="1"/>
      <c r="I134" s="1"/>
      <c r="J134" s="2">
        <v>188.5</v>
      </c>
      <c r="K134" s="2">
        <v>205.83</v>
      </c>
      <c r="L134" s="2">
        <f t="shared" si="12"/>
        <v>-17.329999999999998</v>
      </c>
      <c r="M134" s="15">
        <f t="shared" si="13"/>
        <v>0.91579999999999995</v>
      </c>
    </row>
    <row r="135" spans="1:13" ht="15.75" thickBot="1" x14ac:dyDescent="0.3">
      <c r="A135" s="1"/>
      <c r="B135" s="1"/>
      <c r="C135" s="1"/>
      <c r="D135" s="1"/>
      <c r="E135" s="1"/>
      <c r="F135" s="1" t="s">
        <v>232</v>
      </c>
      <c r="G135" s="1"/>
      <c r="H135" s="1"/>
      <c r="I135" s="1"/>
      <c r="J135" s="3">
        <f>ROUND(SUM(J104:J105)+J116+J124+SUM(J133:J134),5)</f>
        <v>3546.12</v>
      </c>
      <c r="K135" s="3">
        <f>ROUND(SUM(K104:K105)+K116+K124+SUM(K133:K134),5)</f>
        <v>3720.78</v>
      </c>
      <c r="L135" s="3">
        <f t="shared" si="12"/>
        <v>-174.66</v>
      </c>
      <c r="M135" s="17">
        <f t="shared" si="13"/>
        <v>0.95306000000000002</v>
      </c>
    </row>
    <row r="136" spans="1:13" x14ac:dyDescent="0.25">
      <c r="A136" s="1"/>
      <c r="B136" s="1"/>
      <c r="C136" s="1"/>
      <c r="D136" s="1"/>
      <c r="E136" s="1" t="s">
        <v>233</v>
      </c>
      <c r="F136" s="1"/>
      <c r="G136" s="1"/>
      <c r="H136" s="1"/>
      <c r="I136" s="1"/>
      <c r="J136" s="2">
        <f>ROUND(SUM(J42:J47)+J52+J58+J66+J96+J103+J135,5)</f>
        <v>155458.69</v>
      </c>
      <c r="K136" s="2">
        <f>ROUND(SUM(K42:K47)+K52+K58+K66+K96+K103+K135,5)</f>
        <v>105543.98</v>
      </c>
      <c r="L136" s="2">
        <f t="shared" si="12"/>
        <v>49914.71</v>
      </c>
      <c r="M136" s="15">
        <f t="shared" si="13"/>
        <v>1.4729300000000001</v>
      </c>
    </row>
    <row r="137" spans="1:13" x14ac:dyDescent="0.25">
      <c r="A137" s="1"/>
      <c r="B137" s="1"/>
      <c r="C137" s="1"/>
      <c r="D137" s="1"/>
      <c r="E137" s="1" t="s">
        <v>234</v>
      </c>
      <c r="F137" s="1"/>
      <c r="G137" s="1"/>
      <c r="H137" s="1"/>
      <c r="I137" s="1"/>
      <c r="J137" s="2"/>
      <c r="K137" s="2"/>
      <c r="L137" s="2"/>
      <c r="M137" s="15"/>
    </row>
    <row r="138" spans="1:13" x14ac:dyDescent="0.25">
      <c r="A138" s="1"/>
      <c r="B138" s="1"/>
      <c r="C138" s="1"/>
      <c r="D138" s="1"/>
      <c r="E138" s="1"/>
      <c r="F138" s="1" t="s">
        <v>235</v>
      </c>
      <c r="G138" s="1"/>
      <c r="H138" s="1"/>
      <c r="I138" s="1"/>
      <c r="J138" s="2">
        <v>0</v>
      </c>
      <c r="K138" s="2">
        <v>416.67</v>
      </c>
      <c r="L138" s="2">
        <f>ROUND((J138-K138),5)</f>
        <v>-416.67</v>
      </c>
      <c r="M138" s="15">
        <f>ROUND(IF(K138=0, IF(J138=0, 0, 1), J138/K138),5)</f>
        <v>0</v>
      </c>
    </row>
    <row r="139" spans="1:13" ht="15.75" thickBot="1" x14ac:dyDescent="0.3">
      <c r="A139" s="1"/>
      <c r="B139" s="1"/>
      <c r="C139" s="1"/>
      <c r="D139" s="1"/>
      <c r="E139" s="1"/>
      <c r="F139" s="1" t="s">
        <v>236</v>
      </c>
      <c r="G139" s="1"/>
      <c r="H139" s="1"/>
      <c r="I139" s="1"/>
      <c r="J139" s="4">
        <v>0</v>
      </c>
      <c r="K139" s="4">
        <v>83.33</v>
      </c>
      <c r="L139" s="4">
        <f>ROUND((J139-K139),5)</f>
        <v>-83.33</v>
      </c>
      <c r="M139" s="18">
        <f>ROUND(IF(K139=0, IF(J139=0, 0, 1), J139/K139),5)</f>
        <v>0</v>
      </c>
    </row>
    <row r="140" spans="1:13" x14ac:dyDescent="0.25">
      <c r="A140" s="1"/>
      <c r="B140" s="1"/>
      <c r="C140" s="1"/>
      <c r="D140" s="1"/>
      <c r="E140" s="1" t="s">
        <v>237</v>
      </c>
      <c r="F140" s="1"/>
      <c r="G140" s="1"/>
      <c r="H140" s="1"/>
      <c r="I140" s="1"/>
      <c r="J140" s="2">
        <f>ROUND(SUM(J137:J139),5)</f>
        <v>0</v>
      </c>
      <c r="K140" s="2">
        <f>ROUND(SUM(K137:K139),5)</f>
        <v>500</v>
      </c>
      <c r="L140" s="2">
        <f>ROUND((J140-K140),5)</f>
        <v>-500</v>
      </c>
      <c r="M140" s="15">
        <f>ROUND(IF(K140=0, IF(J140=0, 0, 1), J140/K140),5)</f>
        <v>0</v>
      </c>
    </row>
    <row r="141" spans="1:13" x14ac:dyDescent="0.25">
      <c r="A141" s="1"/>
      <c r="B141" s="1"/>
      <c r="C141" s="1"/>
      <c r="D141" s="1"/>
      <c r="E141" s="1" t="s">
        <v>238</v>
      </c>
      <c r="F141" s="1"/>
      <c r="G141" s="1"/>
      <c r="H141" s="1"/>
      <c r="I141" s="1"/>
      <c r="J141" s="2"/>
      <c r="K141" s="2"/>
      <c r="L141" s="2"/>
      <c r="M141" s="15"/>
    </row>
    <row r="142" spans="1:13" x14ac:dyDescent="0.25">
      <c r="A142" s="1"/>
      <c r="B142" s="1"/>
      <c r="C142" s="1"/>
      <c r="D142" s="1"/>
      <c r="E142" s="1"/>
      <c r="F142" s="1" t="s">
        <v>239</v>
      </c>
      <c r="G142" s="1"/>
      <c r="H142" s="1"/>
      <c r="I142" s="1"/>
      <c r="J142" s="2">
        <v>0</v>
      </c>
      <c r="K142" s="2">
        <v>0</v>
      </c>
      <c r="L142" s="2">
        <f t="shared" ref="L142:L147" si="14">ROUND((J142-K142),5)</f>
        <v>0</v>
      </c>
      <c r="M142" s="15">
        <f t="shared" ref="M142:M147" si="15">ROUND(IF(K142=0, IF(J142=0, 0, 1), J142/K142),5)</f>
        <v>0</v>
      </c>
    </row>
    <row r="143" spans="1:13" x14ac:dyDescent="0.25">
      <c r="A143" s="1"/>
      <c r="B143" s="1"/>
      <c r="C143" s="1"/>
      <c r="D143" s="1"/>
      <c r="E143" s="1"/>
      <c r="F143" s="1" t="s">
        <v>240</v>
      </c>
      <c r="G143" s="1"/>
      <c r="H143" s="1"/>
      <c r="I143" s="1"/>
      <c r="J143" s="2">
        <v>0</v>
      </c>
      <c r="K143" s="2">
        <v>3.5</v>
      </c>
      <c r="L143" s="2">
        <f t="shared" si="14"/>
        <v>-3.5</v>
      </c>
      <c r="M143" s="15">
        <f t="shared" si="15"/>
        <v>0</v>
      </c>
    </row>
    <row r="144" spans="1:13" x14ac:dyDescent="0.25">
      <c r="A144" s="1"/>
      <c r="B144" s="1"/>
      <c r="C144" s="1"/>
      <c r="D144" s="1"/>
      <c r="E144" s="1"/>
      <c r="F144" s="1" t="s">
        <v>241</v>
      </c>
      <c r="G144" s="1"/>
      <c r="H144" s="1"/>
      <c r="I144" s="1"/>
      <c r="J144" s="2">
        <v>73.599999999999994</v>
      </c>
      <c r="K144" s="2">
        <v>1819.61</v>
      </c>
      <c r="L144" s="2">
        <f t="shared" si="14"/>
        <v>-1746.01</v>
      </c>
      <c r="M144" s="15">
        <f t="shared" si="15"/>
        <v>4.045E-2</v>
      </c>
    </row>
    <row r="145" spans="1:13" x14ac:dyDescent="0.25">
      <c r="A145" s="1"/>
      <c r="B145" s="1"/>
      <c r="C145" s="1"/>
      <c r="D145" s="1"/>
      <c r="E145" s="1"/>
      <c r="F145" s="1" t="s">
        <v>242</v>
      </c>
      <c r="G145" s="1"/>
      <c r="H145" s="1"/>
      <c r="I145" s="1"/>
      <c r="J145" s="2">
        <v>0</v>
      </c>
      <c r="K145" s="2">
        <v>139.04</v>
      </c>
      <c r="L145" s="2">
        <f t="shared" si="14"/>
        <v>-139.04</v>
      </c>
      <c r="M145" s="15">
        <f t="shared" si="15"/>
        <v>0</v>
      </c>
    </row>
    <row r="146" spans="1:13" ht="15.75" thickBot="1" x14ac:dyDescent="0.3">
      <c r="A146" s="1"/>
      <c r="B146" s="1"/>
      <c r="C146" s="1"/>
      <c r="D146" s="1"/>
      <c r="E146" s="1"/>
      <c r="F146" s="1" t="s">
        <v>243</v>
      </c>
      <c r="G146" s="1"/>
      <c r="H146" s="1"/>
      <c r="I146" s="1"/>
      <c r="J146" s="4">
        <v>0</v>
      </c>
      <c r="K146" s="4">
        <v>0</v>
      </c>
      <c r="L146" s="4">
        <f t="shared" si="14"/>
        <v>0</v>
      </c>
      <c r="M146" s="18">
        <f t="shared" si="15"/>
        <v>0</v>
      </c>
    </row>
    <row r="147" spans="1:13" x14ac:dyDescent="0.25">
      <c r="A147" s="1"/>
      <c r="B147" s="1"/>
      <c r="C147" s="1"/>
      <c r="D147" s="1"/>
      <c r="E147" s="1" t="s">
        <v>244</v>
      </c>
      <c r="F147" s="1"/>
      <c r="G147" s="1"/>
      <c r="H147" s="1"/>
      <c r="I147" s="1"/>
      <c r="J147" s="2">
        <f>ROUND(SUM(J141:J146),5)</f>
        <v>73.599999999999994</v>
      </c>
      <c r="K147" s="2">
        <f>ROUND(SUM(K141:K146),5)</f>
        <v>1962.15</v>
      </c>
      <c r="L147" s="2">
        <f t="shared" si="14"/>
        <v>-1888.55</v>
      </c>
      <c r="M147" s="15">
        <f t="shared" si="15"/>
        <v>3.7510000000000002E-2</v>
      </c>
    </row>
    <row r="148" spans="1:13" x14ac:dyDescent="0.25">
      <c r="A148" s="1"/>
      <c r="B148" s="1"/>
      <c r="C148" s="1"/>
      <c r="D148" s="1"/>
      <c r="E148" s="1" t="s">
        <v>245</v>
      </c>
      <c r="F148" s="1"/>
      <c r="G148" s="1"/>
      <c r="H148" s="1"/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 t="s">
        <v>246</v>
      </c>
      <c r="G149" s="1"/>
      <c r="H149" s="1"/>
      <c r="I149" s="1"/>
      <c r="J149" s="2">
        <v>0</v>
      </c>
      <c r="K149" s="2">
        <v>0</v>
      </c>
      <c r="L149" s="2">
        <f>ROUND((J149-K149),5)</f>
        <v>0</v>
      </c>
      <c r="M149" s="15">
        <f>ROUND(IF(K149=0, IF(J149=0, 0, 1), J149/K149),5)</f>
        <v>0</v>
      </c>
    </row>
    <row r="150" spans="1:13" x14ac:dyDescent="0.25">
      <c r="A150" s="1"/>
      <c r="B150" s="1"/>
      <c r="C150" s="1"/>
      <c r="D150" s="1"/>
      <c r="E150" s="1"/>
      <c r="F150" s="1" t="s">
        <v>247</v>
      </c>
      <c r="G150" s="1"/>
      <c r="H150" s="1"/>
      <c r="I150" s="1"/>
      <c r="J150" s="2">
        <v>0</v>
      </c>
      <c r="K150" s="2">
        <v>83.33</v>
      </c>
      <c r="L150" s="2">
        <f>ROUND((J150-K150),5)</f>
        <v>-83.33</v>
      </c>
      <c r="M150" s="15">
        <f>ROUND(IF(K150=0, IF(J150=0, 0, 1), J150/K150),5)</f>
        <v>0</v>
      </c>
    </row>
    <row r="151" spans="1:13" x14ac:dyDescent="0.25">
      <c r="A151" s="1"/>
      <c r="B151" s="1"/>
      <c r="C151" s="1"/>
      <c r="D151" s="1"/>
      <c r="E151" s="1"/>
      <c r="F151" s="1" t="s">
        <v>248</v>
      </c>
      <c r="G151" s="1"/>
      <c r="H151" s="1"/>
      <c r="I151" s="1"/>
      <c r="J151" s="2">
        <v>1085.8699999999999</v>
      </c>
      <c r="K151" s="2">
        <v>1025.21</v>
      </c>
      <c r="L151" s="2">
        <f>ROUND((J151-K151),5)</f>
        <v>60.66</v>
      </c>
      <c r="M151" s="15">
        <f>ROUND(IF(K151=0, IF(J151=0, 0, 1), J151/K151),5)</f>
        <v>1.0591699999999999</v>
      </c>
    </row>
    <row r="152" spans="1:13" x14ac:dyDescent="0.25">
      <c r="A152" s="1"/>
      <c r="B152" s="1"/>
      <c r="C152" s="1"/>
      <c r="D152" s="1"/>
      <c r="E152" s="1"/>
      <c r="F152" s="1" t="s">
        <v>249</v>
      </c>
      <c r="G152" s="1"/>
      <c r="H152" s="1"/>
      <c r="I152" s="1"/>
      <c r="J152" s="2"/>
      <c r="K152" s="2"/>
      <c r="L152" s="2"/>
      <c r="M152" s="15"/>
    </row>
    <row r="153" spans="1:13" x14ac:dyDescent="0.25">
      <c r="A153" s="1"/>
      <c r="B153" s="1"/>
      <c r="C153" s="1"/>
      <c r="D153" s="1"/>
      <c r="E153" s="1"/>
      <c r="F153" s="1"/>
      <c r="G153" s="1" t="s">
        <v>250</v>
      </c>
      <c r="H153" s="1"/>
      <c r="I153" s="1"/>
      <c r="J153" s="2">
        <v>0</v>
      </c>
      <c r="K153" s="2">
        <v>500</v>
      </c>
      <c r="L153" s="2">
        <f t="shared" ref="L153:L164" si="16">ROUND((J153-K153),5)</f>
        <v>-500</v>
      </c>
      <c r="M153" s="15">
        <f t="shared" ref="M153:M164" si="17">ROUND(IF(K153=0, IF(J153=0, 0, 1), J153/K153),5)</f>
        <v>0</v>
      </c>
    </row>
    <row r="154" spans="1:13" x14ac:dyDescent="0.25">
      <c r="A154" s="1"/>
      <c r="B154" s="1"/>
      <c r="C154" s="1"/>
      <c r="D154" s="1"/>
      <c r="E154" s="1"/>
      <c r="F154" s="1"/>
      <c r="G154" s="1" t="s">
        <v>251</v>
      </c>
      <c r="H154" s="1"/>
      <c r="I154" s="1"/>
      <c r="J154" s="2">
        <v>0</v>
      </c>
      <c r="K154" s="2">
        <v>2490</v>
      </c>
      <c r="L154" s="2">
        <f t="shared" si="16"/>
        <v>-2490</v>
      </c>
      <c r="M154" s="15">
        <f t="shared" si="17"/>
        <v>0</v>
      </c>
    </row>
    <row r="155" spans="1:13" x14ac:dyDescent="0.25">
      <c r="A155" s="1"/>
      <c r="B155" s="1"/>
      <c r="C155" s="1"/>
      <c r="D155" s="1"/>
      <c r="E155" s="1"/>
      <c r="F155" s="1"/>
      <c r="G155" s="1" t="s">
        <v>252</v>
      </c>
      <c r="H155" s="1"/>
      <c r="I155" s="1"/>
      <c r="J155" s="2">
        <v>4211.41</v>
      </c>
      <c r="K155" s="2">
        <v>0</v>
      </c>
      <c r="L155" s="2">
        <f t="shared" si="16"/>
        <v>4211.41</v>
      </c>
      <c r="M155" s="15">
        <f t="shared" si="17"/>
        <v>1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253</v>
      </c>
      <c r="H156" s="1"/>
      <c r="I156" s="1"/>
      <c r="J156" s="2">
        <v>59</v>
      </c>
      <c r="K156" s="2">
        <v>0</v>
      </c>
      <c r="L156" s="2">
        <f t="shared" si="16"/>
        <v>59</v>
      </c>
      <c r="M156" s="15">
        <f t="shared" si="17"/>
        <v>1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254</v>
      </c>
      <c r="H157" s="1"/>
      <c r="I157" s="1"/>
      <c r="J157" s="2">
        <v>0</v>
      </c>
      <c r="K157" s="2">
        <v>125</v>
      </c>
      <c r="L157" s="2">
        <f t="shared" si="16"/>
        <v>-125</v>
      </c>
      <c r="M157" s="15">
        <f t="shared" si="17"/>
        <v>0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255</v>
      </c>
      <c r="H158" s="1"/>
      <c r="I158" s="1"/>
      <c r="J158" s="2">
        <v>0</v>
      </c>
      <c r="K158" s="2">
        <v>166.67</v>
      </c>
      <c r="L158" s="2">
        <f t="shared" si="16"/>
        <v>-166.67</v>
      </c>
      <c r="M158" s="15">
        <f t="shared" si="17"/>
        <v>0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256</v>
      </c>
      <c r="H159" s="1"/>
      <c r="I159" s="1"/>
      <c r="J159" s="2">
        <v>0</v>
      </c>
      <c r="K159" s="2">
        <v>28.3</v>
      </c>
      <c r="L159" s="2">
        <f t="shared" si="16"/>
        <v>-28.3</v>
      </c>
      <c r="M159" s="15">
        <f t="shared" si="17"/>
        <v>0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257</v>
      </c>
      <c r="H160" s="1"/>
      <c r="I160" s="1"/>
      <c r="J160" s="2">
        <v>0</v>
      </c>
      <c r="K160" s="2">
        <v>0</v>
      </c>
      <c r="L160" s="2">
        <f t="shared" si="16"/>
        <v>0</v>
      </c>
      <c r="M160" s="15">
        <f t="shared" si="17"/>
        <v>0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258</v>
      </c>
      <c r="H161" s="1"/>
      <c r="I161" s="1"/>
      <c r="J161" s="2">
        <v>0</v>
      </c>
      <c r="K161" s="2">
        <v>0</v>
      </c>
      <c r="L161" s="2">
        <f t="shared" si="16"/>
        <v>0</v>
      </c>
      <c r="M161" s="15">
        <f t="shared" si="17"/>
        <v>0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259</v>
      </c>
      <c r="H162" s="1"/>
      <c r="I162" s="1"/>
      <c r="J162" s="2">
        <v>0</v>
      </c>
      <c r="K162" s="2">
        <v>200</v>
      </c>
      <c r="L162" s="2">
        <f t="shared" si="16"/>
        <v>-200</v>
      </c>
      <c r="M162" s="15">
        <f t="shared" si="17"/>
        <v>0</v>
      </c>
    </row>
    <row r="163" spans="1:13" ht="15.75" thickBot="1" x14ac:dyDescent="0.3">
      <c r="A163" s="1"/>
      <c r="B163" s="1"/>
      <c r="C163" s="1"/>
      <c r="D163" s="1"/>
      <c r="E163" s="1"/>
      <c r="F163" s="1"/>
      <c r="G163" s="1" t="s">
        <v>260</v>
      </c>
      <c r="H163" s="1"/>
      <c r="I163" s="1"/>
      <c r="J163" s="4">
        <v>0</v>
      </c>
      <c r="K163" s="4">
        <v>0</v>
      </c>
      <c r="L163" s="4">
        <f t="shared" si="16"/>
        <v>0</v>
      </c>
      <c r="M163" s="18">
        <f t="shared" si="17"/>
        <v>0</v>
      </c>
    </row>
    <row r="164" spans="1:13" x14ac:dyDescent="0.25">
      <c r="A164" s="1"/>
      <c r="B164" s="1"/>
      <c r="C164" s="1"/>
      <c r="D164" s="1"/>
      <c r="E164" s="1"/>
      <c r="F164" s="1" t="s">
        <v>261</v>
      </c>
      <c r="G164" s="1"/>
      <c r="H164" s="1"/>
      <c r="I164" s="1"/>
      <c r="J164" s="2">
        <f>ROUND(SUM(J152:J163),5)</f>
        <v>4270.41</v>
      </c>
      <c r="K164" s="2">
        <f>ROUND(SUM(K152:K163),5)</f>
        <v>3509.97</v>
      </c>
      <c r="L164" s="2">
        <f t="shared" si="16"/>
        <v>760.44</v>
      </c>
      <c r="M164" s="15">
        <f t="shared" si="17"/>
        <v>1.21665</v>
      </c>
    </row>
    <row r="165" spans="1:13" x14ac:dyDescent="0.25">
      <c r="A165" s="1"/>
      <c r="B165" s="1"/>
      <c r="C165" s="1"/>
      <c r="D165" s="1"/>
      <c r="E165" s="1"/>
      <c r="F165" s="1" t="s">
        <v>262</v>
      </c>
      <c r="G165" s="1"/>
      <c r="H165" s="1"/>
      <c r="I165" s="1"/>
      <c r="J165" s="2"/>
      <c r="K165" s="2"/>
      <c r="L165" s="2"/>
      <c r="M165" s="15"/>
    </row>
    <row r="166" spans="1:13" x14ac:dyDescent="0.25">
      <c r="A166" s="1"/>
      <c r="B166" s="1"/>
      <c r="C166" s="1"/>
      <c r="D166" s="1"/>
      <c r="E166" s="1"/>
      <c r="F166" s="1"/>
      <c r="G166" s="1" t="s">
        <v>263</v>
      </c>
      <c r="H166" s="1"/>
      <c r="I166" s="1"/>
      <c r="J166" s="2">
        <v>0</v>
      </c>
      <c r="K166" s="2">
        <v>0</v>
      </c>
      <c r="L166" s="2">
        <f t="shared" ref="L166:L188" si="18">ROUND((J166-K166),5)</f>
        <v>0</v>
      </c>
      <c r="M166" s="15">
        <f t="shared" ref="M166:M188" si="19">ROUND(IF(K166=0, IF(J166=0, 0, 1), J166/K166),5)</f>
        <v>0</v>
      </c>
    </row>
    <row r="167" spans="1:13" x14ac:dyDescent="0.25">
      <c r="A167" s="1"/>
      <c r="B167" s="1"/>
      <c r="C167" s="1"/>
      <c r="D167" s="1"/>
      <c r="E167" s="1"/>
      <c r="F167" s="1"/>
      <c r="G167" s="1" t="s">
        <v>264</v>
      </c>
      <c r="H167" s="1"/>
      <c r="I167" s="1"/>
      <c r="J167" s="2">
        <v>0</v>
      </c>
      <c r="K167" s="2">
        <v>0</v>
      </c>
      <c r="L167" s="2">
        <f t="shared" si="18"/>
        <v>0</v>
      </c>
      <c r="M167" s="15">
        <f t="shared" si="19"/>
        <v>0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265</v>
      </c>
      <c r="H168" s="1"/>
      <c r="I168" s="1"/>
      <c r="J168" s="2">
        <v>0</v>
      </c>
      <c r="K168" s="2">
        <v>0</v>
      </c>
      <c r="L168" s="2">
        <f t="shared" si="18"/>
        <v>0</v>
      </c>
      <c r="M168" s="15">
        <f t="shared" si="19"/>
        <v>0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266</v>
      </c>
      <c r="H169" s="1"/>
      <c r="I169" s="1"/>
      <c r="J169" s="2">
        <v>0</v>
      </c>
      <c r="K169" s="2">
        <v>0</v>
      </c>
      <c r="L169" s="2">
        <f t="shared" si="18"/>
        <v>0</v>
      </c>
      <c r="M169" s="15">
        <f t="shared" si="19"/>
        <v>0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267</v>
      </c>
      <c r="H170" s="1"/>
      <c r="I170" s="1"/>
      <c r="J170" s="2">
        <v>0</v>
      </c>
      <c r="K170" s="2">
        <v>0</v>
      </c>
      <c r="L170" s="2">
        <f t="shared" si="18"/>
        <v>0</v>
      </c>
      <c r="M170" s="15">
        <f t="shared" si="19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268</v>
      </c>
      <c r="H171" s="1"/>
      <c r="I171" s="1"/>
      <c r="J171" s="2">
        <v>0</v>
      </c>
      <c r="K171" s="2">
        <v>0</v>
      </c>
      <c r="L171" s="2">
        <f t="shared" si="18"/>
        <v>0</v>
      </c>
      <c r="M171" s="15">
        <f t="shared" si="19"/>
        <v>0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269</v>
      </c>
      <c r="H172" s="1"/>
      <c r="I172" s="1"/>
      <c r="J172" s="2">
        <v>0</v>
      </c>
      <c r="K172" s="2">
        <v>0</v>
      </c>
      <c r="L172" s="2">
        <f t="shared" si="18"/>
        <v>0</v>
      </c>
      <c r="M172" s="15">
        <f t="shared" si="19"/>
        <v>0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270</v>
      </c>
      <c r="H173" s="1"/>
      <c r="I173" s="1"/>
      <c r="J173" s="2">
        <v>0</v>
      </c>
      <c r="K173" s="2">
        <v>0</v>
      </c>
      <c r="L173" s="2">
        <f t="shared" si="18"/>
        <v>0</v>
      </c>
      <c r="M173" s="15">
        <f t="shared" si="19"/>
        <v>0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271</v>
      </c>
      <c r="H174" s="1"/>
      <c r="I174" s="1"/>
      <c r="J174" s="2">
        <v>0</v>
      </c>
      <c r="K174" s="2">
        <v>0</v>
      </c>
      <c r="L174" s="2">
        <f t="shared" si="18"/>
        <v>0</v>
      </c>
      <c r="M174" s="15">
        <f t="shared" si="19"/>
        <v>0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272</v>
      </c>
      <c r="H175" s="1"/>
      <c r="I175" s="1"/>
      <c r="J175" s="2">
        <v>100.87</v>
      </c>
      <c r="K175" s="2">
        <v>0</v>
      </c>
      <c r="L175" s="2">
        <f t="shared" si="18"/>
        <v>100.87</v>
      </c>
      <c r="M175" s="15">
        <f t="shared" si="19"/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273</v>
      </c>
      <c r="H176" s="1"/>
      <c r="I176" s="1"/>
      <c r="J176" s="2">
        <v>0</v>
      </c>
      <c r="K176" s="2">
        <v>0</v>
      </c>
      <c r="L176" s="2">
        <f t="shared" si="18"/>
        <v>0</v>
      </c>
      <c r="M176" s="15">
        <f t="shared" si="19"/>
        <v>0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274</v>
      </c>
      <c r="H177" s="1"/>
      <c r="I177" s="1"/>
      <c r="J177" s="2">
        <v>318.64999999999998</v>
      </c>
      <c r="K177" s="2">
        <v>0</v>
      </c>
      <c r="L177" s="2">
        <f t="shared" si="18"/>
        <v>318.64999999999998</v>
      </c>
      <c r="M177" s="15">
        <f t="shared" si="19"/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275</v>
      </c>
      <c r="H178" s="1"/>
      <c r="I178" s="1"/>
      <c r="J178" s="2">
        <v>0</v>
      </c>
      <c r="K178" s="2">
        <v>0</v>
      </c>
      <c r="L178" s="2">
        <f t="shared" si="18"/>
        <v>0</v>
      </c>
      <c r="M178" s="15">
        <f t="shared" si="19"/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276</v>
      </c>
      <c r="H179" s="1"/>
      <c r="I179" s="1"/>
      <c r="J179" s="2">
        <v>0</v>
      </c>
      <c r="K179" s="2">
        <v>0</v>
      </c>
      <c r="L179" s="2">
        <f t="shared" si="18"/>
        <v>0</v>
      </c>
      <c r="M179" s="15">
        <f t="shared" si="19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277</v>
      </c>
      <c r="H180" s="1"/>
      <c r="I180" s="1"/>
      <c r="J180" s="2">
        <v>0</v>
      </c>
      <c r="K180" s="2">
        <v>0</v>
      </c>
      <c r="L180" s="2">
        <f t="shared" si="18"/>
        <v>0</v>
      </c>
      <c r="M180" s="15">
        <f t="shared" si="19"/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278</v>
      </c>
      <c r="H181" s="1"/>
      <c r="I181" s="1"/>
      <c r="J181" s="2">
        <v>0</v>
      </c>
      <c r="K181" s="2">
        <v>0</v>
      </c>
      <c r="L181" s="2">
        <f t="shared" si="18"/>
        <v>0</v>
      </c>
      <c r="M181" s="15">
        <f t="shared" si="19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279</v>
      </c>
      <c r="H182" s="1"/>
      <c r="I182" s="1"/>
      <c r="J182" s="2">
        <v>44.99</v>
      </c>
      <c r="K182" s="2">
        <v>0</v>
      </c>
      <c r="L182" s="2">
        <f t="shared" si="18"/>
        <v>44.99</v>
      </c>
      <c r="M182" s="15">
        <f t="shared" si="19"/>
        <v>1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280</v>
      </c>
      <c r="H183" s="1"/>
      <c r="I183" s="1"/>
      <c r="J183" s="2">
        <v>0</v>
      </c>
      <c r="K183" s="2">
        <v>0</v>
      </c>
      <c r="L183" s="2">
        <f t="shared" si="18"/>
        <v>0</v>
      </c>
      <c r="M183" s="15">
        <f t="shared" si="19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281</v>
      </c>
      <c r="H184" s="1"/>
      <c r="I184" s="1"/>
      <c r="J184" s="2">
        <v>1561.18</v>
      </c>
      <c r="K184" s="2">
        <v>0</v>
      </c>
      <c r="L184" s="2">
        <f t="shared" si="18"/>
        <v>1561.18</v>
      </c>
      <c r="M184" s="15">
        <f t="shared" si="19"/>
        <v>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282</v>
      </c>
      <c r="H185" s="1"/>
      <c r="I185" s="1"/>
      <c r="J185" s="2">
        <v>0</v>
      </c>
      <c r="K185" s="2">
        <v>0</v>
      </c>
      <c r="L185" s="2">
        <f t="shared" si="18"/>
        <v>0</v>
      </c>
      <c r="M185" s="15">
        <f t="shared" si="19"/>
        <v>0</v>
      </c>
    </row>
    <row r="186" spans="1:13" ht="15.75" thickBot="1" x14ac:dyDescent="0.3">
      <c r="A186" s="1"/>
      <c r="B186" s="1"/>
      <c r="C186" s="1"/>
      <c r="D186" s="1"/>
      <c r="E186" s="1"/>
      <c r="F186" s="1"/>
      <c r="G186" s="1" t="s">
        <v>283</v>
      </c>
      <c r="H186" s="1"/>
      <c r="I186" s="1"/>
      <c r="J186" s="2">
        <v>134.07</v>
      </c>
      <c r="K186" s="2">
        <v>1278.23</v>
      </c>
      <c r="L186" s="2">
        <f t="shared" si="18"/>
        <v>-1144.1600000000001</v>
      </c>
      <c r="M186" s="15">
        <f t="shared" si="19"/>
        <v>0.10489</v>
      </c>
    </row>
    <row r="187" spans="1:13" ht="15.75" thickBot="1" x14ac:dyDescent="0.3">
      <c r="A187" s="1"/>
      <c r="B187" s="1"/>
      <c r="C187" s="1"/>
      <c r="D187" s="1"/>
      <c r="E187" s="1"/>
      <c r="F187" s="1" t="s">
        <v>284</v>
      </c>
      <c r="G187" s="1"/>
      <c r="H187" s="1"/>
      <c r="I187" s="1"/>
      <c r="J187" s="3">
        <f>ROUND(SUM(J165:J186),5)</f>
        <v>2159.7600000000002</v>
      </c>
      <c r="K187" s="3">
        <f>ROUND(SUM(K165:K186),5)</f>
        <v>1278.23</v>
      </c>
      <c r="L187" s="3">
        <f t="shared" si="18"/>
        <v>881.53</v>
      </c>
      <c r="M187" s="17">
        <f t="shared" si="19"/>
        <v>1.6896500000000001</v>
      </c>
    </row>
    <row r="188" spans="1:13" x14ac:dyDescent="0.25">
      <c r="A188" s="1"/>
      <c r="B188" s="1"/>
      <c r="C188" s="1"/>
      <c r="D188" s="1"/>
      <c r="E188" s="1" t="s">
        <v>285</v>
      </c>
      <c r="F188" s="1"/>
      <c r="G188" s="1"/>
      <c r="H188" s="1"/>
      <c r="I188" s="1"/>
      <c r="J188" s="2">
        <f>ROUND(SUM(J148:J151)+J164+J187,5)</f>
        <v>7516.04</v>
      </c>
      <c r="K188" s="2">
        <f>ROUND(SUM(K148:K151)+K164+K187,5)</f>
        <v>5896.74</v>
      </c>
      <c r="L188" s="2">
        <f t="shared" si="18"/>
        <v>1619.3</v>
      </c>
      <c r="M188" s="15">
        <f t="shared" si="19"/>
        <v>1.27461</v>
      </c>
    </row>
    <row r="189" spans="1:13" x14ac:dyDescent="0.25">
      <c r="A189" s="1"/>
      <c r="B189" s="1"/>
      <c r="C189" s="1"/>
      <c r="D189" s="1"/>
      <c r="E189" s="1" t="s">
        <v>286</v>
      </c>
      <c r="F189" s="1"/>
      <c r="G189" s="1"/>
      <c r="H189" s="1"/>
      <c r="I189" s="1"/>
      <c r="J189" s="2"/>
      <c r="K189" s="2"/>
      <c r="L189" s="2"/>
      <c r="M189" s="15"/>
    </row>
    <row r="190" spans="1:13" x14ac:dyDescent="0.25">
      <c r="A190" s="1"/>
      <c r="B190" s="1"/>
      <c r="C190" s="1"/>
      <c r="D190" s="1"/>
      <c r="E190" s="1"/>
      <c r="F190" s="1" t="s">
        <v>287</v>
      </c>
      <c r="G190" s="1"/>
      <c r="H190" s="1"/>
      <c r="I190" s="1"/>
      <c r="J190" s="2">
        <v>0</v>
      </c>
      <c r="K190" s="2">
        <v>162.5</v>
      </c>
      <c r="L190" s="2">
        <f>ROUND((J190-K190),5)</f>
        <v>-162.5</v>
      </c>
      <c r="M190" s="15">
        <f>ROUND(IF(K190=0, IF(J190=0, 0, 1), J190/K190),5)</f>
        <v>0</v>
      </c>
    </row>
    <row r="191" spans="1:13" x14ac:dyDescent="0.25">
      <c r="A191" s="1"/>
      <c r="B191" s="1"/>
      <c r="C191" s="1"/>
      <c r="D191" s="1"/>
      <c r="E191" s="1"/>
      <c r="F191" s="1" t="s">
        <v>288</v>
      </c>
      <c r="G191" s="1"/>
      <c r="H191" s="1"/>
      <c r="I191" s="1"/>
      <c r="J191" s="2">
        <v>0</v>
      </c>
      <c r="K191" s="2">
        <v>312.5</v>
      </c>
      <c r="L191" s="2">
        <f>ROUND((J191-K191),5)</f>
        <v>-312.5</v>
      </c>
      <c r="M191" s="15">
        <f>ROUND(IF(K191=0, IF(J191=0, 0, 1), J191/K191),5)</f>
        <v>0</v>
      </c>
    </row>
    <row r="192" spans="1:13" ht="15.75" thickBot="1" x14ac:dyDescent="0.3">
      <c r="A192" s="1"/>
      <c r="B192" s="1"/>
      <c r="C192" s="1"/>
      <c r="D192" s="1"/>
      <c r="E192" s="1"/>
      <c r="F192" s="1" t="s">
        <v>289</v>
      </c>
      <c r="G192" s="1"/>
      <c r="H192" s="1"/>
      <c r="I192" s="1"/>
      <c r="J192" s="4">
        <v>0</v>
      </c>
      <c r="K192" s="4">
        <v>0</v>
      </c>
      <c r="L192" s="4">
        <f>ROUND((J192-K192),5)</f>
        <v>0</v>
      </c>
      <c r="M192" s="18">
        <f>ROUND(IF(K192=0, IF(J192=0, 0, 1), J192/K192),5)</f>
        <v>0</v>
      </c>
    </row>
    <row r="193" spans="1:13" x14ac:dyDescent="0.25">
      <c r="A193" s="1"/>
      <c r="B193" s="1"/>
      <c r="C193" s="1"/>
      <c r="D193" s="1"/>
      <c r="E193" s="1" t="s">
        <v>290</v>
      </c>
      <c r="F193" s="1"/>
      <c r="G193" s="1"/>
      <c r="H193" s="1"/>
      <c r="I193" s="1"/>
      <c r="J193" s="2">
        <f>ROUND(SUM(J189:J192),5)</f>
        <v>0</v>
      </c>
      <c r="K193" s="2">
        <f>ROUND(SUM(K189:K192),5)</f>
        <v>475</v>
      </c>
      <c r="L193" s="2">
        <f>ROUND((J193-K193),5)</f>
        <v>-475</v>
      </c>
      <c r="M193" s="15">
        <f>ROUND(IF(K193=0, IF(J193=0, 0, 1), J193/K193),5)</f>
        <v>0</v>
      </c>
    </row>
    <row r="194" spans="1:13" x14ac:dyDescent="0.25">
      <c r="A194" s="1"/>
      <c r="B194" s="1"/>
      <c r="C194" s="1"/>
      <c r="D194" s="1"/>
      <c r="E194" s="1" t="s">
        <v>291</v>
      </c>
      <c r="F194" s="1"/>
      <c r="G194" s="1"/>
      <c r="H194" s="1"/>
      <c r="I194" s="1"/>
      <c r="J194" s="2"/>
      <c r="K194" s="2"/>
      <c r="L194" s="2"/>
      <c r="M194" s="15"/>
    </row>
    <row r="195" spans="1:13" x14ac:dyDescent="0.25">
      <c r="A195" s="1"/>
      <c r="B195" s="1"/>
      <c r="C195" s="1"/>
      <c r="D195" s="1"/>
      <c r="E195" s="1"/>
      <c r="F195" s="1" t="s">
        <v>292</v>
      </c>
      <c r="G195" s="1"/>
      <c r="H195" s="1"/>
      <c r="I195" s="1"/>
      <c r="J195" s="2">
        <v>0</v>
      </c>
      <c r="K195" s="2">
        <v>0</v>
      </c>
      <c r="L195" s="2">
        <f>ROUND((J195-K195),5)</f>
        <v>0</v>
      </c>
      <c r="M195" s="15">
        <f>ROUND(IF(K195=0, IF(J195=0, 0, 1), J195/K195),5)</f>
        <v>0</v>
      </c>
    </row>
    <row r="196" spans="1:13" x14ac:dyDescent="0.25">
      <c r="A196" s="1"/>
      <c r="B196" s="1"/>
      <c r="C196" s="1"/>
      <c r="D196" s="1"/>
      <c r="E196" s="1"/>
      <c r="F196" s="1" t="s">
        <v>293</v>
      </c>
      <c r="G196" s="1"/>
      <c r="H196" s="1"/>
      <c r="I196" s="1"/>
      <c r="J196" s="2"/>
      <c r="K196" s="2"/>
      <c r="L196" s="2"/>
      <c r="M196" s="15"/>
    </row>
    <row r="197" spans="1:13" x14ac:dyDescent="0.25">
      <c r="A197" s="1"/>
      <c r="B197" s="1"/>
      <c r="C197" s="1"/>
      <c r="D197" s="1"/>
      <c r="E197" s="1"/>
      <c r="F197" s="1"/>
      <c r="G197" s="1" t="s">
        <v>294</v>
      </c>
      <c r="H197" s="1"/>
      <c r="I197" s="1"/>
      <c r="J197" s="2">
        <v>0</v>
      </c>
      <c r="K197" s="2">
        <v>0</v>
      </c>
      <c r="L197" s="2">
        <f t="shared" ref="L197:L202" si="20">ROUND((J197-K197),5)</f>
        <v>0</v>
      </c>
      <c r="M197" s="15">
        <f t="shared" ref="M197:M202" si="21">ROUND(IF(K197=0, IF(J197=0, 0, 1), J197/K197),5)</f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295</v>
      </c>
      <c r="H198" s="1"/>
      <c r="I198" s="1"/>
      <c r="J198" s="2">
        <v>0</v>
      </c>
      <c r="K198" s="2">
        <v>0</v>
      </c>
      <c r="L198" s="2">
        <f t="shared" si="20"/>
        <v>0</v>
      </c>
      <c r="M198" s="15">
        <f t="shared" si="21"/>
        <v>0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296</v>
      </c>
      <c r="H199" s="1"/>
      <c r="I199" s="1"/>
      <c r="J199" s="2">
        <v>0</v>
      </c>
      <c r="K199" s="2">
        <v>0</v>
      </c>
      <c r="L199" s="2">
        <f t="shared" si="20"/>
        <v>0</v>
      </c>
      <c r="M199" s="15">
        <f t="shared" si="21"/>
        <v>0</v>
      </c>
    </row>
    <row r="200" spans="1:13" ht="15.75" thickBot="1" x14ac:dyDescent="0.3">
      <c r="A200" s="1"/>
      <c r="B200" s="1"/>
      <c r="C200" s="1"/>
      <c r="D200" s="1"/>
      <c r="E200" s="1"/>
      <c r="F200" s="1"/>
      <c r="G200" s="1" t="s">
        <v>297</v>
      </c>
      <c r="H200" s="1"/>
      <c r="I200" s="1"/>
      <c r="J200" s="4">
        <v>257.54000000000002</v>
      </c>
      <c r="K200" s="4">
        <v>636.70000000000005</v>
      </c>
      <c r="L200" s="4">
        <f t="shared" si="20"/>
        <v>-379.16</v>
      </c>
      <c r="M200" s="18">
        <f t="shared" si="21"/>
        <v>0.40449000000000002</v>
      </c>
    </row>
    <row r="201" spans="1:13" x14ac:dyDescent="0.25">
      <c r="A201" s="1"/>
      <c r="B201" s="1"/>
      <c r="C201" s="1"/>
      <c r="D201" s="1"/>
      <c r="E201" s="1"/>
      <c r="F201" s="1" t="s">
        <v>298</v>
      </c>
      <c r="G201" s="1"/>
      <c r="H201" s="1"/>
      <c r="I201" s="1"/>
      <c r="J201" s="2">
        <f>ROUND(SUM(J196:J200),5)</f>
        <v>257.54000000000002</v>
      </c>
      <c r="K201" s="2">
        <f>ROUND(SUM(K196:K200),5)</f>
        <v>636.70000000000005</v>
      </c>
      <c r="L201" s="2">
        <f t="shared" si="20"/>
        <v>-379.16</v>
      </c>
      <c r="M201" s="15">
        <f t="shared" si="21"/>
        <v>0.40449000000000002</v>
      </c>
    </row>
    <row r="202" spans="1:13" x14ac:dyDescent="0.25">
      <c r="A202" s="1"/>
      <c r="B202" s="1"/>
      <c r="C202" s="1"/>
      <c r="D202" s="1"/>
      <c r="E202" s="1"/>
      <c r="F202" s="1" t="s">
        <v>299</v>
      </c>
      <c r="G202" s="1"/>
      <c r="H202" s="1"/>
      <c r="I202" s="1"/>
      <c r="J202" s="2">
        <v>0</v>
      </c>
      <c r="K202" s="2">
        <v>0</v>
      </c>
      <c r="L202" s="2">
        <f t="shared" si="20"/>
        <v>0</v>
      </c>
      <c r="M202" s="15">
        <f t="shared" si="21"/>
        <v>0</v>
      </c>
    </row>
    <row r="203" spans="1:13" x14ac:dyDescent="0.25">
      <c r="A203" s="1"/>
      <c r="B203" s="1"/>
      <c r="C203" s="1"/>
      <c r="D203" s="1"/>
      <c r="E203" s="1"/>
      <c r="F203" s="1" t="s">
        <v>300</v>
      </c>
      <c r="G203" s="1"/>
      <c r="H203" s="1"/>
      <c r="I203" s="1"/>
      <c r="J203" s="2"/>
      <c r="K203" s="2"/>
      <c r="L203" s="2"/>
      <c r="M203" s="15"/>
    </row>
    <row r="204" spans="1:13" x14ac:dyDescent="0.25">
      <c r="A204" s="1"/>
      <c r="B204" s="1"/>
      <c r="C204" s="1"/>
      <c r="D204" s="1"/>
      <c r="E204" s="1"/>
      <c r="F204" s="1"/>
      <c r="G204" s="1" t="s">
        <v>301</v>
      </c>
      <c r="H204" s="1"/>
      <c r="I204" s="1"/>
      <c r="J204" s="2">
        <v>83.2</v>
      </c>
      <c r="K204" s="2">
        <v>233.06</v>
      </c>
      <c r="L204" s="2">
        <f>ROUND((J204-K204),5)</f>
        <v>-149.86000000000001</v>
      </c>
      <c r="M204" s="15">
        <f>ROUND(IF(K204=0, IF(J204=0, 0, 1), J204/K204),5)</f>
        <v>0.35698999999999997</v>
      </c>
    </row>
    <row r="205" spans="1:13" x14ac:dyDescent="0.25">
      <c r="A205" s="1"/>
      <c r="B205" s="1"/>
      <c r="C205" s="1"/>
      <c r="D205" s="1"/>
      <c r="E205" s="1"/>
      <c r="F205" s="1"/>
      <c r="G205" s="1" t="s">
        <v>302</v>
      </c>
      <c r="H205" s="1"/>
      <c r="I205" s="1"/>
      <c r="J205" s="2">
        <v>30</v>
      </c>
      <c r="K205" s="2">
        <v>0</v>
      </c>
      <c r="L205" s="2">
        <f>ROUND((J205-K205),5)</f>
        <v>30</v>
      </c>
      <c r="M205" s="15">
        <f>ROUND(IF(K205=0, IF(J205=0, 0, 1), J205/K205),5)</f>
        <v>1</v>
      </c>
    </row>
    <row r="206" spans="1:13" ht="15.75" thickBot="1" x14ac:dyDescent="0.3">
      <c r="A206" s="1"/>
      <c r="B206" s="1"/>
      <c r="C206" s="1"/>
      <c r="D206" s="1"/>
      <c r="E206" s="1"/>
      <c r="F206" s="1"/>
      <c r="G206" s="1" t="s">
        <v>303</v>
      </c>
      <c r="H206" s="1"/>
      <c r="I206" s="1"/>
      <c r="J206" s="2">
        <v>0</v>
      </c>
      <c r="K206" s="2">
        <v>0</v>
      </c>
      <c r="L206" s="2">
        <f>ROUND((J206-K206),5)</f>
        <v>0</v>
      </c>
      <c r="M206" s="15">
        <f>ROUND(IF(K206=0, IF(J206=0, 0, 1), J206/K206),5)</f>
        <v>0</v>
      </c>
    </row>
    <row r="207" spans="1:13" ht="15.75" thickBot="1" x14ac:dyDescent="0.3">
      <c r="A207" s="1"/>
      <c r="B207" s="1"/>
      <c r="C207" s="1"/>
      <c r="D207" s="1"/>
      <c r="E207" s="1"/>
      <c r="F207" s="1" t="s">
        <v>304</v>
      </c>
      <c r="G207" s="1"/>
      <c r="H207" s="1"/>
      <c r="I207" s="1"/>
      <c r="J207" s="3">
        <f>ROUND(SUM(J203:J206),5)</f>
        <v>113.2</v>
      </c>
      <c r="K207" s="3">
        <f>ROUND(SUM(K203:K206),5)</f>
        <v>233.06</v>
      </c>
      <c r="L207" s="3">
        <f>ROUND((J207-K207),5)</f>
        <v>-119.86</v>
      </c>
      <c r="M207" s="17">
        <f>ROUND(IF(K207=0, IF(J207=0, 0, 1), J207/K207),5)</f>
        <v>0.48570999999999998</v>
      </c>
    </row>
    <row r="208" spans="1:13" x14ac:dyDescent="0.25">
      <c r="A208" s="1"/>
      <c r="B208" s="1"/>
      <c r="C208" s="1"/>
      <c r="D208" s="1"/>
      <c r="E208" s="1" t="s">
        <v>305</v>
      </c>
      <c r="F208" s="1"/>
      <c r="G208" s="1"/>
      <c r="H208" s="1"/>
      <c r="I208" s="1"/>
      <c r="J208" s="2">
        <f>ROUND(SUM(J194:J195)+SUM(J201:J202)+J207,5)</f>
        <v>370.74</v>
      </c>
      <c r="K208" s="2">
        <f>ROUND(SUM(K194:K195)+SUM(K201:K202)+K207,5)</f>
        <v>869.76</v>
      </c>
      <c r="L208" s="2">
        <f>ROUND((J208-K208),5)</f>
        <v>-499.02</v>
      </c>
      <c r="M208" s="15">
        <f>ROUND(IF(K208=0, IF(J208=0, 0, 1), J208/K208),5)</f>
        <v>0.42625999999999997</v>
      </c>
    </row>
    <row r="209" spans="1:13" x14ac:dyDescent="0.25">
      <c r="A209" s="1"/>
      <c r="B209" s="1"/>
      <c r="C209" s="1"/>
      <c r="D209" s="1"/>
      <c r="E209" s="1" t="s">
        <v>306</v>
      </c>
      <c r="F209" s="1"/>
      <c r="G209" s="1"/>
      <c r="H209" s="1"/>
      <c r="I209" s="1"/>
      <c r="J209" s="2"/>
      <c r="K209" s="2"/>
      <c r="L209" s="2"/>
      <c r="M209" s="15"/>
    </row>
    <row r="210" spans="1:13" x14ac:dyDescent="0.25">
      <c r="A210" s="1"/>
      <c r="B210" s="1"/>
      <c r="C210" s="1"/>
      <c r="D210" s="1"/>
      <c r="E210" s="1"/>
      <c r="F210" s="1" t="s">
        <v>307</v>
      </c>
      <c r="G210" s="1"/>
      <c r="H210" s="1"/>
      <c r="I210" s="1"/>
      <c r="J210" s="2">
        <v>180</v>
      </c>
      <c r="K210" s="2">
        <v>566.12</v>
      </c>
      <c r="L210" s="2">
        <f t="shared" ref="L210:L215" si="22">ROUND((J210-K210),5)</f>
        <v>-386.12</v>
      </c>
      <c r="M210" s="15">
        <f t="shared" ref="M210:M215" si="23">ROUND(IF(K210=0, IF(J210=0, 0, 1), J210/K210),5)</f>
        <v>0.31795000000000001</v>
      </c>
    </row>
    <row r="211" spans="1:13" x14ac:dyDescent="0.25">
      <c r="A211" s="1"/>
      <c r="B211" s="1"/>
      <c r="C211" s="1"/>
      <c r="D211" s="1"/>
      <c r="E211" s="1"/>
      <c r="F211" s="1" t="s">
        <v>308</v>
      </c>
      <c r="G211" s="1"/>
      <c r="H211" s="1"/>
      <c r="I211" s="1"/>
      <c r="J211" s="2">
        <v>0</v>
      </c>
      <c r="K211" s="2">
        <v>0</v>
      </c>
      <c r="L211" s="2">
        <f t="shared" si="22"/>
        <v>0</v>
      </c>
      <c r="M211" s="15">
        <f t="shared" si="23"/>
        <v>0</v>
      </c>
    </row>
    <row r="212" spans="1:13" x14ac:dyDescent="0.25">
      <c r="A212" s="1"/>
      <c r="B212" s="1"/>
      <c r="C212" s="1"/>
      <c r="D212" s="1"/>
      <c r="E212" s="1"/>
      <c r="F212" s="1" t="s">
        <v>309</v>
      </c>
      <c r="G212" s="1"/>
      <c r="H212" s="1"/>
      <c r="I212" s="1"/>
      <c r="J212" s="2">
        <v>0</v>
      </c>
      <c r="K212" s="2">
        <v>0</v>
      </c>
      <c r="L212" s="2">
        <f t="shared" si="22"/>
        <v>0</v>
      </c>
      <c r="M212" s="15">
        <f t="shared" si="23"/>
        <v>0</v>
      </c>
    </row>
    <row r="213" spans="1:13" x14ac:dyDescent="0.25">
      <c r="A213" s="1"/>
      <c r="B213" s="1"/>
      <c r="C213" s="1"/>
      <c r="D213" s="1"/>
      <c r="E213" s="1"/>
      <c r="F213" s="1" t="s">
        <v>310</v>
      </c>
      <c r="G213" s="1"/>
      <c r="H213" s="1"/>
      <c r="I213" s="1"/>
      <c r="J213" s="2">
        <v>0</v>
      </c>
      <c r="K213" s="2">
        <v>0</v>
      </c>
      <c r="L213" s="2">
        <f t="shared" si="22"/>
        <v>0</v>
      </c>
      <c r="M213" s="15">
        <f t="shared" si="23"/>
        <v>0</v>
      </c>
    </row>
    <row r="214" spans="1:13" x14ac:dyDescent="0.25">
      <c r="A214" s="1"/>
      <c r="B214" s="1"/>
      <c r="C214" s="1"/>
      <c r="D214" s="1"/>
      <c r="E214" s="1"/>
      <c r="F214" s="1" t="s">
        <v>311</v>
      </c>
      <c r="G214" s="1"/>
      <c r="H214" s="1"/>
      <c r="I214" s="1"/>
      <c r="J214" s="2">
        <v>0</v>
      </c>
      <c r="K214" s="2">
        <v>102.55</v>
      </c>
      <c r="L214" s="2">
        <f t="shared" si="22"/>
        <v>-102.55</v>
      </c>
      <c r="M214" s="15">
        <f t="shared" si="23"/>
        <v>0</v>
      </c>
    </row>
    <row r="215" spans="1:13" x14ac:dyDescent="0.25">
      <c r="A215" s="1"/>
      <c r="B215" s="1"/>
      <c r="C215" s="1"/>
      <c r="D215" s="1"/>
      <c r="E215" s="1"/>
      <c r="F215" s="1" t="s">
        <v>312</v>
      </c>
      <c r="G215" s="1"/>
      <c r="H215" s="1"/>
      <c r="I215" s="1"/>
      <c r="J215" s="2">
        <v>0</v>
      </c>
      <c r="K215" s="2">
        <v>340.53</v>
      </c>
      <c r="L215" s="2">
        <f t="shared" si="22"/>
        <v>-340.53</v>
      </c>
      <c r="M215" s="15">
        <f t="shared" si="23"/>
        <v>0</v>
      </c>
    </row>
    <row r="216" spans="1:13" x14ac:dyDescent="0.25">
      <c r="A216" s="1"/>
      <c r="B216" s="1"/>
      <c r="C216" s="1"/>
      <c r="D216" s="1"/>
      <c r="E216" s="1"/>
      <c r="F216" s="1" t="s">
        <v>313</v>
      </c>
      <c r="G216" s="1"/>
      <c r="H216" s="1"/>
      <c r="I216" s="1"/>
      <c r="J216" s="2"/>
      <c r="K216" s="2"/>
      <c r="L216" s="2"/>
      <c r="M216" s="15"/>
    </row>
    <row r="217" spans="1:13" ht="15.75" thickBot="1" x14ac:dyDescent="0.3">
      <c r="A217" s="1"/>
      <c r="B217" s="1"/>
      <c r="C217" s="1"/>
      <c r="D217" s="1"/>
      <c r="E217" s="1"/>
      <c r="F217" s="1"/>
      <c r="G217" s="1" t="s">
        <v>314</v>
      </c>
      <c r="H217" s="1"/>
      <c r="I217" s="1"/>
      <c r="J217" s="2">
        <v>0</v>
      </c>
      <c r="K217" s="2">
        <v>0</v>
      </c>
      <c r="L217" s="2">
        <f t="shared" ref="L217:L222" si="24">ROUND((J217-K217),5)</f>
        <v>0</v>
      </c>
      <c r="M217" s="15">
        <f t="shared" ref="M217:M222" si="25">ROUND(IF(K217=0, IF(J217=0, 0, 1), J217/K217),5)</f>
        <v>0</v>
      </c>
    </row>
    <row r="218" spans="1:13" ht="15.75" thickBot="1" x14ac:dyDescent="0.3">
      <c r="A218" s="1"/>
      <c r="B218" s="1"/>
      <c r="C218" s="1"/>
      <c r="D218" s="1"/>
      <c r="E218" s="1"/>
      <c r="F218" s="1" t="s">
        <v>315</v>
      </c>
      <c r="G218" s="1"/>
      <c r="H218" s="1"/>
      <c r="I218" s="1"/>
      <c r="J218" s="3">
        <f>ROUND(SUM(J216:J217),5)</f>
        <v>0</v>
      </c>
      <c r="K218" s="3">
        <f>ROUND(SUM(K216:K217),5)</f>
        <v>0</v>
      </c>
      <c r="L218" s="3">
        <f t="shared" si="24"/>
        <v>0</v>
      </c>
      <c r="M218" s="17">
        <f t="shared" si="25"/>
        <v>0</v>
      </c>
    </row>
    <row r="219" spans="1:13" x14ac:dyDescent="0.25">
      <c r="A219" s="1"/>
      <c r="B219" s="1"/>
      <c r="C219" s="1"/>
      <c r="D219" s="1"/>
      <c r="E219" s="1" t="s">
        <v>316</v>
      </c>
      <c r="F219" s="1"/>
      <c r="G219" s="1"/>
      <c r="H219" s="1"/>
      <c r="I219" s="1"/>
      <c r="J219" s="2">
        <f>ROUND(SUM(J209:J215)+J218,5)</f>
        <v>180</v>
      </c>
      <c r="K219" s="2">
        <f>ROUND(SUM(K209:K215)+K218,5)</f>
        <v>1009.2</v>
      </c>
      <c r="L219" s="2">
        <f t="shared" si="24"/>
        <v>-829.2</v>
      </c>
      <c r="M219" s="15">
        <f t="shared" si="25"/>
        <v>0.17835999999999999</v>
      </c>
    </row>
    <row r="220" spans="1:13" ht="15.75" thickBot="1" x14ac:dyDescent="0.3">
      <c r="A220" s="1"/>
      <c r="B220" s="1"/>
      <c r="C220" s="1"/>
      <c r="D220" s="1"/>
      <c r="E220" s="1" t="s">
        <v>317</v>
      </c>
      <c r="F220" s="1"/>
      <c r="G220" s="1"/>
      <c r="H220" s="1"/>
      <c r="I220" s="1"/>
      <c r="J220" s="2">
        <v>0</v>
      </c>
      <c r="K220" s="2">
        <v>0</v>
      </c>
      <c r="L220" s="2">
        <f t="shared" si="24"/>
        <v>0</v>
      </c>
      <c r="M220" s="15">
        <f t="shared" si="25"/>
        <v>0</v>
      </c>
    </row>
    <row r="221" spans="1:13" ht="15.75" thickBot="1" x14ac:dyDescent="0.3">
      <c r="A221" s="1"/>
      <c r="B221" s="1"/>
      <c r="C221" s="1"/>
      <c r="D221" s="1" t="s">
        <v>318</v>
      </c>
      <c r="E221" s="1"/>
      <c r="F221" s="1"/>
      <c r="G221" s="1"/>
      <c r="H221" s="1"/>
      <c r="I221" s="1"/>
      <c r="J221" s="3">
        <f>ROUND(J33+J41+J136+J140+J147+J188+J193+J208+SUM(J219:J220),5)</f>
        <v>164590.12</v>
      </c>
      <c r="K221" s="3">
        <f>ROUND(K33+K41+K136+K140+K147+K188+K193+K208+SUM(K219:K220),5)</f>
        <v>121286.83</v>
      </c>
      <c r="L221" s="3">
        <f t="shared" si="24"/>
        <v>43303.29</v>
      </c>
      <c r="M221" s="17">
        <f t="shared" si="25"/>
        <v>1.35703</v>
      </c>
    </row>
    <row r="222" spans="1:13" x14ac:dyDescent="0.25">
      <c r="A222" s="1"/>
      <c r="B222" s="1" t="s">
        <v>319</v>
      </c>
      <c r="C222" s="1"/>
      <c r="D222" s="1"/>
      <c r="E222" s="1"/>
      <c r="F222" s="1"/>
      <c r="G222" s="1"/>
      <c r="H222" s="1"/>
      <c r="I222" s="1"/>
      <c r="J222" s="2">
        <f>ROUND(J3+J32-J221,5)</f>
        <v>-15782.85</v>
      </c>
      <c r="K222" s="2">
        <f>ROUND(K3+K32-K221,5)</f>
        <v>-86663.49</v>
      </c>
      <c r="L222" s="2">
        <f t="shared" si="24"/>
        <v>70880.639999999999</v>
      </c>
      <c r="M222" s="15">
        <f t="shared" si="25"/>
        <v>0.18212</v>
      </c>
    </row>
    <row r="223" spans="1:13" x14ac:dyDescent="0.25">
      <c r="A223" s="1"/>
      <c r="B223" s="1" t="s">
        <v>320</v>
      </c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 t="s">
        <v>321</v>
      </c>
      <c r="D224" s="1"/>
      <c r="E224" s="1"/>
      <c r="F224" s="1"/>
      <c r="G224" s="1"/>
      <c r="H224" s="1"/>
      <c r="I224" s="1"/>
      <c r="J224" s="2"/>
      <c r="K224" s="2"/>
      <c r="L224" s="2"/>
      <c r="M224" s="15"/>
    </row>
    <row r="225" spans="1:13" x14ac:dyDescent="0.25">
      <c r="A225" s="1"/>
      <c r="B225" s="1"/>
      <c r="C225" s="1"/>
      <c r="D225" s="1" t="s">
        <v>322</v>
      </c>
      <c r="E225" s="1"/>
      <c r="F225" s="1"/>
      <c r="G225" s="1"/>
      <c r="H225" s="1"/>
      <c r="I225" s="1"/>
      <c r="J225" s="2"/>
      <c r="K225" s="2"/>
      <c r="L225" s="2"/>
      <c r="M225" s="15"/>
    </row>
    <row r="226" spans="1:13" x14ac:dyDescent="0.25">
      <c r="A226" s="1"/>
      <c r="B226" s="1"/>
      <c r="C226" s="1"/>
      <c r="D226" s="1"/>
      <c r="E226" s="1" t="s">
        <v>323</v>
      </c>
      <c r="F226" s="1"/>
      <c r="G226" s="1"/>
      <c r="H226" s="1"/>
      <c r="I226" s="1"/>
      <c r="J226" s="2"/>
      <c r="K226" s="2"/>
      <c r="L226" s="2"/>
      <c r="M226" s="15"/>
    </row>
    <row r="227" spans="1:13" x14ac:dyDescent="0.25">
      <c r="A227" s="1"/>
      <c r="B227" s="1"/>
      <c r="C227" s="1"/>
      <c r="D227" s="1"/>
      <c r="E227" s="1"/>
      <c r="F227" s="1" t="s">
        <v>324</v>
      </c>
      <c r="G227" s="1"/>
      <c r="H227" s="1"/>
      <c r="I227" s="1"/>
      <c r="J227" s="2">
        <v>250</v>
      </c>
      <c r="K227" s="2">
        <v>416.67</v>
      </c>
      <c r="L227" s="2">
        <f>ROUND((J227-K227),5)</f>
        <v>-166.67</v>
      </c>
      <c r="M227" s="15">
        <f>ROUND(IF(K227=0, IF(J227=0, 0, 1), J227/K227),5)</f>
        <v>0.6</v>
      </c>
    </row>
    <row r="228" spans="1:13" x14ac:dyDescent="0.25">
      <c r="A228" s="1"/>
      <c r="B228" s="1"/>
      <c r="C228" s="1"/>
      <c r="D228" s="1"/>
      <c r="E228" s="1"/>
      <c r="F228" s="1" t="s">
        <v>325</v>
      </c>
      <c r="G228" s="1"/>
      <c r="H228" s="1"/>
      <c r="I228" s="1"/>
      <c r="J228" s="2">
        <v>0</v>
      </c>
      <c r="K228" s="2">
        <v>3333.33</v>
      </c>
      <c r="L228" s="2">
        <f>ROUND((J228-K228),5)</f>
        <v>-3333.33</v>
      </c>
      <c r="M228" s="15">
        <f>ROUND(IF(K228=0, IF(J228=0, 0, 1), J228/K228),5)</f>
        <v>0</v>
      </c>
    </row>
    <row r="229" spans="1:13" ht="15.75" thickBot="1" x14ac:dyDescent="0.3">
      <c r="A229" s="1"/>
      <c r="B229" s="1"/>
      <c r="C229" s="1"/>
      <c r="D229" s="1"/>
      <c r="E229" s="1"/>
      <c r="F229" s="1" t="s">
        <v>326</v>
      </c>
      <c r="G229" s="1"/>
      <c r="H229" s="1"/>
      <c r="I229" s="1"/>
      <c r="J229" s="4">
        <v>100</v>
      </c>
      <c r="K229" s="4"/>
      <c r="L229" s="4"/>
      <c r="M229" s="18"/>
    </row>
    <row r="230" spans="1:13" x14ac:dyDescent="0.25">
      <c r="A230" s="1"/>
      <c r="B230" s="1"/>
      <c r="C230" s="1"/>
      <c r="D230" s="1"/>
      <c r="E230" s="1" t="s">
        <v>327</v>
      </c>
      <c r="F230" s="1"/>
      <c r="G230" s="1"/>
      <c r="H230" s="1"/>
      <c r="I230" s="1"/>
      <c r="J230" s="2">
        <f>ROUND(SUM(J226:J229),5)</f>
        <v>350</v>
      </c>
      <c r="K230" s="2">
        <f>ROUND(SUM(K226:K229),5)</f>
        <v>3750</v>
      </c>
      <c r="L230" s="2">
        <f>ROUND((J230-K230),5)</f>
        <v>-3400</v>
      </c>
      <c r="M230" s="15">
        <f>ROUND(IF(K230=0, IF(J230=0, 0, 1), J230/K230),5)</f>
        <v>9.3329999999999996E-2</v>
      </c>
    </row>
    <row r="231" spans="1:13" x14ac:dyDescent="0.25">
      <c r="A231" s="1"/>
      <c r="B231" s="1"/>
      <c r="C231" s="1"/>
      <c r="D231" s="1"/>
      <c r="E231" s="1" t="s">
        <v>328</v>
      </c>
      <c r="F231" s="1"/>
      <c r="G231" s="1"/>
      <c r="H231" s="1"/>
      <c r="I231" s="1"/>
      <c r="J231" s="2"/>
      <c r="K231" s="2"/>
      <c r="L231" s="2"/>
      <c r="M231" s="15"/>
    </row>
    <row r="232" spans="1:13" x14ac:dyDescent="0.25">
      <c r="A232" s="1"/>
      <c r="B232" s="1"/>
      <c r="C232" s="1"/>
      <c r="D232" s="1"/>
      <c r="E232" s="1"/>
      <c r="F232" s="1" t="s">
        <v>329</v>
      </c>
      <c r="G232" s="1"/>
      <c r="H232" s="1"/>
      <c r="I232" s="1"/>
      <c r="J232" s="2">
        <v>8883.6299999999992</v>
      </c>
      <c r="K232" s="2"/>
      <c r="L232" s="2"/>
      <c r="M232" s="15"/>
    </row>
    <row r="233" spans="1:13" x14ac:dyDescent="0.25">
      <c r="A233" s="1"/>
      <c r="B233" s="1"/>
      <c r="C233" s="1"/>
      <c r="D233" s="1"/>
      <c r="E233" s="1"/>
      <c r="F233" s="1" t="s">
        <v>330</v>
      </c>
      <c r="G233" s="1"/>
      <c r="H233" s="1"/>
      <c r="I233" s="1"/>
      <c r="J233" s="2">
        <v>8657.99</v>
      </c>
      <c r="K233" s="2"/>
      <c r="L233" s="2"/>
      <c r="M233" s="15"/>
    </row>
    <row r="234" spans="1:13" x14ac:dyDescent="0.25">
      <c r="A234" s="1"/>
      <c r="B234" s="1"/>
      <c r="C234" s="1"/>
      <c r="D234" s="1"/>
      <c r="E234" s="1"/>
      <c r="F234" s="1" t="s">
        <v>331</v>
      </c>
      <c r="G234" s="1"/>
      <c r="H234" s="1"/>
      <c r="I234" s="1"/>
      <c r="J234" s="2">
        <v>2633.4</v>
      </c>
      <c r="K234" s="2"/>
      <c r="L234" s="2"/>
      <c r="M234" s="15"/>
    </row>
    <row r="235" spans="1:13" x14ac:dyDescent="0.25">
      <c r="A235" s="1"/>
      <c r="B235" s="1"/>
      <c r="C235" s="1"/>
      <c r="D235" s="1"/>
      <c r="E235" s="1"/>
      <c r="F235" s="1" t="s">
        <v>332</v>
      </c>
      <c r="G235" s="1"/>
      <c r="H235" s="1"/>
      <c r="I235" s="1"/>
      <c r="J235" s="2">
        <v>13504.88</v>
      </c>
      <c r="K235" s="2"/>
      <c r="L235" s="2"/>
      <c r="M235" s="15"/>
    </row>
    <row r="236" spans="1:13" ht="15.75" thickBot="1" x14ac:dyDescent="0.3">
      <c r="A236" s="1"/>
      <c r="B236" s="1"/>
      <c r="C236" s="1"/>
      <c r="D236" s="1"/>
      <c r="E236" s="1"/>
      <c r="F236" s="1" t="s">
        <v>333</v>
      </c>
      <c r="G236" s="1"/>
      <c r="H236" s="1"/>
      <c r="I236" s="1"/>
      <c r="J236" s="4">
        <v>1088.3699999999999</v>
      </c>
      <c r="K236" s="2"/>
      <c r="L236" s="2"/>
      <c r="M236" s="15"/>
    </row>
    <row r="237" spans="1:13" x14ac:dyDescent="0.25">
      <c r="A237" s="1"/>
      <c r="B237" s="1"/>
      <c r="C237" s="1"/>
      <c r="D237" s="1"/>
      <c r="E237" s="1" t="s">
        <v>334</v>
      </c>
      <c r="F237" s="1"/>
      <c r="G237" s="1"/>
      <c r="H237" s="1"/>
      <c r="I237" s="1"/>
      <c r="J237" s="2">
        <f>ROUND(SUM(J231:J236),5)</f>
        <v>34768.269999999997</v>
      </c>
      <c r="K237" s="2"/>
      <c r="L237" s="2"/>
      <c r="M237" s="15"/>
    </row>
    <row r="238" spans="1:13" ht="15.75" thickBot="1" x14ac:dyDescent="0.3">
      <c r="A238" s="1"/>
      <c r="B238" s="1"/>
      <c r="C238" s="1"/>
      <c r="D238" s="1"/>
      <c r="E238" s="1" t="s">
        <v>335</v>
      </c>
      <c r="F238" s="1"/>
      <c r="G238" s="1"/>
      <c r="H238" s="1"/>
      <c r="I238" s="1"/>
      <c r="J238" s="2">
        <v>320</v>
      </c>
      <c r="K238" s="2"/>
      <c r="L238" s="2"/>
      <c r="M238" s="15"/>
    </row>
    <row r="239" spans="1:13" ht="15.75" thickBot="1" x14ac:dyDescent="0.3">
      <c r="A239" s="1"/>
      <c r="B239" s="1"/>
      <c r="C239" s="1"/>
      <c r="D239" s="1" t="s">
        <v>336</v>
      </c>
      <c r="E239" s="1"/>
      <c r="F239" s="1"/>
      <c r="G239" s="1"/>
      <c r="H239" s="1"/>
      <c r="I239" s="1"/>
      <c r="J239" s="3">
        <f>ROUND(J225+J230+SUM(J237:J238),5)</f>
        <v>35438.269999999997</v>
      </c>
      <c r="K239" s="3">
        <f>ROUND(K225+K230+SUM(K237:K238),5)</f>
        <v>3750</v>
      </c>
      <c r="L239" s="3">
        <f>ROUND((J239-K239),5)</f>
        <v>31688.27</v>
      </c>
      <c r="M239" s="17">
        <f>ROUND(IF(K239=0, IF(J239=0, 0, 1), J239/K239),5)</f>
        <v>9.4502100000000002</v>
      </c>
    </row>
    <row r="240" spans="1:13" x14ac:dyDescent="0.25">
      <c r="A240" s="1"/>
      <c r="B240" s="1"/>
      <c r="C240" s="1" t="s">
        <v>337</v>
      </c>
      <c r="D240" s="1"/>
      <c r="E240" s="1"/>
      <c r="F240" s="1"/>
      <c r="G240" s="1"/>
      <c r="H240" s="1"/>
      <c r="I240" s="1"/>
      <c r="J240" s="2">
        <f>ROUND(J224+J239,5)</f>
        <v>35438.269999999997</v>
      </c>
      <c r="K240" s="2">
        <f>ROUND(K224+K239,5)</f>
        <v>3750</v>
      </c>
      <c r="L240" s="2">
        <f>ROUND((J240-K240),5)</f>
        <v>31688.27</v>
      </c>
      <c r="M240" s="15">
        <f>ROUND(IF(K240=0, IF(J240=0, 0, 1), J240/K240),5)</f>
        <v>9.4502100000000002</v>
      </c>
    </row>
    <row r="241" spans="1:13" x14ac:dyDescent="0.25">
      <c r="A241" s="1"/>
      <c r="B241" s="1"/>
      <c r="C241" s="1" t="s">
        <v>338</v>
      </c>
      <c r="D241" s="1"/>
      <c r="E241" s="1"/>
      <c r="F241" s="1"/>
      <c r="G241" s="1"/>
      <c r="H241" s="1"/>
      <c r="I241" s="1"/>
      <c r="J241" s="2"/>
      <c r="K241" s="2"/>
      <c r="L241" s="2"/>
      <c r="M241" s="15"/>
    </row>
    <row r="242" spans="1:13" x14ac:dyDescent="0.25">
      <c r="A242" s="1"/>
      <c r="B242" s="1"/>
      <c r="C242" s="1"/>
      <c r="D242" s="1" t="s">
        <v>339</v>
      </c>
      <c r="E242" s="1"/>
      <c r="F242" s="1"/>
      <c r="G242" s="1"/>
      <c r="H242" s="1"/>
      <c r="I242" s="1"/>
      <c r="J242" s="2"/>
      <c r="K242" s="2"/>
      <c r="L242" s="2"/>
      <c r="M242" s="15"/>
    </row>
    <row r="243" spans="1:13" x14ac:dyDescent="0.25">
      <c r="A243" s="1"/>
      <c r="B243" s="1"/>
      <c r="C243" s="1"/>
      <c r="D243" s="1"/>
      <c r="E243" s="1" t="s">
        <v>340</v>
      </c>
      <c r="F243" s="1"/>
      <c r="G243" s="1"/>
      <c r="H243" s="1"/>
      <c r="I243" s="1"/>
      <c r="J243" s="2">
        <v>57.5</v>
      </c>
      <c r="K243" s="2"/>
      <c r="L243" s="2"/>
      <c r="M243" s="15"/>
    </row>
    <row r="244" spans="1:13" x14ac:dyDescent="0.25">
      <c r="A244" s="1"/>
      <c r="B244" s="1"/>
      <c r="C244" s="1"/>
      <c r="D244" s="1"/>
      <c r="E244" s="1" t="s">
        <v>341</v>
      </c>
      <c r="F244" s="1"/>
      <c r="G244" s="1"/>
      <c r="H244" s="1"/>
      <c r="I244" s="1"/>
      <c r="J244" s="2">
        <v>176</v>
      </c>
      <c r="K244" s="2"/>
      <c r="L244" s="2"/>
      <c r="M244" s="15"/>
    </row>
    <row r="245" spans="1:13" x14ac:dyDescent="0.25">
      <c r="A245" s="1"/>
      <c r="B245" s="1"/>
      <c r="C245" s="1"/>
      <c r="D245" s="1"/>
      <c r="E245" s="1" t="s">
        <v>342</v>
      </c>
      <c r="F245" s="1"/>
      <c r="G245" s="1"/>
      <c r="H245" s="1"/>
      <c r="I245" s="1"/>
      <c r="J245" s="2"/>
      <c r="K245" s="2"/>
      <c r="L245" s="2"/>
      <c r="M245" s="15"/>
    </row>
    <row r="246" spans="1:13" x14ac:dyDescent="0.25">
      <c r="A246" s="1"/>
      <c r="B246" s="1"/>
      <c r="C246" s="1"/>
      <c r="D246" s="1"/>
      <c r="E246" s="1"/>
      <c r="F246" s="1" t="s">
        <v>343</v>
      </c>
      <c r="G246" s="1"/>
      <c r="H246" s="1"/>
      <c r="I246" s="1"/>
      <c r="J246" s="2">
        <v>995.53</v>
      </c>
      <c r="K246" s="2"/>
      <c r="L246" s="2"/>
      <c r="M246" s="15"/>
    </row>
    <row r="247" spans="1:13" x14ac:dyDescent="0.25">
      <c r="A247" s="1"/>
      <c r="B247" s="1"/>
      <c r="C247" s="1"/>
      <c r="D247" s="1"/>
      <c r="E247" s="1"/>
      <c r="F247" s="1" t="s">
        <v>344</v>
      </c>
      <c r="G247" s="1"/>
      <c r="H247" s="1"/>
      <c r="I247" s="1"/>
      <c r="J247" s="2">
        <v>4901.76</v>
      </c>
      <c r="K247" s="2">
        <v>0</v>
      </c>
      <c r="L247" s="2">
        <f>ROUND((J247-K247),5)</f>
        <v>4901.76</v>
      </c>
      <c r="M247" s="15">
        <f>ROUND(IF(K247=0, IF(J247=0, 0, 1), J247/K247),5)</f>
        <v>1</v>
      </c>
    </row>
    <row r="248" spans="1:13" ht="15.75" thickBot="1" x14ac:dyDescent="0.3">
      <c r="A248" s="1"/>
      <c r="B248" s="1"/>
      <c r="C248" s="1"/>
      <c r="D248" s="1"/>
      <c r="E248" s="1"/>
      <c r="F248" s="1" t="s">
        <v>345</v>
      </c>
      <c r="G248" s="1"/>
      <c r="H248" s="1"/>
      <c r="I248" s="1"/>
      <c r="J248" s="2">
        <v>745</v>
      </c>
      <c r="K248" s="2"/>
      <c r="L248" s="2"/>
      <c r="M248" s="15"/>
    </row>
    <row r="249" spans="1:13" ht="15.75" thickBot="1" x14ac:dyDescent="0.3">
      <c r="A249" s="1"/>
      <c r="B249" s="1"/>
      <c r="C249" s="1"/>
      <c r="D249" s="1"/>
      <c r="E249" s="1" t="s">
        <v>346</v>
      </c>
      <c r="F249" s="1"/>
      <c r="G249" s="1"/>
      <c r="H249" s="1"/>
      <c r="I249" s="1"/>
      <c r="J249" s="3">
        <f>ROUND(SUM(J245:J248),5)</f>
        <v>6642.29</v>
      </c>
      <c r="K249" s="3">
        <f>ROUND(SUM(K245:K248),5)</f>
        <v>0</v>
      </c>
      <c r="L249" s="3">
        <f>ROUND((J249-K249),5)</f>
        <v>6642.29</v>
      </c>
      <c r="M249" s="17">
        <f>ROUND(IF(K249=0, IF(J249=0, 0, 1), J249/K249),5)</f>
        <v>1</v>
      </c>
    </row>
    <row r="250" spans="1:13" x14ac:dyDescent="0.25">
      <c r="A250" s="1"/>
      <c r="B250" s="1"/>
      <c r="C250" s="1"/>
      <c r="D250" s="1" t="s">
        <v>347</v>
      </c>
      <c r="E250" s="1"/>
      <c r="F250" s="1"/>
      <c r="G250" s="1"/>
      <c r="H250" s="1"/>
      <c r="I250" s="1"/>
      <c r="J250" s="2">
        <f>ROUND(SUM(J242:J244)+J249,5)</f>
        <v>6875.79</v>
      </c>
      <c r="K250" s="2">
        <f>ROUND(SUM(K242:K244)+K249,5)</f>
        <v>0</v>
      </c>
      <c r="L250" s="2">
        <f>ROUND((J250-K250),5)</f>
        <v>6875.79</v>
      </c>
      <c r="M250" s="15">
        <f>ROUND(IF(K250=0, IF(J250=0, 0, 1), J250/K250),5)</f>
        <v>1</v>
      </c>
    </row>
    <row r="251" spans="1:13" x14ac:dyDescent="0.25">
      <c r="A251" s="1"/>
      <c r="B251" s="1"/>
      <c r="C251" s="1"/>
      <c r="D251" s="1" t="s">
        <v>348</v>
      </c>
      <c r="E251" s="1"/>
      <c r="F251" s="1"/>
      <c r="G251" s="1"/>
      <c r="H251" s="1"/>
      <c r="I251" s="1"/>
      <c r="J251" s="2"/>
      <c r="K251" s="2"/>
      <c r="L251" s="2"/>
      <c r="M251" s="15"/>
    </row>
    <row r="252" spans="1:13" x14ac:dyDescent="0.25">
      <c r="A252" s="1"/>
      <c r="B252" s="1"/>
      <c r="C252" s="1"/>
      <c r="D252" s="1"/>
      <c r="E252" s="1" t="s">
        <v>349</v>
      </c>
      <c r="F252" s="1"/>
      <c r="G252" s="1"/>
      <c r="H252" s="1"/>
      <c r="I252" s="1"/>
      <c r="J252" s="2">
        <v>0</v>
      </c>
      <c r="K252" s="2">
        <v>208.33</v>
      </c>
      <c r="L252" s="2">
        <f t="shared" ref="L252:L257" si="26">ROUND((J252-K252),5)</f>
        <v>-208.33</v>
      </c>
      <c r="M252" s="15">
        <f t="shared" ref="M252:M257" si="27">ROUND(IF(K252=0, IF(J252=0, 0, 1), J252/K252),5)</f>
        <v>0</v>
      </c>
    </row>
    <row r="253" spans="1:13" ht="15.75" thickBot="1" x14ac:dyDescent="0.3">
      <c r="A253" s="1"/>
      <c r="B253" s="1"/>
      <c r="C253" s="1"/>
      <c r="D253" s="1"/>
      <c r="E253" s="1" t="s">
        <v>350</v>
      </c>
      <c r="F253" s="1"/>
      <c r="G253" s="1"/>
      <c r="H253" s="1"/>
      <c r="I253" s="1"/>
      <c r="J253" s="2">
        <v>0</v>
      </c>
      <c r="K253" s="2">
        <v>833.33</v>
      </c>
      <c r="L253" s="2">
        <f t="shared" si="26"/>
        <v>-833.33</v>
      </c>
      <c r="M253" s="15">
        <f t="shared" si="27"/>
        <v>0</v>
      </c>
    </row>
    <row r="254" spans="1:13" ht="15.75" thickBot="1" x14ac:dyDescent="0.3">
      <c r="A254" s="1"/>
      <c r="B254" s="1"/>
      <c r="C254" s="1"/>
      <c r="D254" s="1" t="s">
        <v>351</v>
      </c>
      <c r="E254" s="1"/>
      <c r="F254" s="1"/>
      <c r="G254" s="1"/>
      <c r="H254" s="1"/>
      <c r="I254" s="1"/>
      <c r="J254" s="5">
        <f>ROUND(SUM(J251:J253),5)</f>
        <v>0</v>
      </c>
      <c r="K254" s="5">
        <f>ROUND(SUM(K251:K253),5)</f>
        <v>1041.6600000000001</v>
      </c>
      <c r="L254" s="5">
        <f t="shared" si="26"/>
        <v>-1041.6600000000001</v>
      </c>
      <c r="M254" s="16">
        <f t="shared" si="27"/>
        <v>0</v>
      </c>
    </row>
    <row r="255" spans="1:13" ht="15.75" thickBot="1" x14ac:dyDescent="0.3">
      <c r="A255" s="1"/>
      <c r="B255" s="1"/>
      <c r="C255" s="1" t="s">
        <v>352</v>
      </c>
      <c r="D255" s="1"/>
      <c r="E255" s="1"/>
      <c r="F255" s="1"/>
      <c r="G255" s="1"/>
      <c r="H255" s="1"/>
      <c r="I255" s="1"/>
      <c r="J255" s="5">
        <f>ROUND(J241+J250+J254,5)</f>
        <v>6875.79</v>
      </c>
      <c r="K255" s="5">
        <f>ROUND(K241+K250+K254,5)</f>
        <v>1041.6600000000001</v>
      </c>
      <c r="L255" s="5">
        <f t="shared" si="26"/>
        <v>5834.13</v>
      </c>
      <c r="M255" s="16">
        <f t="shared" si="27"/>
        <v>6.6007999999999996</v>
      </c>
    </row>
    <row r="256" spans="1:13" ht="15.75" thickBot="1" x14ac:dyDescent="0.3">
      <c r="A256" s="1"/>
      <c r="B256" s="1" t="s">
        <v>353</v>
      </c>
      <c r="C256" s="1"/>
      <c r="D256" s="1"/>
      <c r="E256" s="1"/>
      <c r="F256" s="1"/>
      <c r="G256" s="1"/>
      <c r="H256" s="1"/>
      <c r="I256" s="1"/>
      <c r="J256" s="5">
        <f>ROUND(J223+J240-J255,5)</f>
        <v>28562.48</v>
      </c>
      <c r="K256" s="5">
        <f>ROUND(K223+K240-K255,5)</f>
        <v>2708.34</v>
      </c>
      <c r="L256" s="5">
        <f t="shared" si="26"/>
        <v>25854.14</v>
      </c>
      <c r="M256" s="16">
        <f t="shared" si="27"/>
        <v>10.54612</v>
      </c>
    </row>
    <row r="257" spans="1:13" s="8" customFormat="1" ht="12" thickBot="1" x14ac:dyDescent="0.25">
      <c r="A257" s="6" t="s">
        <v>93</v>
      </c>
      <c r="B257" s="6"/>
      <c r="C257" s="6"/>
      <c r="D257" s="6"/>
      <c r="E257" s="6"/>
      <c r="F257" s="6"/>
      <c r="G257" s="6"/>
      <c r="H257" s="6"/>
      <c r="I257" s="6"/>
      <c r="J257" s="7">
        <f>ROUND(J222+J256,5)</f>
        <v>12779.63</v>
      </c>
      <c r="K257" s="7">
        <f>ROUND(K222+K256,5)</f>
        <v>-83955.15</v>
      </c>
      <c r="L257" s="7">
        <f t="shared" si="26"/>
        <v>96734.78</v>
      </c>
      <c r="M257" s="19">
        <f t="shared" si="27"/>
        <v>-0.15221999999999999</v>
      </c>
    </row>
    <row r="258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1:26 PM
&amp;"Arial,Bold"&amp;8 07/06/26
&amp;"Arial,Bold"&amp;8 Accrual Basis&amp;C&amp;"Arial,Bold"&amp;12 Nederland Fire Protection District
&amp;"Arial,Bold"&amp;14 Income &amp;&amp; Expense Budget vs. Actual
&amp;"Arial,Bold"&amp;10 June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9427-0052-4AC7-8CBB-8A24997D9E94}">
  <dimension ref="A1:M285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140625" bestFit="1" customWidth="1"/>
    <col min="11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354</v>
      </c>
      <c r="K2" s="20" t="s">
        <v>97</v>
      </c>
      <c r="L2" s="20" t="s">
        <v>98</v>
      </c>
      <c r="M2" s="20" t="s">
        <v>99</v>
      </c>
    </row>
    <row r="3" spans="1:13" ht="15.75" thickTop="1" x14ac:dyDescent="0.25">
      <c r="A3" s="1"/>
      <c r="B3" s="1" t="s">
        <v>100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101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355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102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103</v>
      </c>
      <c r="F7" s="1"/>
      <c r="G7" s="1"/>
      <c r="H7" s="1"/>
      <c r="I7" s="1"/>
      <c r="J7" s="2">
        <v>0</v>
      </c>
      <c r="K7" s="2">
        <v>0</v>
      </c>
      <c r="L7" s="2">
        <f>ROUND((J7-K7),5)</f>
        <v>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104</v>
      </c>
      <c r="F8" s="1"/>
      <c r="G8" s="1"/>
      <c r="H8" s="1"/>
      <c r="I8" s="1"/>
      <c r="J8" s="2">
        <v>2346</v>
      </c>
      <c r="K8" s="2">
        <v>250</v>
      </c>
      <c r="L8" s="2">
        <f>ROUND((J8-K8),5)</f>
        <v>2096</v>
      </c>
      <c r="M8" s="15">
        <f>ROUND(IF(K8=0, IF(J8=0, 0, 1), J8/K8),5)</f>
        <v>9.3840000000000003</v>
      </c>
    </row>
    <row r="9" spans="1:13" x14ac:dyDescent="0.25">
      <c r="A9" s="1"/>
      <c r="B9" s="1"/>
      <c r="C9" s="1"/>
      <c r="D9" s="1"/>
      <c r="E9" s="1" t="s">
        <v>105</v>
      </c>
      <c r="F9" s="1"/>
      <c r="G9" s="1"/>
      <c r="H9" s="1"/>
      <c r="I9" s="1"/>
      <c r="J9" s="2">
        <v>23068.59</v>
      </c>
      <c r="K9" s="2">
        <v>15242.03</v>
      </c>
      <c r="L9" s="2">
        <f>ROUND((J9-K9),5)</f>
        <v>7826.56</v>
      </c>
      <c r="M9" s="15">
        <f>ROUND(IF(K9=0, IF(J9=0, 0, 1), J9/K9),5)</f>
        <v>1.51349</v>
      </c>
    </row>
    <row r="10" spans="1:13" x14ac:dyDescent="0.25">
      <c r="A10" s="1"/>
      <c r="B10" s="1"/>
      <c r="C10" s="1"/>
      <c r="D10" s="1"/>
      <c r="E10" s="1" t="s">
        <v>106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107</v>
      </c>
      <c r="G11" s="1"/>
      <c r="H11" s="1"/>
      <c r="I11" s="1"/>
      <c r="J11" s="2">
        <v>-3682.15</v>
      </c>
      <c r="K11" s="2">
        <v>0</v>
      </c>
      <c r="L11" s="2">
        <f>ROUND((J11-K11),5)</f>
        <v>-3682.15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108</v>
      </c>
      <c r="G12" s="1"/>
      <c r="H12" s="1"/>
      <c r="I12" s="1"/>
      <c r="J12" s="2">
        <v>2209.1</v>
      </c>
      <c r="K12" s="2">
        <v>0</v>
      </c>
      <c r="L12" s="2">
        <f>ROUND((J12-K12),5)</f>
        <v>2209.1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109</v>
      </c>
      <c r="G13" s="1"/>
      <c r="H13" s="1"/>
      <c r="I13" s="1"/>
      <c r="J13" s="2">
        <v>523.28</v>
      </c>
      <c r="K13" s="2">
        <v>6912.95</v>
      </c>
      <c r="L13" s="2">
        <f>ROUND((J13-K13),5)</f>
        <v>-6389.67</v>
      </c>
      <c r="M13" s="15">
        <f>ROUND(IF(K13=0, IF(J13=0, 0, 1), J13/K13),5)</f>
        <v>7.5700000000000003E-2</v>
      </c>
    </row>
    <row r="14" spans="1:13" x14ac:dyDescent="0.25">
      <c r="A14" s="1"/>
      <c r="B14" s="1"/>
      <c r="C14" s="1"/>
      <c r="D14" s="1"/>
      <c r="E14" s="1"/>
      <c r="F14" s="1" t="s">
        <v>110</v>
      </c>
      <c r="G14" s="1"/>
      <c r="H14" s="1"/>
      <c r="I14" s="1"/>
      <c r="J14" s="2">
        <v>-549.66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111</v>
      </c>
      <c r="G15" s="1"/>
      <c r="H15" s="1"/>
      <c r="I15" s="1"/>
      <c r="J15" s="2">
        <v>0</v>
      </c>
      <c r="K15" s="2">
        <v>138258.51999999999</v>
      </c>
      <c r="L15" s="2">
        <f t="shared" ref="L15:L33" si="0">ROUND((J15-K15),5)</f>
        <v>-138258.51999999999</v>
      </c>
      <c r="M15" s="15">
        <f t="shared" ref="M15:M33" si="1">ROUND(IF(K15=0, IF(J15=0, 0, 1), J15/K15),5)</f>
        <v>0</v>
      </c>
    </row>
    <row r="16" spans="1:13" x14ac:dyDescent="0.25">
      <c r="A16" s="1"/>
      <c r="B16" s="1"/>
      <c r="C16" s="1"/>
      <c r="D16" s="1"/>
      <c r="E16" s="1"/>
      <c r="F16" s="1" t="s">
        <v>112</v>
      </c>
      <c r="G16" s="1"/>
      <c r="H16" s="1"/>
      <c r="I16" s="1"/>
      <c r="J16" s="2">
        <v>1210760.57</v>
      </c>
      <c r="K16" s="2">
        <v>934544.34</v>
      </c>
      <c r="L16" s="2">
        <f t="shared" si="0"/>
        <v>276216.23</v>
      </c>
      <c r="M16" s="15">
        <f t="shared" si="1"/>
        <v>1.29556</v>
      </c>
    </row>
    <row r="17" spans="1:13" x14ac:dyDescent="0.25">
      <c r="A17" s="1"/>
      <c r="B17" s="1"/>
      <c r="C17" s="1"/>
      <c r="D17" s="1"/>
      <c r="E17" s="1"/>
      <c r="F17" s="1" t="s">
        <v>113</v>
      </c>
      <c r="G17" s="1"/>
      <c r="H17" s="1"/>
      <c r="I17" s="1"/>
      <c r="J17" s="2">
        <v>33437.800000000003</v>
      </c>
      <c r="K17" s="2">
        <v>33108.15</v>
      </c>
      <c r="L17" s="2">
        <f t="shared" si="0"/>
        <v>329.65</v>
      </c>
      <c r="M17" s="15">
        <f t="shared" si="1"/>
        <v>1.00996</v>
      </c>
    </row>
    <row r="18" spans="1:13" x14ac:dyDescent="0.25">
      <c r="A18" s="1"/>
      <c r="B18" s="1"/>
      <c r="C18" s="1"/>
      <c r="D18" s="1"/>
      <c r="E18" s="1"/>
      <c r="F18" s="1" t="s">
        <v>114</v>
      </c>
      <c r="G18" s="1"/>
      <c r="H18" s="1"/>
      <c r="I18" s="1"/>
      <c r="J18" s="2">
        <v>0</v>
      </c>
      <c r="K18" s="2">
        <v>23043</v>
      </c>
      <c r="L18" s="2">
        <f t="shared" si="0"/>
        <v>-23043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115</v>
      </c>
      <c r="G19" s="1"/>
      <c r="H19" s="1"/>
      <c r="I19" s="1"/>
      <c r="J19" s="2">
        <v>0</v>
      </c>
      <c r="K19" s="2">
        <v>1152.1199999999999</v>
      </c>
      <c r="L19" s="2">
        <f t="shared" si="0"/>
        <v>-1152.1199999999999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116</v>
      </c>
      <c r="G20" s="1"/>
      <c r="H20" s="1"/>
      <c r="I20" s="1"/>
      <c r="J20" s="2">
        <v>125.06</v>
      </c>
      <c r="K20" s="2">
        <v>0</v>
      </c>
      <c r="L20" s="2">
        <f t="shared" si="0"/>
        <v>125.06</v>
      </c>
      <c r="M20" s="15">
        <f t="shared" si="1"/>
        <v>1</v>
      </c>
    </row>
    <row r="21" spans="1:13" x14ac:dyDescent="0.25">
      <c r="A21" s="1"/>
      <c r="B21" s="1"/>
      <c r="C21" s="1"/>
      <c r="D21" s="1"/>
      <c r="E21" s="1"/>
      <c r="F21" s="1" t="s">
        <v>117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118</v>
      </c>
      <c r="G22" s="1"/>
      <c r="H22" s="1"/>
      <c r="I22" s="1"/>
      <c r="J22" s="2">
        <v>0</v>
      </c>
      <c r="K22" s="2">
        <v>0</v>
      </c>
      <c r="L22" s="2">
        <f t="shared" si="0"/>
        <v>0</v>
      </c>
      <c r="M22" s="15">
        <f t="shared" si="1"/>
        <v>0</v>
      </c>
    </row>
    <row r="23" spans="1:13" x14ac:dyDescent="0.25">
      <c r="A23" s="1"/>
      <c r="B23" s="1"/>
      <c r="C23" s="1"/>
      <c r="D23" s="1"/>
      <c r="E23" s="1"/>
      <c r="F23" s="1" t="s">
        <v>119</v>
      </c>
      <c r="G23" s="1"/>
      <c r="H23" s="1"/>
      <c r="I23" s="1"/>
      <c r="J23" s="2">
        <v>11626.42</v>
      </c>
      <c r="K23" s="2">
        <v>10862.82</v>
      </c>
      <c r="L23" s="2">
        <f t="shared" si="0"/>
        <v>763.6</v>
      </c>
      <c r="M23" s="15">
        <f t="shared" si="1"/>
        <v>1.07029</v>
      </c>
    </row>
    <row r="24" spans="1:13" x14ac:dyDescent="0.25">
      <c r="A24" s="1"/>
      <c r="B24" s="1"/>
      <c r="C24" s="1"/>
      <c r="D24" s="1"/>
      <c r="E24" s="1"/>
      <c r="F24" s="1" t="s">
        <v>120</v>
      </c>
      <c r="G24" s="1"/>
      <c r="H24" s="1"/>
      <c r="I24" s="1"/>
      <c r="J24" s="2">
        <v>77883.14</v>
      </c>
      <c r="K24" s="2">
        <v>40008.120000000003</v>
      </c>
      <c r="L24" s="2">
        <f t="shared" si="0"/>
        <v>37875.019999999997</v>
      </c>
      <c r="M24" s="15">
        <f t="shared" si="1"/>
        <v>1.94668</v>
      </c>
    </row>
    <row r="25" spans="1:13" x14ac:dyDescent="0.25">
      <c r="A25" s="1"/>
      <c r="B25" s="1"/>
      <c r="C25" s="1"/>
      <c r="D25" s="1"/>
      <c r="E25" s="1"/>
      <c r="F25" s="1" t="s">
        <v>121</v>
      </c>
      <c r="G25" s="1"/>
      <c r="H25" s="1"/>
      <c r="I25" s="1"/>
      <c r="J25" s="2">
        <v>-57242.31</v>
      </c>
      <c r="K25" s="2">
        <v>0</v>
      </c>
      <c r="L25" s="2">
        <f t="shared" si="0"/>
        <v>-57242.31</v>
      </c>
      <c r="M25" s="15">
        <f t="shared" si="1"/>
        <v>1</v>
      </c>
    </row>
    <row r="26" spans="1:13" x14ac:dyDescent="0.25">
      <c r="A26" s="1"/>
      <c r="B26" s="1"/>
      <c r="C26" s="1"/>
      <c r="D26" s="1"/>
      <c r="E26" s="1"/>
      <c r="F26" s="1" t="s">
        <v>122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123</v>
      </c>
      <c r="G27" s="1"/>
      <c r="H27" s="1"/>
      <c r="I27" s="1"/>
      <c r="J27" s="2">
        <v>-126.28</v>
      </c>
      <c r="K27" s="2">
        <v>0</v>
      </c>
      <c r="L27" s="2">
        <f t="shared" si="0"/>
        <v>-126.28</v>
      </c>
      <c r="M27" s="15">
        <f t="shared" si="1"/>
        <v>1</v>
      </c>
    </row>
    <row r="28" spans="1:13" x14ac:dyDescent="0.25">
      <c r="A28" s="1"/>
      <c r="B28" s="1"/>
      <c r="C28" s="1"/>
      <c r="D28" s="1"/>
      <c r="E28" s="1"/>
      <c r="F28" s="1" t="s">
        <v>124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x14ac:dyDescent="0.25">
      <c r="A29" s="1"/>
      <c r="B29" s="1"/>
      <c r="C29" s="1"/>
      <c r="D29" s="1"/>
      <c r="E29" s="1"/>
      <c r="F29" s="1" t="s">
        <v>125</v>
      </c>
      <c r="G29" s="1"/>
      <c r="H29" s="1"/>
      <c r="I29" s="1"/>
      <c r="J29" s="2">
        <v>0.28999999999999998</v>
      </c>
      <c r="K29" s="2">
        <v>0</v>
      </c>
      <c r="L29" s="2">
        <f t="shared" si="0"/>
        <v>0.28999999999999998</v>
      </c>
      <c r="M29" s="15">
        <f t="shared" si="1"/>
        <v>1</v>
      </c>
    </row>
    <row r="30" spans="1:13" ht="15.75" thickBot="1" x14ac:dyDescent="0.3">
      <c r="A30" s="1"/>
      <c r="B30" s="1"/>
      <c r="C30" s="1"/>
      <c r="D30" s="1"/>
      <c r="E30" s="1"/>
      <c r="F30" s="1" t="s">
        <v>126</v>
      </c>
      <c r="G30" s="1"/>
      <c r="H30" s="1"/>
      <c r="I30" s="1"/>
      <c r="J30" s="2">
        <v>2060</v>
      </c>
      <c r="K30" s="2">
        <v>0</v>
      </c>
      <c r="L30" s="2">
        <f t="shared" si="0"/>
        <v>2060</v>
      </c>
      <c r="M30" s="15">
        <f t="shared" si="1"/>
        <v>1</v>
      </c>
    </row>
    <row r="31" spans="1:13" ht="15.75" thickBot="1" x14ac:dyDescent="0.3">
      <c r="A31" s="1"/>
      <c r="B31" s="1"/>
      <c r="C31" s="1"/>
      <c r="D31" s="1"/>
      <c r="E31" s="1" t="s">
        <v>127</v>
      </c>
      <c r="F31" s="1"/>
      <c r="G31" s="1"/>
      <c r="H31" s="1"/>
      <c r="I31" s="1"/>
      <c r="J31" s="5">
        <f>ROUND(SUM(J10:J30),5)</f>
        <v>1277025.26</v>
      </c>
      <c r="K31" s="5">
        <f>ROUND(SUM(K10:K30),5)</f>
        <v>1187890.02</v>
      </c>
      <c r="L31" s="5">
        <f t="shared" si="0"/>
        <v>89135.24</v>
      </c>
      <c r="M31" s="16">
        <f t="shared" si="1"/>
        <v>1.07504</v>
      </c>
    </row>
    <row r="32" spans="1:13" ht="15.75" thickBot="1" x14ac:dyDescent="0.3">
      <c r="A32" s="1"/>
      <c r="B32" s="1"/>
      <c r="C32" s="1"/>
      <c r="D32" s="1" t="s">
        <v>128</v>
      </c>
      <c r="E32" s="1"/>
      <c r="F32" s="1"/>
      <c r="G32" s="1"/>
      <c r="H32" s="1"/>
      <c r="I32" s="1"/>
      <c r="J32" s="3">
        <f>ROUND(SUM(J4:J9)+J31,5)</f>
        <v>1302439.8500000001</v>
      </c>
      <c r="K32" s="3">
        <f>ROUND(SUM(K4:K9)+K31,5)</f>
        <v>1203382.05</v>
      </c>
      <c r="L32" s="3">
        <f t="shared" si="0"/>
        <v>99057.8</v>
      </c>
      <c r="M32" s="17">
        <f t="shared" si="1"/>
        <v>1.0823199999999999</v>
      </c>
    </row>
    <row r="33" spans="1:13" x14ac:dyDescent="0.25">
      <c r="A33" s="1"/>
      <c r="B33" s="1"/>
      <c r="C33" s="1" t="s">
        <v>129</v>
      </c>
      <c r="D33" s="1"/>
      <c r="E33" s="1"/>
      <c r="F33" s="1"/>
      <c r="G33" s="1"/>
      <c r="H33" s="1"/>
      <c r="I33" s="1"/>
      <c r="J33" s="2">
        <f>J32</f>
        <v>1302439.8500000001</v>
      </c>
      <c r="K33" s="2">
        <f>K32</f>
        <v>1203382.05</v>
      </c>
      <c r="L33" s="2">
        <f t="shared" si="0"/>
        <v>99057.8</v>
      </c>
      <c r="M33" s="15">
        <f t="shared" si="1"/>
        <v>1.0823199999999999</v>
      </c>
    </row>
    <row r="34" spans="1:13" x14ac:dyDescent="0.25">
      <c r="A34" s="1"/>
      <c r="B34" s="1"/>
      <c r="C34" s="1"/>
      <c r="D34" s="1" t="s">
        <v>130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 t="s">
        <v>131</v>
      </c>
      <c r="F35" s="1"/>
      <c r="G35" s="1"/>
      <c r="H35" s="1"/>
      <c r="I35" s="1"/>
      <c r="J35" s="2"/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132</v>
      </c>
      <c r="G36" s="1"/>
      <c r="H36" s="1"/>
      <c r="I36" s="1"/>
      <c r="J36" s="2">
        <v>946.75</v>
      </c>
      <c r="K36" s="2">
        <v>83000</v>
      </c>
      <c r="L36" s="2">
        <f t="shared" ref="L36:L42" si="2">ROUND((J36-K36),5)</f>
        <v>-82053.25</v>
      </c>
      <c r="M36" s="15">
        <f t="shared" ref="M36:M42" si="3">ROUND(IF(K36=0, IF(J36=0, 0, 1), J36/K36),5)</f>
        <v>1.141E-2</v>
      </c>
    </row>
    <row r="37" spans="1:13" x14ac:dyDescent="0.25">
      <c r="A37" s="1"/>
      <c r="B37" s="1"/>
      <c r="C37" s="1"/>
      <c r="D37" s="1"/>
      <c r="E37" s="1"/>
      <c r="F37" s="1" t="s">
        <v>133</v>
      </c>
      <c r="G37" s="1"/>
      <c r="H37" s="1"/>
      <c r="I37" s="1"/>
      <c r="J37" s="2">
        <v>0</v>
      </c>
      <c r="K37" s="2">
        <v>30180</v>
      </c>
      <c r="L37" s="2">
        <f t="shared" si="2"/>
        <v>-30180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134</v>
      </c>
      <c r="G38" s="1"/>
      <c r="H38" s="1"/>
      <c r="I38" s="1"/>
      <c r="J38" s="2">
        <v>0</v>
      </c>
      <c r="K38" s="2">
        <v>30000</v>
      </c>
      <c r="L38" s="2">
        <f t="shared" si="2"/>
        <v>-30000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135</v>
      </c>
      <c r="G39" s="1"/>
      <c r="H39" s="1"/>
      <c r="I39" s="1"/>
      <c r="J39" s="2">
        <v>93925.02</v>
      </c>
      <c r="K39" s="2">
        <v>93925.07</v>
      </c>
      <c r="L39" s="2">
        <f t="shared" si="2"/>
        <v>-0.05</v>
      </c>
      <c r="M39" s="15">
        <f t="shared" si="3"/>
        <v>1</v>
      </c>
    </row>
    <row r="40" spans="1:13" x14ac:dyDescent="0.25">
      <c r="A40" s="1"/>
      <c r="B40" s="1"/>
      <c r="C40" s="1"/>
      <c r="D40" s="1"/>
      <c r="E40" s="1"/>
      <c r="F40" s="1" t="s">
        <v>136</v>
      </c>
      <c r="G40" s="1"/>
      <c r="H40" s="1"/>
      <c r="I40" s="1"/>
      <c r="J40" s="2">
        <v>0</v>
      </c>
      <c r="K40" s="2">
        <v>0</v>
      </c>
      <c r="L40" s="2">
        <f t="shared" si="2"/>
        <v>0</v>
      </c>
      <c r="M40" s="15">
        <f t="shared" si="3"/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137</v>
      </c>
      <c r="G41" s="1"/>
      <c r="H41" s="1"/>
      <c r="I41" s="1"/>
      <c r="J41" s="4">
        <v>12031.44</v>
      </c>
      <c r="K41" s="4">
        <v>23056.99</v>
      </c>
      <c r="L41" s="4">
        <f t="shared" si="2"/>
        <v>-11025.55</v>
      </c>
      <c r="M41" s="18">
        <f t="shared" si="3"/>
        <v>0.52181</v>
      </c>
    </row>
    <row r="42" spans="1:13" x14ac:dyDescent="0.25">
      <c r="A42" s="1"/>
      <c r="B42" s="1"/>
      <c r="C42" s="1"/>
      <c r="D42" s="1"/>
      <c r="E42" s="1" t="s">
        <v>138</v>
      </c>
      <c r="F42" s="1"/>
      <c r="G42" s="1"/>
      <c r="H42" s="1"/>
      <c r="I42" s="1"/>
      <c r="J42" s="2">
        <f>ROUND(SUM(J35:J41),5)</f>
        <v>106903.21</v>
      </c>
      <c r="K42" s="2">
        <f>ROUND(SUM(K35:K41),5)</f>
        <v>260162.06</v>
      </c>
      <c r="L42" s="2">
        <f t="shared" si="2"/>
        <v>-153258.85</v>
      </c>
      <c r="M42" s="15">
        <f t="shared" si="3"/>
        <v>0.41091</v>
      </c>
    </row>
    <row r="43" spans="1:13" x14ac:dyDescent="0.25">
      <c r="A43" s="1"/>
      <c r="B43" s="1"/>
      <c r="C43" s="1"/>
      <c r="D43" s="1"/>
      <c r="E43" s="1" t="s">
        <v>139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140</v>
      </c>
      <c r="G44" s="1"/>
      <c r="H44" s="1"/>
      <c r="I44" s="1"/>
      <c r="J44" s="2">
        <v>660.65</v>
      </c>
      <c r="K44" s="2">
        <v>1185.43</v>
      </c>
      <c r="L44" s="2">
        <f>ROUND((J44-K44),5)</f>
        <v>-524.78</v>
      </c>
      <c r="M44" s="15">
        <f>ROUND(IF(K44=0, IF(J44=0, 0, 1), J44/K44),5)</f>
        <v>0.55730999999999997</v>
      </c>
    </row>
    <row r="45" spans="1:13" x14ac:dyDescent="0.25">
      <c r="A45" s="1"/>
      <c r="B45" s="1"/>
      <c r="C45" s="1"/>
      <c r="D45" s="1"/>
      <c r="E45" s="1"/>
      <c r="F45" s="1" t="s">
        <v>141</v>
      </c>
      <c r="G45" s="1"/>
      <c r="H45" s="1"/>
      <c r="I45" s="1"/>
      <c r="J45" s="2">
        <v>2035.91</v>
      </c>
      <c r="K45" s="2">
        <v>3154.15</v>
      </c>
      <c r="L45" s="2">
        <f>ROUND((J45-K45),5)</f>
        <v>-1118.24</v>
      </c>
      <c r="M45" s="15">
        <f>ROUND(IF(K45=0, IF(J45=0, 0, 1), J45/K45),5)</f>
        <v>0.64546999999999999</v>
      </c>
    </row>
    <row r="46" spans="1:13" x14ac:dyDescent="0.25">
      <c r="A46" s="1"/>
      <c r="B46" s="1"/>
      <c r="C46" s="1"/>
      <c r="D46" s="1"/>
      <c r="E46" s="1"/>
      <c r="F46" s="1" t="s">
        <v>142</v>
      </c>
      <c r="G46" s="1"/>
      <c r="H46" s="1"/>
      <c r="I46" s="1"/>
      <c r="J46" s="2">
        <v>1061.17</v>
      </c>
      <c r="K46" s="2">
        <v>1970.51</v>
      </c>
      <c r="L46" s="2">
        <f>ROUND((J46-K46),5)</f>
        <v>-909.34</v>
      </c>
      <c r="M46" s="15">
        <f>ROUND(IF(K46=0, IF(J46=0, 0, 1), J46/K46),5)</f>
        <v>0.53852999999999995</v>
      </c>
    </row>
    <row r="47" spans="1:13" x14ac:dyDescent="0.25">
      <c r="A47" s="1"/>
      <c r="B47" s="1"/>
      <c r="C47" s="1"/>
      <c r="D47" s="1"/>
      <c r="E47" s="1"/>
      <c r="F47" s="1" t="s">
        <v>143</v>
      </c>
      <c r="G47" s="1"/>
      <c r="H47" s="1"/>
      <c r="I47" s="1"/>
      <c r="J47" s="2">
        <v>375.18</v>
      </c>
      <c r="K47" s="2">
        <v>600</v>
      </c>
      <c r="L47" s="2">
        <f>ROUND((J47-K47),5)</f>
        <v>-224.82</v>
      </c>
      <c r="M47" s="15">
        <f>ROUND(IF(K47=0, IF(J47=0, 0, 1), J47/K47),5)</f>
        <v>0.62529999999999997</v>
      </c>
    </row>
    <row r="48" spans="1:13" x14ac:dyDescent="0.25">
      <c r="A48" s="1"/>
      <c r="B48" s="1"/>
      <c r="C48" s="1"/>
      <c r="D48" s="1"/>
      <c r="E48" s="1"/>
      <c r="F48" s="1" t="s">
        <v>144</v>
      </c>
      <c r="G48" s="1"/>
      <c r="H48" s="1"/>
      <c r="I48" s="1"/>
      <c r="J48" s="2">
        <v>1281.5</v>
      </c>
      <c r="K48" s="2">
        <v>0</v>
      </c>
      <c r="L48" s="2">
        <f>ROUND((J48-K48),5)</f>
        <v>1281.5</v>
      </c>
      <c r="M48" s="15">
        <f>ROUND(IF(K48=0, IF(J48=0, 0, 1), J48/K48),5)</f>
        <v>1</v>
      </c>
    </row>
    <row r="49" spans="1:13" x14ac:dyDescent="0.25">
      <c r="A49" s="1"/>
      <c r="B49" s="1"/>
      <c r="C49" s="1"/>
      <c r="D49" s="1"/>
      <c r="E49" s="1"/>
      <c r="F49" s="1" t="s">
        <v>145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146</v>
      </c>
      <c r="H50" s="1"/>
      <c r="I50" s="1"/>
      <c r="J50" s="2">
        <v>18582.150000000001</v>
      </c>
      <c r="K50" s="2">
        <v>17905.740000000002</v>
      </c>
      <c r="L50" s="2">
        <f>ROUND((J50-K50),5)</f>
        <v>676.41</v>
      </c>
      <c r="M50" s="15">
        <f>ROUND(IF(K50=0, IF(J50=0, 0, 1), J50/K50),5)</f>
        <v>1.0377799999999999</v>
      </c>
    </row>
    <row r="51" spans="1:13" x14ac:dyDescent="0.25">
      <c r="A51" s="1"/>
      <c r="B51" s="1"/>
      <c r="C51" s="1"/>
      <c r="D51" s="1"/>
      <c r="E51" s="1"/>
      <c r="F51" s="1"/>
      <c r="G51" s="1" t="s">
        <v>147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148</v>
      </c>
      <c r="H52" s="1"/>
      <c r="I52" s="1"/>
      <c r="J52" s="4">
        <v>382.9</v>
      </c>
      <c r="K52" s="4">
        <v>0</v>
      </c>
      <c r="L52" s="4">
        <f>ROUND((J52-K52),5)</f>
        <v>382.9</v>
      </c>
      <c r="M52" s="18">
        <f>ROUND(IF(K52=0, IF(J52=0, 0, 1), J52/K52),5)</f>
        <v>1</v>
      </c>
    </row>
    <row r="53" spans="1:13" x14ac:dyDescent="0.25">
      <c r="A53" s="1"/>
      <c r="B53" s="1"/>
      <c r="C53" s="1"/>
      <c r="D53" s="1"/>
      <c r="E53" s="1"/>
      <c r="F53" s="1" t="s">
        <v>149</v>
      </c>
      <c r="G53" s="1"/>
      <c r="H53" s="1"/>
      <c r="I53" s="1"/>
      <c r="J53" s="2">
        <f>ROUND(SUM(J49:J52),5)</f>
        <v>18965.05</v>
      </c>
      <c r="K53" s="2">
        <f>ROUND(SUM(K49:K52),5)</f>
        <v>17905.740000000002</v>
      </c>
      <c r="L53" s="2">
        <f>ROUND((J53-K53),5)</f>
        <v>1059.31</v>
      </c>
      <c r="M53" s="15">
        <f>ROUND(IF(K53=0, IF(J53=0, 0, 1), J53/K53),5)</f>
        <v>1.0591600000000001</v>
      </c>
    </row>
    <row r="54" spans="1:13" x14ac:dyDescent="0.25">
      <c r="A54" s="1"/>
      <c r="B54" s="1"/>
      <c r="C54" s="1"/>
      <c r="D54" s="1"/>
      <c r="E54" s="1"/>
      <c r="F54" s="1" t="s">
        <v>150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151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152</v>
      </c>
      <c r="H56" s="1"/>
      <c r="I56" s="1"/>
      <c r="J56" s="2">
        <v>-598</v>
      </c>
      <c r="K56" s="2">
        <v>0</v>
      </c>
      <c r="L56" s="2">
        <f>ROUND((J56-K56),5)</f>
        <v>-598</v>
      </c>
      <c r="M56" s="15">
        <f>ROUND(IF(K56=0, IF(J56=0, 0, 1), J56/K56),5)</f>
        <v>1</v>
      </c>
    </row>
    <row r="57" spans="1:13" x14ac:dyDescent="0.25">
      <c r="A57" s="1"/>
      <c r="B57" s="1"/>
      <c r="C57" s="1"/>
      <c r="D57" s="1"/>
      <c r="E57" s="1"/>
      <c r="F57" s="1"/>
      <c r="G57" s="1" t="s">
        <v>153</v>
      </c>
      <c r="H57" s="1"/>
      <c r="I57" s="1"/>
      <c r="J57" s="2">
        <v>39484.25</v>
      </c>
      <c r="K57" s="2">
        <v>40000</v>
      </c>
      <c r="L57" s="2">
        <f>ROUND((J57-K57),5)</f>
        <v>-515.75</v>
      </c>
      <c r="M57" s="15">
        <f>ROUND(IF(K57=0, IF(J57=0, 0, 1), J57/K57),5)</f>
        <v>0.98711000000000004</v>
      </c>
    </row>
    <row r="58" spans="1:13" x14ac:dyDescent="0.25">
      <c r="A58" s="1"/>
      <c r="B58" s="1"/>
      <c r="C58" s="1"/>
      <c r="D58" s="1"/>
      <c r="E58" s="1"/>
      <c r="F58" s="1"/>
      <c r="G58" s="1" t="s">
        <v>154</v>
      </c>
      <c r="H58" s="1"/>
      <c r="I58" s="1"/>
      <c r="J58" s="2">
        <v>12499</v>
      </c>
      <c r="K58" s="2">
        <v>19290.87</v>
      </c>
      <c r="L58" s="2">
        <f>ROUND((J58-K58),5)</f>
        <v>-6791.87</v>
      </c>
      <c r="M58" s="15">
        <f>ROUND(IF(K58=0, IF(J58=0, 0, 1), J58/K58),5)</f>
        <v>0.64792000000000005</v>
      </c>
    </row>
    <row r="59" spans="1:13" ht="15.75" thickBot="1" x14ac:dyDescent="0.3">
      <c r="A59" s="1"/>
      <c r="B59" s="1"/>
      <c r="C59" s="1"/>
      <c r="D59" s="1"/>
      <c r="E59" s="1"/>
      <c r="F59" s="1"/>
      <c r="G59" s="1" t="s">
        <v>356</v>
      </c>
      <c r="H59" s="1"/>
      <c r="I59" s="1"/>
      <c r="J59" s="4">
        <v>100</v>
      </c>
      <c r="K59" s="4"/>
      <c r="L59" s="4"/>
      <c r="M59" s="18"/>
    </row>
    <row r="60" spans="1:13" x14ac:dyDescent="0.25">
      <c r="A60" s="1"/>
      <c r="B60" s="1"/>
      <c r="C60" s="1"/>
      <c r="D60" s="1"/>
      <c r="E60" s="1"/>
      <c r="F60" s="1" t="s">
        <v>155</v>
      </c>
      <c r="G60" s="1"/>
      <c r="H60" s="1"/>
      <c r="I60" s="1"/>
      <c r="J60" s="2">
        <f>ROUND(SUM(J54:J59),5)</f>
        <v>51485.25</v>
      </c>
      <c r="K60" s="2">
        <f>ROUND(SUM(K54:K59),5)</f>
        <v>59290.87</v>
      </c>
      <c r="L60" s="2">
        <f>ROUND((J60-K60),5)</f>
        <v>-7805.62</v>
      </c>
      <c r="M60" s="15">
        <f>ROUND(IF(K60=0, IF(J60=0, 0, 1), J60/K60),5)</f>
        <v>0.86834999999999996</v>
      </c>
    </row>
    <row r="61" spans="1:13" x14ac:dyDescent="0.25">
      <c r="A61" s="1"/>
      <c r="B61" s="1"/>
      <c r="C61" s="1"/>
      <c r="D61" s="1"/>
      <c r="E61" s="1"/>
      <c r="F61" s="1" t="s">
        <v>156</v>
      </c>
      <c r="G61" s="1"/>
      <c r="H61" s="1"/>
      <c r="I61" s="1"/>
      <c r="J61" s="2"/>
      <c r="K61" s="2"/>
      <c r="L61" s="2"/>
      <c r="M61" s="15"/>
    </row>
    <row r="62" spans="1:13" x14ac:dyDescent="0.25">
      <c r="A62" s="1"/>
      <c r="B62" s="1"/>
      <c r="C62" s="1"/>
      <c r="D62" s="1"/>
      <c r="E62" s="1"/>
      <c r="F62" s="1"/>
      <c r="G62" s="1" t="s">
        <v>157</v>
      </c>
      <c r="H62" s="1"/>
      <c r="I62" s="1"/>
      <c r="J62" s="2">
        <v>577.22</v>
      </c>
      <c r="K62" s="2">
        <v>0</v>
      </c>
      <c r="L62" s="2">
        <f t="shared" ref="L62:L68" si="4">ROUND((J62-K62),5)</f>
        <v>577.22</v>
      </c>
      <c r="M62" s="15">
        <f t="shared" ref="M62:M68" si="5">ROUND(IF(K62=0, IF(J62=0, 0, 1), J62/K62),5)</f>
        <v>1</v>
      </c>
    </row>
    <row r="63" spans="1:13" x14ac:dyDescent="0.25">
      <c r="A63" s="1"/>
      <c r="B63" s="1"/>
      <c r="C63" s="1"/>
      <c r="D63" s="1"/>
      <c r="E63" s="1"/>
      <c r="F63" s="1"/>
      <c r="G63" s="1" t="s">
        <v>158</v>
      </c>
      <c r="H63" s="1"/>
      <c r="I63" s="1"/>
      <c r="J63" s="2">
        <v>12899.26</v>
      </c>
      <c r="K63" s="2">
        <v>13000</v>
      </c>
      <c r="L63" s="2">
        <f t="shared" si="4"/>
        <v>-100.74</v>
      </c>
      <c r="M63" s="15">
        <f t="shared" si="5"/>
        <v>0.99224999999999997</v>
      </c>
    </row>
    <row r="64" spans="1:13" x14ac:dyDescent="0.25">
      <c r="A64" s="1"/>
      <c r="B64" s="1"/>
      <c r="C64" s="1"/>
      <c r="D64" s="1"/>
      <c r="E64" s="1"/>
      <c r="F64" s="1"/>
      <c r="G64" s="1" t="s">
        <v>159</v>
      </c>
      <c r="H64" s="1"/>
      <c r="I64" s="1"/>
      <c r="J64" s="2">
        <v>0</v>
      </c>
      <c r="K64" s="2">
        <v>600</v>
      </c>
      <c r="L64" s="2">
        <f t="shared" si="4"/>
        <v>-600</v>
      </c>
      <c r="M64" s="15">
        <f t="shared" si="5"/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160</v>
      </c>
      <c r="H65" s="1"/>
      <c r="I65" s="1"/>
      <c r="J65" s="2">
        <v>1320</v>
      </c>
      <c r="K65" s="2">
        <v>1320</v>
      </c>
      <c r="L65" s="2">
        <f t="shared" si="4"/>
        <v>0</v>
      </c>
      <c r="M65" s="15">
        <f t="shared" si="5"/>
        <v>1</v>
      </c>
    </row>
    <row r="66" spans="1:13" x14ac:dyDescent="0.25">
      <c r="A66" s="1"/>
      <c r="B66" s="1"/>
      <c r="C66" s="1"/>
      <c r="D66" s="1"/>
      <c r="E66" s="1"/>
      <c r="F66" s="1"/>
      <c r="G66" s="1" t="s">
        <v>161</v>
      </c>
      <c r="H66" s="1"/>
      <c r="I66" s="1"/>
      <c r="J66" s="2">
        <v>300</v>
      </c>
      <c r="K66" s="2">
        <v>300</v>
      </c>
      <c r="L66" s="2">
        <f t="shared" si="4"/>
        <v>0</v>
      </c>
      <c r="M66" s="15">
        <f t="shared" si="5"/>
        <v>1</v>
      </c>
    </row>
    <row r="67" spans="1:13" ht="15.75" thickBot="1" x14ac:dyDescent="0.3">
      <c r="A67" s="1"/>
      <c r="B67" s="1"/>
      <c r="C67" s="1"/>
      <c r="D67" s="1"/>
      <c r="E67" s="1"/>
      <c r="F67" s="1"/>
      <c r="G67" s="1" t="s">
        <v>162</v>
      </c>
      <c r="H67" s="1"/>
      <c r="I67" s="1"/>
      <c r="J67" s="4">
        <v>6077.41</v>
      </c>
      <c r="K67" s="4">
        <v>4625.3</v>
      </c>
      <c r="L67" s="4">
        <f t="shared" si="4"/>
        <v>1452.11</v>
      </c>
      <c r="M67" s="18">
        <f t="shared" si="5"/>
        <v>1.31395</v>
      </c>
    </row>
    <row r="68" spans="1:13" x14ac:dyDescent="0.25">
      <c r="A68" s="1"/>
      <c r="B68" s="1"/>
      <c r="C68" s="1"/>
      <c r="D68" s="1"/>
      <c r="E68" s="1"/>
      <c r="F68" s="1" t="s">
        <v>163</v>
      </c>
      <c r="G68" s="1"/>
      <c r="H68" s="1"/>
      <c r="I68" s="1"/>
      <c r="J68" s="2">
        <f>ROUND(SUM(J61:J67),5)</f>
        <v>21173.89</v>
      </c>
      <c r="K68" s="2">
        <f>ROUND(SUM(K61:K67),5)</f>
        <v>19845.3</v>
      </c>
      <c r="L68" s="2">
        <f t="shared" si="4"/>
        <v>1328.59</v>
      </c>
      <c r="M68" s="15">
        <f t="shared" si="5"/>
        <v>1.0669500000000001</v>
      </c>
    </row>
    <row r="69" spans="1:13" x14ac:dyDescent="0.25">
      <c r="A69" s="1"/>
      <c r="B69" s="1"/>
      <c r="C69" s="1"/>
      <c r="D69" s="1"/>
      <c r="E69" s="1"/>
      <c r="F69" s="1" t="s">
        <v>164</v>
      </c>
      <c r="G69" s="1"/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 t="s">
        <v>165</v>
      </c>
      <c r="H70" s="1"/>
      <c r="I70" s="1"/>
      <c r="J70" s="2"/>
      <c r="K70" s="2"/>
      <c r="L70" s="2"/>
      <c r="M70" s="15"/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166</v>
      </c>
      <c r="I71" s="1"/>
      <c r="J71" s="2">
        <v>33080.730000000003</v>
      </c>
      <c r="K71" s="2">
        <v>39999.980000000003</v>
      </c>
      <c r="L71" s="2">
        <f>ROUND((J71-K71),5)</f>
        <v>-6919.25</v>
      </c>
      <c r="M71" s="15">
        <f>ROUND(IF(K71=0, IF(J71=0, 0, 1), J71/K71),5)</f>
        <v>0.82701999999999998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167</v>
      </c>
      <c r="I72" s="1"/>
      <c r="J72" s="2">
        <v>4096.38</v>
      </c>
      <c r="K72" s="2">
        <v>15525</v>
      </c>
      <c r="L72" s="2">
        <f>ROUND((J72-K72),5)</f>
        <v>-11428.62</v>
      </c>
      <c r="M72" s="15">
        <f>ROUND(IF(K72=0, IF(J72=0, 0, 1), J72/K72),5)</f>
        <v>0.26385999999999998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168</v>
      </c>
      <c r="I73" s="1"/>
      <c r="J73" s="2">
        <v>32795.699999999997</v>
      </c>
      <c r="K73" s="2">
        <v>25605.74</v>
      </c>
      <c r="L73" s="2">
        <f>ROUND((J73-K73),5)</f>
        <v>7189.96</v>
      </c>
      <c r="M73" s="15">
        <f>ROUND(IF(K73=0, IF(J73=0, 0, 1), J73/K73),5)</f>
        <v>1.2807900000000001</v>
      </c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169</v>
      </c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170</v>
      </c>
      <c r="J75" s="2">
        <v>77826.84</v>
      </c>
      <c r="K75" s="2">
        <v>77826.81</v>
      </c>
      <c r="L75" s="2">
        <f t="shared" ref="L75:L80" si="6">ROUND((J75-K75),5)</f>
        <v>0.03</v>
      </c>
      <c r="M75" s="15">
        <f t="shared" ref="M75:M80" si="7">ROUND(IF(K75=0, IF(J75=0, 0, 1), J75/K75),5)</f>
        <v>1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171</v>
      </c>
      <c r="J76" s="2">
        <v>8560.98</v>
      </c>
      <c r="K76" s="2">
        <v>8560.98</v>
      </c>
      <c r="L76" s="2">
        <f t="shared" si="6"/>
        <v>0</v>
      </c>
      <c r="M76" s="15">
        <f t="shared" si="7"/>
        <v>1</v>
      </c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 t="s">
        <v>172</v>
      </c>
      <c r="J77" s="2">
        <v>3113.1</v>
      </c>
      <c r="K77" s="2">
        <v>3113.05</v>
      </c>
      <c r="L77" s="2">
        <f t="shared" si="6"/>
        <v>0.05</v>
      </c>
      <c r="M77" s="15">
        <f t="shared" si="7"/>
        <v>1.0000199999999999</v>
      </c>
    </row>
    <row r="78" spans="1:13" ht="15.75" thickBot="1" x14ac:dyDescent="0.3">
      <c r="A78" s="1"/>
      <c r="B78" s="1"/>
      <c r="C78" s="1"/>
      <c r="D78" s="1"/>
      <c r="E78" s="1"/>
      <c r="F78" s="1"/>
      <c r="G78" s="1"/>
      <c r="H78" s="1"/>
      <c r="I78" s="1" t="s">
        <v>173</v>
      </c>
      <c r="J78" s="4">
        <v>6600</v>
      </c>
      <c r="K78" s="4">
        <v>6600</v>
      </c>
      <c r="L78" s="4">
        <f t="shared" si="6"/>
        <v>0</v>
      </c>
      <c r="M78" s="18">
        <f t="shared" si="7"/>
        <v>1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174</v>
      </c>
      <c r="I79" s="1"/>
      <c r="J79" s="2">
        <f>ROUND(SUM(J74:J78),5)</f>
        <v>96100.92</v>
      </c>
      <c r="K79" s="2">
        <f>ROUND(SUM(K74:K78),5)</f>
        <v>96100.84</v>
      </c>
      <c r="L79" s="2">
        <f t="shared" si="6"/>
        <v>0.08</v>
      </c>
      <c r="M79" s="15">
        <f t="shared" si="7"/>
        <v>1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175</v>
      </c>
      <c r="I80" s="1"/>
      <c r="J80" s="2">
        <v>209640.36</v>
      </c>
      <c r="K80" s="2">
        <v>186918.06</v>
      </c>
      <c r="L80" s="2">
        <f t="shared" si="6"/>
        <v>22722.3</v>
      </c>
      <c r="M80" s="15">
        <f t="shared" si="7"/>
        <v>1.1215599999999999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357</v>
      </c>
      <c r="I81" s="1"/>
      <c r="J81" s="2">
        <v>13671.41</v>
      </c>
      <c r="K81" s="2"/>
      <c r="L81" s="2"/>
      <c r="M81" s="15"/>
    </row>
    <row r="82" spans="1:13" x14ac:dyDescent="0.25">
      <c r="A82" s="1"/>
      <c r="B82" s="1"/>
      <c r="C82" s="1"/>
      <c r="D82" s="1"/>
      <c r="E82" s="1"/>
      <c r="F82" s="1"/>
      <c r="G82" s="1"/>
      <c r="H82" s="1" t="s">
        <v>358</v>
      </c>
      <c r="I82" s="1"/>
      <c r="J82" s="2">
        <v>2492.52</v>
      </c>
      <c r="K82" s="2"/>
      <c r="L82" s="2"/>
      <c r="M82" s="15"/>
    </row>
    <row r="83" spans="1:13" x14ac:dyDescent="0.25">
      <c r="A83" s="1"/>
      <c r="B83" s="1"/>
      <c r="C83" s="1"/>
      <c r="D83" s="1"/>
      <c r="E83" s="1"/>
      <c r="F83" s="1"/>
      <c r="G83" s="1"/>
      <c r="H83" s="1" t="s">
        <v>176</v>
      </c>
      <c r="I83" s="1"/>
      <c r="J83" s="2">
        <v>48096.47</v>
      </c>
      <c r="K83" s="2">
        <v>48025.58</v>
      </c>
      <c r="L83" s="2">
        <f>ROUND((J83-K83),5)</f>
        <v>70.89</v>
      </c>
      <c r="M83" s="15">
        <f>ROUND(IF(K83=0, IF(J83=0, 0, 1), J83/K83),5)</f>
        <v>1.0014799999999999</v>
      </c>
    </row>
    <row r="84" spans="1:13" x14ac:dyDescent="0.25">
      <c r="A84" s="1"/>
      <c r="B84" s="1"/>
      <c r="C84" s="1"/>
      <c r="D84" s="1"/>
      <c r="E84" s="1"/>
      <c r="F84" s="1"/>
      <c r="G84" s="1"/>
      <c r="H84" s="1" t="s">
        <v>177</v>
      </c>
      <c r="I84" s="1"/>
      <c r="J84" s="2">
        <v>0</v>
      </c>
      <c r="K84" s="2">
        <v>29070.33</v>
      </c>
      <c r="L84" s="2">
        <f>ROUND((J84-K84),5)</f>
        <v>-29070.33</v>
      </c>
      <c r="M84" s="15">
        <f>ROUND(IF(K84=0, IF(J84=0, 0, 1), J84/K84),5)</f>
        <v>0</v>
      </c>
    </row>
    <row r="85" spans="1:13" ht="15.75" thickBot="1" x14ac:dyDescent="0.3">
      <c r="A85" s="1"/>
      <c r="B85" s="1"/>
      <c r="C85" s="1"/>
      <c r="D85" s="1"/>
      <c r="E85" s="1"/>
      <c r="F85" s="1"/>
      <c r="G85" s="1"/>
      <c r="H85" s="1" t="s">
        <v>178</v>
      </c>
      <c r="I85" s="1"/>
      <c r="J85" s="4">
        <v>62620.98</v>
      </c>
      <c r="K85" s="4">
        <v>62306</v>
      </c>
      <c r="L85" s="4">
        <f>ROUND((J85-K85),5)</f>
        <v>314.98</v>
      </c>
      <c r="M85" s="18">
        <f>ROUND(IF(K85=0, IF(J85=0, 0, 1), J85/K85),5)</f>
        <v>1.0050600000000001</v>
      </c>
    </row>
    <row r="86" spans="1:13" x14ac:dyDescent="0.25">
      <c r="A86" s="1"/>
      <c r="B86" s="1"/>
      <c r="C86" s="1"/>
      <c r="D86" s="1"/>
      <c r="E86" s="1"/>
      <c r="F86" s="1"/>
      <c r="G86" s="1" t="s">
        <v>179</v>
      </c>
      <c r="H86" s="1"/>
      <c r="I86" s="1"/>
      <c r="J86" s="2">
        <f>ROUND(SUM(J70:J73)+SUM(J79:J85),5)</f>
        <v>502595.47</v>
      </c>
      <c r="K86" s="2">
        <f>ROUND(SUM(K70:K73)+SUM(K79:K85),5)</f>
        <v>503551.53</v>
      </c>
      <c r="L86" s="2">
        <f>ROUND((J86-K86),5)</f>
        <v>-956.06</v>
      </c>
      <c r="M86" s="15">
        <f>ROUND(IF(K86=0, IF(J86=0, 0, 1), J86/K86),5)</f>
        <v>0.99809999999999999</v>
      </c>
    </row>
    <row r="87" spans="1:13" x14ac:dyDescent="0.25">
      <c r="A87" s="1"/>
      <c r="B87" s="1"/>
      <c r="C87" s="1"/>
      <c r="D87" s="1"/>
      <c r="E87" s="1"/>
      <c r="F87" s="1"/>
      <c r="G87" s="1" t="s">
        <v>180</v>
      </c>
      <c r="H87" s="1"/>
      <c r="I87" s="1"/>
      <c r="J87" s="2"/>
      <c r="K87" s="2"/>
      <c r="L87" s="2"/>
      <c r="M87" s="15"/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181</v>
      </c>
      <c r="I88" s="1"/>
      <c r="J88" s="2">
        <v>268.66000000000003</v>
      </c>
      <c r="K88" s="2">
        <v>255</v>
      </c>
      <c r="L88" s="2">
        <f t="shared" ref="L88:L94" si="8">ROUND((J88-K88),5)</f>
        <v>13.66</v>
      </c>
      <c r="M88" s="15">
        <f t="shared" ref="M88:M94" si="9">ROUND(IF(K88=0, IF(J88=0, 0, 1), J88/K88),5)</f>
        <v>1.0535699999999999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182</v>
      </c>
      <c r="I89" s="1"/>
      <c r="J89" s="2">
        <v>33929.61</v>
      </c>
      <c r="K89" s="2">
        <v>36724.36</v>
      </c>
      <c r="L89" s="2">
        <f t="shared" si="8"/>
        <v>-2794.75</v>
      </c>
      <c r="M89" s="15">
        <f t="shared" si="9"/>
        <v>0.92390000000000005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183</v>
      </c>
      <c r="I90" s="1"/>
      <c r="J90" s="2">
        <v>10422.41</v>
      </c>
      <c r="K90" s="2">
        <v>11492.02</v>
      </c>
      <c r="L90" s="2">
        <f t="shared" si="8"/>
        <v>-1069.6099999999999</v>
      </c>
      <c r="M90" s="15">
        <f t="shared" si="9"/>
        <v>0.90693000000000001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184</v>
      </c>
      <c r="I91" s="1"/>
      <c r="J91" s="2">
        <v>35769</v>
      </c>
      <c r="K91" s="2">
        <v>39069</v>
      </c>
      <c r="L91" s="2">
        <f t="shared" si="8"/>
        <v>-3300</v>
      </c>
      <c r="M91" s="15">
        <f t="shared" si="9"/>
        <v>0.91552999999999995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185</v>
      </c>
      <c r="I92" s="1"/>
      <c r="J92" s="2">
        <v>0</v>
      </c>
      <c r="K92" s="2">
        <v>2499.98</v>
      </c>
      <c r="L92" s="2">
        <f t="shared" si="8"/>
        <v>-2499.98</v>
      </c>
      <c r="M92" s="15">
        <f t="shared" si="9"/>
        <v>0</v>
      </c>
    </row>
    <row r="93" spans="1:13" ht="15.75" thickBot="1" x14ac:dyDescent="0.3">
      <c r="A93" s="1"/>
      <c r="B93" s="1"/>
      <c r="C93" s="1"/>
      <c r="D93" s="1"/>
      <c r="E93" s="1"/>
      <c r="F93" s="1"/>
      <c r="G93" s="1"/>
      <c r="H93" s="1" t="s">
        <v>186</v>
      </c>
      <c r="I93" s="1"/>
      <c r="J93" s="4">
        <v>772.6</v>
      </c>
      <c r="K93" s="4">
        <v>335.37</v>
      </c>
      <c r="L93" s="4">
        <f t="shared" si="8"/>
        <v>437.23</v>
      </c>
      <c r="M93" s="18">
        <f t="shared" si="9"/>
        <v>2.3037200000000002</v>
      </c>
    </row>
    <row r="94" spans="1:13" x14ac:dyDescent="0.25">
      <c r="A94" s="1"/>
      <c r="B94" s="1"/>
      <c r="C94" s="1"/>
      <c r="D94" s="1"/>
      <c r="E94" s="1"/>
      <c r="F94" s="1"/>
      <c r="G94" s="1" t="s">
        <v>187</v>
      </c>
      <c r="H94" s="1"/>
      <c r="I94" s="1"/>
      <c r="J94" s="2">
        <f>ROUND(SUM(J87:J93),5)</f>
        <v>81162.28</v>
      </c>
      <c r="K94" s="2">
        <f>ROUND(SUM(K87:K93),5)</f>
        <v>90375.73</v>
      </c>
      <c r="L94" s="2">
        <f t="shared" si="8"/>
        <v>-9213.4500000000007</v>
      </c>
      <c r="M94" s="15">
        <f t="shared" si="9"/>
        <v>0.89805000000000001</v>
      </c>
    </row>
    <row r="95" spans="1:13" x14ac:dyDescent="0.25">
      <c r="A95" s="1"/>
      <c r="B95" s="1"/>
      <c r="C95" s="1"/>
      <c r="D95" s="1"/>
      <c r="E95" s="1"/>
      <c r="F95" s="1"/>
      <c r="G95" s="1" t="s">
        <v>188</v>
      </c>
      <c r="H95" s="1"/>
      <c r="I95" s="1"/>
      <c r="J95" s="2"/>
      <c r="K95" s="2"/>
      <c r="L95" s="2"/>
      <c r="M95" s="15"/>
    </row>
    <row r="96" spans="1:13" x14ac:dyDescent="0.25">
      <c r="A96" s="1"/>
      <c r="B96" s="1"/>
      <c r="C96" s="1"/>
      <c r="D96" s="1"/>
      <c r="E96" s="1"/>
      <c r="F96" s="1"/>
      <c r="G96" s="1"/>
      <c r="H96" s="1" t="s">
        <v>189</v>
      </c>
      <c r="I96" s="1"/>
      <c r="J96" s="2">
        <v>6064.58</v>
      </c>
      <c r="K96" s="2">
        <v>1262.04</v>
      </c>
      <c r="L96" s="2">
        <f>ROUND((J96-K96),5)</f>
        <v>4802.54</v>
      </c>
      <c r="M96" s="15">
        <f>ROUND(IF(K96=0, IF(J96=0, 0, 1), J96/K96),5)</f>
        <v>4.8053800000000004</v>
      </c>
    </row>
    <row r="97" spans="1:13" x14ac:dyDescent="0.25">
      <c r="A97" s="1"/>
      <c r="B97" s="1"/>
      <c r="C97" s="1"/>
      <c r="D97" s="1"/>
      <c r="E97" s="1"/>
      <c r="F97" s="1"/>
      <c r="G97" s="1"/>
      <c r="H97" s="1" t="s">
        <v>190</v>
      </c>
      <c r="I97" s="1"/>
      <c r="J97" s="2">
        <v>7350.05</v>
      </c>
      <c r="K97" s="2">
        <v>0</v>
      </c>
      <c r="L97" s="2">
        <f>ROUND((J97-K97),5)</f>
        <v>7350.05</v>
      </c>
      <c r="M97" s="15">
        <f>ROUND(IF(K97=0, IF(J97=0, 0, 1), J97/K97),5)</f>
        <v>1</v>
      </c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191</v>
      </c>
      <c r="I98" s="1"/>
      <c r="J98" s="2">
        <v>978.37</v>
      </c>
      <c r="K98" s="2">
        <v>894.6</v>
      </c>
      <c r="L98" s="2">
        <f>ROUND((J98-K98),5)</f>
        <v>83.77</v>
      </c>
      <c r="M98" s="15">
        <f>ROUND(IF(K98=0, IF(J98=0, 0, 1), J98/K98),5)</f>
        <v>1.0936399999999999</v>
      </c>
    </row>
    <row r="99" spans="1:13" ht="15.75" thickBot="1" x14ac:dyDescent="0.3">
      <c r="A99" s="1"/>
      <c r="B99" s="1"/>
      <c r="C99" s="1"/>
      <c r="D99" s="1"/>
      <c r="E99" s="1"/>
      <c r="F99" s="1"/>
      <c r="G99" s="1"/>
      <c r="H99" s="1" t="s">
        <v>359</v>
      </c>
      <c r="I99" s="1"/>
      <c r="J99" s="2">
        <v>-31</v>
      </c>
      <c r="K99" s="2"/>
      <c r="L99" s="2"/>
      <c r="M99" s="15"/>
    </row>
    <row r="100" spans="1:13" ht="15.75" thickBot="1" x14ac:dyDescent="0.3">
      <c r="A100" s="1"/>
      <c r="B100" s="1"/>
      <c r="C100" s="1"/>
      <c r="D100" s="1"/>
      <c r="E100" s="1"/>
      <c r="F100" s="1"/>
      <c r="G100" s="1" t="s">
        <v>192</v>
      </c>
      <c r="H100" s="1"/>
      <c r="I100" s="1"/>
      <c r="J100" s="3">
        <f>ROUND(SUM(J95:J99),5)</f>
        <v>14362</v>
      </c>
      <c r="K100" s="3">
        <f>ROUND(SUM(K95:K99),5)</f>
        <v>2156.64</v>
      </c>
      <c r="L100" s="3">
        <f>ROUND((J100-K100),5)</f>
        <v>12205.36</v>
      </c>
      <c r="M100" s="17">
        <f>ROUND(IF(K100=0, IF(J100=0, 0, 1), J100/K100),5)</f>
        <v>6.6594300000000004</v>
      </c>
    </row>
    <row r="101" spans="1:13" x14ac:dyDescent="0.25">
      <c r="A101" s="1"/>
      <c r="B101" s="1"/>
      <c r="C101" s="1"/>
      <c r="D101" s="1"/>
      <c r="E101" s="1"/>
      <c r="F101" s="1" t="s">
        <v>193</v>
      </c>
      <c r="G101" s="1"/>
      <c r="H101" s="1"/>
      <c r="I101" s="1"/>
      <c r="J101" s="2">
        <f>ROUND(J69+J86+J94+J100,5)</f>
        <v>598119.75</v>
      </c>
      <c r="K101" s="2">
        <f>ROUND(K69+K86+K94+K100,5)</f>
        <v>596083.9</v>
      </c>
      <c r="L101" s="2">
        <f>ROUND((J101-K101),5)</f>
        <v>2035.85</v>
      </c>
      <c r="M101" s="15">
        <f>ROUND(IF(K101=0, IF(J101=0, 0, 1), J101/K101),5)</f>
        <v>1.00342</v>
      </c>
    </row>
    <row r="102" spans="1:13" x14ac:dyDescent="0.25">
      <c r="A102" s="1"/>
      <c r="B102" s="1"/>
      <c r="C102" s="1"/>
      <c r="D102" s="1"/>
      <c r="E102" s="1"/>
      <c r="F102" s="1" t="s">
        <v>194</v>
      </c>
      <c r="G102" s="1"/>
      <c r="H102" s="1"/>
      <c r="I102" s="1"/>
      <c r="J102" s="2"/>
      <c r="K102" s="2"/>
      <c r="L102" s="2"/>
      <c r="M102" s="15"/>
    </row>
    <row r="103" spans="1:13" x14ac:dyDescent="0.25">
      <c r="A103" s="1"/>
      <c r="B103" s="1"/>
      <c r="C103" s="1"/>
      <c r="D103" s="1"/>
      <c r="E103" s="1"/>
      <c r="F103" s="1"/>
      <c r="G103" s="1" t="s">
        <v>195</v>
      </c>
      <c r="H103" s="1"/>
      <c r="I103" s="1"/>
      <c r="J103" s="2">
        <v>2380.5</v>
      </c>
      <c r="K103" s="2">
        <v>1076.54</v>
      </c>
      <c r="L103" s="2">
        <f>ROUND((J103-K103),5)</f>
        <v>1303.96</v>
      </c>
      <c r="M103" s="15">
        <f>ROUND(IF(K103=0, IF(J103=0, 0, 1), J103/K103),5)</f>
        <v>2.2112500000000002</v>
      </c>
    </row>
    <row r="104" spans="1:13" x14ac:dyDescent="0.25">
      <c r="A104" s="1"/>
      <c r="B104" s="1"/>
      <c r="C104" s="1"/>
      <c r="D104" s="1"/>
      <c r="E104" s="1"/>
      <c r="F104" s="1"/>
      <c r="G104" s="1" t="s">
        <v>196</v>
      </c>
      <c r="H104" s="1"/>
      <c r="I104" s="1"/>
      <c r="J104" s="2">
        <v>3700</v>
      </c>
      <c r="K104" s="2">
        <v>3995</v>
      </c>
      <c r="L104" s="2">
        <f>ROUND((J104-K104),5)</f>
        <v>-295</v>
      </c>
      <c r="M104" s="15">
        <f>ROUND(IF(K104=0, IF(J104=0, 0, 1), J104/K104),5)</f>
        <v>0.92615999999999998</v>
      </c>
    </row>
    <row r="105" spans="1:13" x14ac:dyDescent="0.25">
      <c r="A105" s="1"/>
      <c r="B105" s="1"/>
      <c r="C105" s="1"/>
      <c r="D105" s="1"/>
      <c r="E105" s="1"/>
      <c r="F105" s="1"/>
      <c r="G105" s="1" t="s">
        <v>197</v>
      </c>
      <c r="H105" s="1"/>
      <c r="I105" s="1"/>
      <c r="J105" s="2">
        <v>0</v>
      </c>
      <c r="K105" s="2">
        <v>0</v>
      </c>
      <c r="L105" s="2">
        <f>ROUND((J105-K105),5)</f>
        <v>0</v>
      </c>
      <c r="M105" s="15">
        <f>ROUND(IF(K105=0, IF(J105=0, 0, 1), J105/K105),5)</f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198</v>
      </c>
      <c r="H106" s="1"/>
      <c r="I106" s="1"/>
      <c r="J106" s="2">
        <v>125</v>
      </c>
      <c r="K106" s="2">
        <v>0</v>
      </c>
      <c r="L106" s="2">
        <f>ROUND((J106-K106),5)</f>
        <v>125</v>
      </c>
      <c r="M106" s="15">
        <f>ROUND(IF(K106=0, IF(J106=0, 0, 1), J106/K106),5)</f>
        <v>1</v>
      </c>
    </row>
    <row r="107" spans="1:13" ht="15.75" thickBot="1" x14ac:dyDescent="0.3">
      <c r="A107" s="1"/>
      <c r="B107" s="1"/>
      <c r="C107" s="1"/>
      <c r="D107" s="1"/>
      <c r="E107" s="1"/>
      <c r="F107" s="1"/>
      <c r="G107" s="1" t="s">
        <v>199</v>
      </c>
      <c r="H107" s="1"/>
      <c r="I107" s="1"/>
      <c r="J107" s="4">
        <v>2000</v>
      </c>
      <c r="K107" s="4"/>
      <c r="L107" s="4"/>
      <c r="M107" s="18"/>
    </row>
    <row r="108" spans="1:13" x14ac:dyDescent="0.25">
      <c r="A108" s="1"/>
      <c r="B108" s="1"/>
      <c r="C108" s="1"/>
      <c r="D108" s="1"/>
      <c r="E108" s="1"/>
      <c r="F108" s="1" t="s">
        <v>200</v>
      </c>
      <c r="G108" s="1"/>
      <c r="H108" s="1"/>
      <c r="I108" s="1"/>
      <c r="J108" s="2">
        <f>ROUND(SUM(J102:J107),5)</f>
        <v>8205.5</v>
      </c>
      <c r="K108" s="2">
        <f>ROUND(SUM(K102:K107),5)</f>
        <v>5071.54</v>
      </c>
      <c r="L108" s="2">
        <f>ROUND((J108-K108),5)</f>
        <v>3133.96</v>
      </c>
      <c r="M108" s="15">
        <f>ROUND(IF(K108=0, IF(J108=0, 0, 1), J108/K108),5)</f>
        <v>1.61795</v>
      </c>
    </row>
    <row r="109" spans="1:13" x14ac:dyDescent="0.25">
      <c r="A109" s="1"/>
      <c r="B109" s="1"/>
      <c r="C109" s="1"/>
      <c r="D109" s="1"/>
      <c r="E109" s="1"/>
      <c r="F109" s="1" t="s">
        <v>201</v>
      </c>
      <c r="G109" s="1"/>
      <c r="H109" s="1"/>
      <c r="I109" s="1"/>
      <c r="J109" s="2"/>
      <c r="K109" s="2"/>
      <c r="L109" s="2"/>
      <c r="M109" s="15"/>
    </row>
    <row r="110" spans="1:13" x14ac:dyDescent="0.25">
      <c r="A110" s="1"/>
      <c r="B110" s="1"/>
      <c r="C110" s="1"/>
      <c r="D110" s="1"/>
      <c r="E110" s="1"/>
      <c r="F110" s="1"/>
      <c r="G110" s="1" t="s">
        <v>202</v>
      </c>
      <c r="H110" s="1"/>
      <c r="I110" s="1"/>
      <c r="J110" s="2">
        <v>0</v>
      </c>
      <c r="K110" s="2">
        <v>3000</v>
      </c>
      <c r="L110" s="2">
        <f>ROUND((J110-K110),5)</f>
        <v>-3000</v>
      </c>
      <c r="M110" s="15">
        <f>ROUND(IF(K110=0, IF(J110=0, 0, 1), J110/K110),5)</f>
        <v>0</v>
      </c>
    </row>
    <row r="111" spans="1:13" x14ac:dyDescent="0.25">
      <c r="A111" s="1"/>
      <c r="B111" s="1"/>
      <c r="C111" s="1"/>
      <c r="D111" s="1"/>
      <c r="E111" s="1"/>
      <c r="F111" s="1"/>
      <c r="G111" s="1" t="s">
        <v>203</v>
      </c>
      <c r="H111" s="1"/>
      <c r="I111" s="1"/>
      <c r="J111" s="2"/>
      <c r="K111" s="2"/>
      <c r="L111" s="2"/>
      <c r="M111" s="15"/>
    </row>
    <row r="112" spans="1:13" x14ac:dyDescent="0.25">
      <c r="A112" s="1"/>
      <c r="B112" s="1"/>
      <c r="C112" s="1"/>
      <c r="D112" s="1"/>
      <c r="E112" s="1"/>
      <c r="F112" s="1"/>
      <c r="G112" s="1"/>
      <c r="H112" s="1" t="s">
        <v>204</v>
      </c>
      <c r="I112" s="1"/>
      <c r="J112" s="2"/>
      <c r="K112" s="2"/>
      <c r="L112" s="2"/>
      <c r="M112" s="15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 t="s">
        <v>205</v>
      </c>
      <c r="J113" s="2">
        <v>1427.89</v>
      </c>
      <c r="K113" s="2">
        <v>2388.91</v>
      </c>
      <c r="L113" s="2">
        <f>ROUND((J113-K113),5)</f>
        <v>-961.02</v>
      </c>
      <c r="M113" s="15">
        <f>ROUND(IF(K113=0, IF(J113=0, 0, 1), J113/K113),5)</f>
        <v>0.59772000000000003</v>
      </c>
    </row>
    <row r="114" spans="1:13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 t="s">
        <v>206</v>
      </c>
      <c r="J114" s="4">
        <v>4548.78</v>
      </c>
      <c r="K114" s="4">
        <v>6991.9</v>
      </c>
      <c r="L114" s="4">
        <f>ROUND((J114-K114),5)</f>
        <v>-2443.12</v>
      </c>
      <c r="M114" s="18">
        <f>ROUND(IF(K114=0, IF(J114=0, 0, 1), J114/K114),5)</f>
        <v>0.65058000000000005</v>
      </c>
    </row>
    <row r="115" spans="1:13" x14ac:dyDescent="0.25">
      <c r="A115" s="1"/>
      <c r="B115" s="1"/>
      <c r="C115" s="1"/>
      <c r="D115" s="1"/>
      <c r="E115" s="1"/>
      <c r="F115" s="1"/>
      <c r="G115" s="1"/>
      <c r="H115" s="1" t="s">
        <v>207</v>
      </c>
      <c r="I115" s="1"/>
      <c r="J115" s="2">
        <f>ROUND(SUM(J112:J114),5)</f>
        <v>5976.67</v>
      </c>
      <c r="K115" s="2">
        <f>ROUND(SUM(K112:K114),5)</f>
        <v>9380.81</v>
      </c>
      <c r="L115" s="2">
        <f>ROUND((J115-K115),5)</f>
        <v>-3404.14</v>
      </c>
      <c r="M115" s="15">
        <f>ROUND(IF(K115=0, IF(J115=0, 0, 1), J115/K115),5)</f>
        <v>0.63712000000000002</v>
      </c>
    </row>
    <row r="116" spans="1:13" x14ac:dyDescent="0.25">
      <c r="A116" s="1"/>
      <c r="B116" s="1"/>
      <c r="C116" s="1"/>
      <c r="D116" s="1"/>
      <c r="E116" s="1"/>
      <c r="F116" s="1"/>
      <c r="G116" s="1"/>
      <c r="H116" s="1" t="s">
        <v>208</v>
      </c>
      <c r="I116" s="1"/>
      <c r="J116" s="2"/>
      <c r="K116" s="2"/>
      <c r="L116" s="2"/>
      <c r="M116" s="15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 t="s">
        <v>209</v>
      </c>
      <c r="J117" s="2">
        <v>0</v>
      </c>
      <c r="K117" s="2">
        <v>0</v>
      </c>
      <c r="L117" s="2">
        <f>ROUND((J117-K117),5)</f>
        <v>0</v>
      </c>
      <c r="M117" s="15">
        <f>ROUND(IF(K117=0, IF(J117=0, 0, 1), J117/K117),5)</f>
        <v>0</v>
      </c>
    </row>
    <row r="118" spans="1:13" ht="15.75" thickBot="1" x14ac:dyDescent="0.3">
      <c r="A118" s="1"/>
      <c r="B118" s="1"/>
      <c r="C118" s="1"/>
      <c r="D118" s="1"/>
      <c r="E118" s="1"/>
      <c r="F118" s="1"/>
      <c r="G118" s="1"/>
      <c r="H118" s="1"/>
      <c r="I118" s="1" t="s">
        <v>210</v>
      </c>
      <c r="J118" s="4">
        <v>25.71</v>
      </c>
      <c r="K118" s="4">
        <v>320.66000000000003</v>
      </c>
      <c r="L118" s="4">
        <f>ROUND((J118-K118),5)</f>
        <v>-294.95</v>
      </c>
      <c r="M118" s="18">
        <f>ROUND(IF(K118=0, IF(J118=0, 0, 1), J118/K118),5)</f>
        <v>8.0180000000000001E-2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211</v>
      </c>
      <c r="I119" s="1"/>
      <c r="J119" s="2">
        <f>ROUND(SUM(J116:J118),5)</f>
        <v>25.71</v>
      </c>
      <c r="K119" s="2">
        <f>ROUND(SUM(K116:K118),5)</f>
        <v>320.66000000000003</v>
      </c>
      <c r="L119" s="2">
        <f>ROUND((J119-K119),5)</f>
        <v>-294.95</v>
      </c>
      <c r="M119" s="15">
        <f>ROUND(IF(K119=0, IF(J119=0, 0, 1), J119/K119),5)</f>
        <v>8.0180000000000001E-2</v>
      </c>
    </row>
    <row r="120" spans="1:13" ht="15.75" thickBot="1" x14ac:dyDescent="0.3">
      <c r="A120" s="1"/>
      <c r="B120" s="1"/>
      <c r="C120" s="1"/>
      <c r="D120" s="1"/>
      <c r="E120" s="1"/>
      <c r="F120" s="1"/>
      <c r="G120" s="1"/>
      <c r="H120" s="1" t="s">
        <v>212</v>
      </c>
      <c r="I120" s="1"/>
      <c r="J120" s="4">
        <v>17.98</v>
      </c>
      <c r="K120" s="4">
        <v>490.96</v>
      </c>
      <c r="L120" s="4">
        <f>ROUND((J120-K120),5)</f>
        <v>-472.98</v>
      </c>
      <c r="M120" s="18">
        <f>ROUND(IF(K120=0, IF(J120=0, 0, 1), J120/K120),5)</f>
        <v>3.662E-2</v>
      </c>
    </row>
    <row r="121" spans="1:13" x14ac:dyDescent="0.25">
      <c r="A121" s="1"/>
      <c r="B121" s="1"/>
      <c r="C121" s="1"/>
      <c r="D121" s="1"/>
      <c r="E121" s="1"/>
      <c r="F121" s="1"/>
      <c r="G121" s="1" t="s">
        <v>213</v>
      </c>
      <c r="H121" s="1"/>
      <c r="I121" s="1"/>
      <c r="J121" s="2">
        <f>ROUND(J111+J115+SUM(J119:J120),5)</f>
        <v>6020.36</v>
      </c>
      <c r="K121" s="2">
        <f>ROUND(K111+K115+SUM(K119:K120),5)</f>
        <v>10192.43</v>
      </c>
      <c r="L121" s="2">
        <f>ROUND((J121-K121),5)</f>
        <v>-4172.07</v>
      </c>
      <c r="M121" s="15">
        <f>ROUND(IF(K121=0, IF(J121=0, 0, 1), J121/K121),5)</f>
        <v>0.59067000000000003</v>
      </c>
    </row>
    <row r="122" spans="1:13" x14ac:dyDescent="0.25">
      <c r="A122" s="1"/>
      <c r="B122" s="1"/>
      <c r="C122" s="1"/>
      <c r="D122" s="1"/>
      <c r="E122" s="1"/>
      <c r="F122" s="1"/>
      <c r="G122" s="1" t="s">
        <v>214</v>
      </c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215</v>
      </c>
      <c r="I123" s="1"/>
      <c r="J123" s="2">
        <v>894.24</v>
      </c>
      <c r="K123" s="2">
        <v>900</v>
      </c>
      <c r="L123" s="2">
        <f t="shared" ref="L123:L129" si="10">ROUND((J123-K123),5)</f>
        <v>-5.76</v>
      </c>
      <c r="M123" s="15">
        <f t="shared" ref="M123:M129" si="11">ROUND(IF(K123=0, IF(J123=0, 0, 1), J123/K123),5)</f>
        <v>0.99360000000000004</v>
      </c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216</v>
      </c>
      <c r="I124" s="1"/>
      <c r="J124" s="2">
        <v>1216.2</v>
      </c>
      <c r="K124" s="2">
        <v>900</v>
      </c>
      <c r="L124" s="2">
        <f t="shared" si="10"/>
        <v>316.2</v>
      </c>
      <c r="M124" s="15">
        <f t="shared" si="11"/>
        <v>1.3513299999999999</v>
      </c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217</v>
      </c>
      <c r="I125" s="1"/>
      <c r="J125" s="2">
        <v>1962.68</v>
      </c>
      <c r="K125" s="2">
        <v>2435.66</v>
      </c>
      <c r="L125" s="2">
        <f t="shared" si="10"/>
        <v>-472.98</v>
      </c>
      <c r="M125" s="15">
        <f t="shared" si="11"/>
        <v>0.80581000000000003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218</v>
      </c>
      <c r="I126" s="1"/>
      <c r="J126" s="2">
        <v>637.53</v>
      </c>
      <c r="K126" s="2">
        <v>609.42999999999995</v>
      </c>
      <c r="L126" s="2">
        <f t="shared" si="10"/>
        <v>28.1</v>
      </c>
      <c r="M126" s="15">
        <f t="shared" si="11"/>
        <v>1.0461100000000001</v>
      </c>
    </row>
    <row r="127" spans="1:13" x14ac:dyDescent="0.25">
      <c r="A127" s="1"/>
      <c r="B127" s="1"/>
      <c r="C127" s="1"/>
      <c r="D127" s="1"/>
      <c r="E127" s="1"/>
      <c r="F127" s="1"/>
      <c r="G127" s="1"/>
      <c r="H127" s="1" t="s">
        <v>219</v>
      </c>
      <c r="I127" s="1"/>
      <c r="J127" s="2">
        <v>637.53</v>
      </c>
      <c r="K127" s="2">
        <v>609.42999999999995</v>
      </c>
      <c r="L127" s="2">
        <f t="shared" si="10"/>
        <v>28.1</v>
      </c>
      <c r="M127" s="15">
        <f t="shared" si="11"/>
        <v>1.0461100000000001</v>
      </c>
    </row>
    <row r="128" spans="1:13" ht="15.75" thickBot="1" x14ac:dyDescent="0.3">
      <c r="A128" s="1"/>
      <c r="B128" s="1"/>
      <c r="C128" s="1"/>
      <c r="D128" s="1"/>
      <c r="E128" s="1"/>
      <c r="F128" s="1"/>
      <c r="G128" s="1"/>
      <c r="H128" s="1" t="s">
        <v>220</v>
      </c>
      <c r="I128" s="1"/>
      <c r="J128" s="4">
        <v>0</v>
      </c>
      <c r="K128" s="4">
        <v>0</v>
      </c>
      <c r="L128" s="4">
        <f t="shared" si="10"/>
        <v>0</v>
      </c>
      <c r="M128" s="18">
        <f t="shared" si="11"/>
        <v>0</v>
      </c>
    </row>
    <row r="129" spans="1:13" x14ac:dyDescent="0.25">
      <c r="A129" s="1"/>
      <c r="B129" s="1"/>
      <c r="C129" s="1"/>
      <c r="D129" s="1"/>
      <c r="E129" s="1"/>
      <c r="F129" s="1"/>
      <c r="G129" s="1" t="s">
        <v>221</v>
      </c>
      <c r="H129" s="1"/>
      <c r="I129" s="1"/>
      <c r="J129" s="2">
        <f>ROUND(SUM(J122:J128),5)</f>
        <v>5348.18</v>
      </c>
      <c r="K129" s="2">
        <f>ROUND(SUM(K122:K128),5)</f>
        <v>5454.52</v>
      </c>
      <c r="L129" s="2">
        <f t="shared" si="10"/>
        <v>-106.34</v>
      </c>
      <c r="M129" s="15">
        <f t="shared" si="11"/>
        <v>0.98050000000000004</v>
      </c>
    </row>
    <row r="130" spans="1:13" x14ac:dyDescent="0.25">
      <c r="A130" s="1"/>
      <c r="B130" s="1"/>
      <c r="C130" s="1"/>
      <c r="D130" s="1"/>
      <c r="E130" s="1"/>
      <c r="F130" s="1"/>
      <c r="G130" s="1" t="s">
        <v>222</v>
      </c>
      <c r="H130" s="1"/>
      <c r="I130" s="1"/>
      <c r="J130" s="2"/>
      <c r="K130" s="2"/>
      <c r="L130" s="2"/>
      <c r="M130" s="15"/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223</v>
      </c>
      <c r="I131" s="1"/>
      <c r="J131" s="2"/>
      <c r="K131" s="2"/>
      <c r="L131" s="2"/>
      <c r="M131" s="15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 t="s">
        <v>224</v>
      </c>
      <c r="J132" s="2">
        <v>10685.55</v>
      </c>
      <c r="K132" s="2">
        <v>9159.0300000000007</v>
      </c>
      <c r="L132" s="2">
        <f t="shared" ref="L132:L141" si="12">ROUND((J132-K132),5)</f>
        <v>1526.52</v>
      </c>
      <c r="M132" s="15">
        <f t="shared" ref="M132:M141" si="13">ROUND(IF(K132=0, IF(J132=0, 0, 1), J132/K132),5)</f>
        <v>1.1666700000000001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 t="s">
        <v>225</v>
      </c>
      <c r="J133" s="2">
        <v>2475.42</v>
      </c>
      <c r="K133" s="2">
        <v>1892.38</v>
      </c>
      <c r="L133" s="2">
        <f t="shared" si="12"/>
        <v>583.04</v>
      </c>
      <c r="M133" s="15">
        <f t="shared" si="13"/>
        <v>1.3081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 t="s">
        <v>226</v>
      </c>
      <c r="J134" s="4">
        <v>425.44</v>
      </c>
      <c r="K134" s="4">
        <v>1142.6500000000001</v>
      </c>
      <c r="L134" s="4">
        <f t="shared" si="12"/>
        <v>-717.21</v>
      </c>
      <c r="M134" s="18">
        <f t="shared" si="13"/>
        <v>0.37232999999999999</v>
      </c>
    </row>
    <row r="135" spans="1:13" x14ac:dyDescent="0.25">
      <c r="A135" s="1"/>
      <c r="B135" s="1"/>
      <c r="C135" s="1"/>
      <c r="D135" s="1"/>
      <c r="E135" s="1"/>
      <c r="F135" s="1"/>
      <c r="G135" s="1"/>
      <c r="H135" s="1" t="s">
        <v>227</v>
      </c>
      <c r="I135" s="1"/>
      <c r="J135" s="2">
        <f>ROUND(SUM(J131:J134),5)</f>
        <v>13586.41</v>
      </c>
      <c r="K135" s="2">
        <f>ROUND(SUM(K131:K134),5)</f>
        <v>12194.06</v>
      </c>
      <c r="L135" s="2">
        <f t="shared" si="12"/>
        <v>1392.35</v>
      </c>
      <c r="M135" s="15">
        <f t="shared" si="13"/>
        <v>1.1141799999999999</v>
      </c>
    </row>
    <row r="136" spans="1:13" x14ac:dyDescent="0.25">
      <c r="A136" s="1"/>
      <c r="B136" s="1"/>
      <c r="C136" s="1"/>
      <c r="D136" s="1"/>
      <c r="E136" s="1"/>
      <c r="F136" s="1"/>
      <c r="G136" s="1"/>
      <c r="H136" s="1" t="s">
        <v>228</v>
      </c>
      <c r="I136" s="1"/>
      <c r="J136" s="2">
        <v>538.61</v>
      </c>
      <c r="K136" s="2">
        <v>1117.33</v>
      </c>
      <c r="L136" s="2">
        <f t="shared" si="12"/>
        <v>-578.72</v>
      </c>
      <c r="M136" s="15">
        <f t="shared" si="13"/>
        <v>0.48204999999999998</v>
      </c>
    </row>
    <row r="137" spans="1:13" ht="15.75" thickBot="1" x14ac:dyDescent="0.3">
      <c r="A137" s="1"/>
      <c r="B137" s="1"/>
      <c r="C137" s="1"/>
      <c r="D137" s="1"/>
      <c r="E137" s="1"/>
      <c r="F137" s="1"/>
      <c r="G137" s="1"/>
      <c r="H137" s="1" t="s">
        <v>229</v>
      </c>
      <c r="I137" s="1"/>
      <c r="J137" s="4">
        <v>986.22</v>
      </c>
      <c r="K137" s="4">
        <v>0</v>
      </c>
      <c r="L137" s="4">
        <f t="shared" si="12"/>
        <v>986.22</v>
      </c>
      <c r="M137" s="18">
        <f t="shared" si="13"/>
        <v>1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230</v>
      </c>
      <c r="H138" s="1"/>
      <c r="I138" s="1"/>
      <c r="J138" s="2">
        <f>ROUND(J130+SUM(J135:J137),5)</f>
        <v>15111.24</v>
      </c>
      <c r="K138" s="2">
        <f>ROUND(K130+SUM(K135:K137),5)</f>
        <v>13311.39</v>
      </c>
      <c r="L138" s="2">
        <f t="shared" si="12"/>
        <v>1799.85</v>
      </c>
      <c r="M138" s="15">
        <f t="shared" si="13"/>
        <v>1.1352100000000001</v>
      </c>
    </row>
    <row r="139" spans="1:13" ht="15.75" thickBot="1" x14ac:dyDescent="0.3">
      <c r="A139" s="1"/>
      <c r="B139" s="1"/>
      <c r="C139" s="1"/>
      <c r="D139" s="1"/>
      <c r="E139" s="1"/>
      <c r="F139" s="1"/>
      <c r="G139" s="1" t="s">
        <v>231</v>
      </c>
      <c r="H139" s="1"/>
      <c r="I139" s="1"/>
      <c r="J139" s="2">
        <v>1340.7</v>
      </c>
      <c r="K139" s="2">
        <v>1235.02</v>
      </c>
      <c r="L139" s="2">
        <f t="shared" si="12"/>
        <v>105.68</v>
      </c>
      <c r="M139" s="15">
        <f t="shared" si="13"/>
        <v>1.0855699999999999</v>
      </c>
    </row>
    <row r="140" spans="1:13" ht="15.75" thickBot="1" x14ac:dyDescent="0.3">
      <c r="A140" s="1"/>
      <c r="B140" s="1"/>
      <c r="C140" s="1"/>
      <c r="D140" s="1"/>
      <c r="E140" s="1"/>
      <c r="F140" s="1" t="s">
        <v>232</v>
      </c>
      <c r="G140" s="1"/>
      <c r="H140" s="1"/>
      <c r="I140" s="1"/>
      <c r="J140" s="3">
        <f>ROUND(SUM(J109:J110)+J121+J129+SUM(J138:J139),5)</f>
        <v>27820.48</v>
      </c>
      <c r="K140" s="3">
        <f>ROUND(SUM(K109:K110)+K121+K129+SUM(K138:K139),5)</f>
        <v>33193.360000000001</v>
      </c>
      <c r="L140" s="3">
        <f t="shared" si="12"/>
        <v>-5372.88</v>
      </c>
      <c r="M140" s="17">
        <f t="shared" si="13"/>
        <v>0.83813000000000004</v>
      </c>
    </row>
    <row r="141" spans="1:13" x14ac:dyDescent="0.25">
      <c r="A141" s="1"/>
      <c r="B141" s="1"/>
      <c r="C141" s="1"/>
      <c r="D141" s="1"/>
      <c r="E141" s="1" t="s">
        <v>233</v>
      </c>
      <c r="F141" s="1"/>
      <c r="G141" s="1"/>
      <c r="H141" s="1"/>
      <c r="I141" s="1"/>
      <c r="J141" s="2">
        <f>ROUND(SUM(J43:J48)+J53+J60+J68+J101+J108+J140,5)</f>
        <v>731184.33</v>
      </c>
      <c r="K141" s="2">
        <f>ROUND(SUM(K43:K48)+K53+K60+K68+K101+K108+K140,5)</f>
        <v>738300.8</v>
      </c>
      <c r="L141" s="2">
        <f t="shared" si="12"/>
        <v>-7116.47</v>
      </c>
      <c r="M141" s="15">
        <f t="shared" si="13"/>
        <v>0.99036000000000002</v>
      </c>
    </row>
    <row r="142" spans="1:13" x14ac:dyDescent="0.25">
      <c r="A142" s="1"/>
      <c r="B142" s="1"/>
      <c r="C142" s="1"/>
      <c r="D142" s="1"/>
      <c r="E142" s="1" t="s">
        <v>234</v>
      </c>
      <c r="F142" s="1"/>
      <c r="G142" s="1"/>
      <c r="H142" s="1"/>
      <c r="I142" s="1"/>
      <c r="J142" s="2"/>
      <c r="K142" s="2"/>
      <c r="L142" s="2"/>
      <c r="M142" s="15"/>
    </row>
    <row r="143" spans="1:13" x14ac:dyDescent="0.25">
      <c r="A143" s="1"/>
      <c r="B143" s="1"/>
      <c r="C143" s="1"/>
      <c r="D143" s="1"/>
      <c r="E143" s="1"/>
      <c r="F143" s="1" t="s">
        <v>235</v>
      </c>
      <c r="G143" s="1"/>
      <c r="H143" s="1"/>
      <c r="I143" s="1"/>
      <c r="J143" s="2">
        <v>1828.31</v>
      </c>
      <c r="K143" s="2">
        <v>2499.98</v>
      </c>
      <c r="L143" s="2">
        <f>ROUND((J143-K143),5)</f>
        <v>-671.67</v>
      </c>
      <c r="M143" s="15">
        <f>ROUND(IF(K143=0, IF(J143=0, 0, 1), J143/K143),5)</f>
        <v>0.73133000000000004</v>
      </c>
    </row>
    <row r="144" spans="1:13" x14ac:dyDescent="0.25">
      <c r="A144" s="1"/>
      <c r="B144" s="1"/>
      <c r="C144" s="1"/>
      <c r="D144" s="1"/>
      <c r="E144" s="1"/>
      <c r="F144" s="1" t="s">
        <v>360</v>
      </c>
      <c r="G144" s="1"/>
      <c r="H144" s="1"/>
      <c r="I144" s="1"/>
      <c r="J144" s="2">
        <v>720</v>
      </c>
      <c r="K144" s="2"/>
      <c r="L144" s="2"/>
      <c r="M144" s="15"/>
    </row>
    <row r="145" spans="1:13" ht="15.75" thickBot="1" x14ac:dyDescent="0.3">
      <c r="A145" s="1"/>
      <c r="B145" s="1"/>
      <c r="C145" s="1"/>
      <c r="D145" s="1"/>
      <c r="E145" s="1"/>
      <c r="F145" s="1" t="s">
        <v>236</v>
      </c>
      <c r="G145" s="1"/>
      <c r="H145" s="1"/>
      <c r="I145" s="1"/>
      <c r="J145" s="4">
        <v>64</v>
      </c>
      <c r="K145" s="4">
        <v>500.02</v>
      </c>
      <c r="L145" s="4">
        <f>ROUND((J145-K145),5)</f>
        <v>-436.02</v>
      </c>
      <c r="M145" s="18">
        <f>ROUND(IF(K145=0, IF(J145=0, 0, 1), J145/K145),5)</f>
        <v>0.12798999999999999</v>
      </c>
    </row>
    <row r="146" spans="1:13" x14ac:dyDescent="0.25">
      <c r="A146" s="1"/>
      <c r="B146" s="1"/>
      <c r="C146" s="1"/>
      <c r="D146" s="1"/>
      <c r="E146" s="1" t="s">
        <v>237</v>
      </c>
      <c r="F146" s="1"/>
      <c r="G146" s="1"/>
      <c r="H146" s="1"/>
      <c r="I146" s="1"/>
      <c r="J146" s="2">
        <f>ROUND(SUM(J142:J145),5)</f>
        <v>2612.31</v>
      </c>
      <c r="K146" s="2">
        <f>ROUND(SUM(K142:K145),5)</f>
        <v>3000</v>
      </c>
      <c r="L146" s="2">
        <f>ROUND((J146-K146),5)</f>
        <v>-387.69</v>
      </c>
      <c r="M146" s="15">
        <f>ROUND(IF(K146=0, IF(J146=0, 0, 1), J146/K146),5)</f>
        <v>0.87077000000000004</v>
      </c>
    </row>
    <row r="147" spans="1:13" x14ac:dyDescent="0.25">
      <c r="A147" s="1"/>
      <c r="B147" s="1"/>
      <c r="C147" s="1"/>
      <c r="D147" s="1"/>
      <c r="E147" s="1" t="s">
        <v>238</v>
      </c>
      <c r="F147" s="1"/>
      <c r="G147" s="1"/>
      <c r="H147" s="1"/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 t="s">
        <v>239</v>
      </c>
      <c r="G148" s="1"/>
      <c r="H148" s="1"/>
      <c r="I148" s="1"/>
      <c r="J148" s="2">
        <v>0</v>
      </c>
      <c r="K148" s="2">
        <v>0</v>
      </c>
      <c r="L148" s="2">
        <f>ROUND((J148-K148),5)</f>
        <v>0</v>
      </c>
      <c r="M148" s="15">
        <f>ROUND(IF(K148=0, IF(J148=0, 0, 1), J148/K148),5)</f>
        <v>0</v>
      </c>
    </row>
    <row r="149" spans="1:13" x14ac:dyDescent="0.25">
      <c r="A149" s="1"/>
      <c r="B149" s="1"/>
      <c r="C149" s="1"/>
      <c r="D149" s="1"/>
      <c r="E149" s="1"/>
      <c r="F149" s="1" t="s">
        <v>240</v>
      </c>
      <c r="G149" s="1"/>
      <c r="H149" s="1"/>
      <c r="I149" s="1"/>
      <c r="J149" s="2">
        <v>198.63</v>
      </c>
      <c r="K149" s="2">
        <v>4966.9399999999996</v>
      </c>
      <c r="L149" s="2">
        <f>ROUND((J149-K149),5)</f>
        <v>-4768.3100000000004</v>
      </c>
      <c r="M149" s="15">
        <f>ROUND(IF(K149=0, IF(J149=0, 0, 1), J149/K149),5)</f>
        <v>3.9989999999999998E-2</v>
      </c>
    </row>
    <row r="150" spans="1:13" x14ac:dyDescent="0.25">
      <c r="A150" s="1"/>
      <c r="B150" s="1"/>
      <c r="C150" s="1"/>
      <c r="D150" s="1"/>
      <c r="E150" s="1"/>
      <c r="F150" s="1" t="s">
        <v>241</v>
      </c>
      <c r="G150" s="1"/>
      <c r="H150" s="1"/>
      <c r="I150" s="1"/>
      <c r="J150" s="2">
        <v>7316.24</v>
      </c>
      <c r="K150" s="2">
        <v>8340.6299999999992</v>
      </c>
      <c r="L150" s="2">
        <f>ROUND((J150-K150),5)</f>
        <v>-1024.3900000000001</v>
      </c>
      <c r="M150" s="15">
        <f>ROUND(IF(K150=0, IF(J150=0, 0, 1), J150/K150),5)</f>
        <v>0.87717999999999996</v>
      </c>
    </row>
    <row r="151" spans="1:13" x14ac:dyDescent="0.25">
      <c r="A151" s="1"/>
      <c r="B151" s="1"/>
      <c r="C151" s="1"/>
      <c r="D151" s="1"/>
      <c r="E151" s="1"/>
      <c r="F151" s="1" t="s">
        <v>242</v>
      </c>
      <c r="G151" s="1"/>
      <c r="H151" s="1"/>
      <c r="I151" s="1"/>
      <c r="J151" s="2">
        <v>937.42</v>
      </c>
      <c r="K151" s="2">
        <v>760.44</v>
      </c>
      <c r="L151" s="2">
        <f>ROUND((J151-K151),5)</f>
        <v>176.98</v>
      </c>
      <c r="M151" s="15">
        <f>ROUND(IF(K151=0, IF(J151=0, 0, 1), J151/K151),5)</f>
        <v>1.2327300000000001</v>
      </c>
    </row>
    <row r="152" spans="1:13" x14ac:dyDescent="0.25">
      <c r="A152" s="1"/>
      <c r="B152" s="1"/>
      <c r="C152" s="1"/>
      <c r="D152" s="1"/>
      <c r="E152" s="1"/>
      <c r="F152" s="1" t="s">
        <v>243</v>
      </c>
      <c r="G152" s="1"/>
      <c r="H152" s="1"/>
      <c r="I152" s="1"/>
      <c r="J152" s="2">
        <v>7279.4</v>
      </c>
      <c r="K152" s="2">
        <v>5000</v>
      </c>
      <c r="L152" s="2">
        <f>ROUND((J152-K152),5)</f>
        <v>2279.4</v>
      </c>
      <c r="M152" s="15">
        <f>ROUND(IF(K152=0, IF(J152=0, 0, 1), J152/K152),5)</f>
        <v>1.4558800000000001</v>
      </c>
    </row>
    <row r="153" spans="1:13" x14ac:dyDescent="0.25">
      <c r="A153" s="1"/>
      <c r="B153" s="1"/>
      <c r="C153" s="1"/>
      <c r="D153" s="1"/>
      <c r="E153" s="1"/>
      <c r="F153" s="1" t="s">
        <v>361</v>
      </c>
      <c r="G153" s="1"/>
      <c r="H153" s="1"/>
      <c r="I153" s="1"/>
      <c r="J153" s="2">
        <v>0</v>
      </c>
      <c r="K153" s="2"/>
      <c r="L153" s="2"/>
      <c r="M153" s="15"/>
    </row>
    <row r="154" spans="1:13" ht="15.75" thickBot="1" x14ac:dyDescent="0.3">
      <c r="A154" s="1"/>
      <c r="B154" s="1"/>
      <c r="C154" s="1"/>
      <c r="D154" s="1"/>
      <c r="E154" s="1"/>
      <c r="F154" s="1" t="s">
        <v>362</v>
      </c>
      <c r="G154" s="1"/>
      <c r="H154" s="1"/>
      <c r="I154" s="1"/>
      <c r="J154" s="4">
        <v>57.5</v>
      </c>
      <c r="K154" s="4"/>
      <c r="L154" s="4"/>
      <c r="M154" s="18"/>
    </row>
    <row r="155" spans="1:13" x14ac:dyDescent="0.25">
      <c r="A155" s="1"/>
      <c r="B155" s="1"/>
      <c r="C155" s="1"/>
      <c r="D155" s="1"/>
      <c r="E155" s="1" t="s">
        <v>244</v>
      </c>
      <c r="F155" s="1"/>
      <c r="G155" s="1"/>
      <c r="H155" s="1"/>
      <c r="I155" s="1"/>
      <c r="J155" s="2">
        <f>ROUND(SUM(J147:J154),5)</f>
        <v>15789.19</v>
      </c>
      <c r="K155" s="2">
        <f>ROUND(SUM(K147:K154),5)</f>
        <v>19068.009999999998</v>
      </c>
      <c r="L155" s="2">
        <f>ROUND((J155-K155),5)</f>
        <v>-3278.82</v>
      </c>
      <c r="M155" s="15">
        <f>ROUND(IF(K155=0, IF(J155=0, 0, 1), J155/K155),5)</f>
        <v>0.82804999999999995</v>
      </c>
    </row>
    <row r="156" spans="1:13" x14ac:dyDescent="0.25">
      <c r="A156" s="1"/>
      <c r="B156" s="1"/>
      <c r="C156" s="1"/>
      <c r="D156" s="1"/>
      <c r="E156" s="1" t="s">
        <v>245</v>
      </c>
      <c r="F156" s="1"/>
      <c r="G156" s="1"/>
      <c r="H156" s="1"/>
      <c r="I156" s="1"/>
      <c r="J156" s="2"/>
      <c r="K156" s="2"/>
      <c r="L156" s="2"/>
      <c r="M156" s="15"/>
    </row>
    <row r="157" spans="1:13" x14ac:dyDescent="0.25">
      <c r="A157" s="1"/>
      <c r="B157" s="1"/>
      <c r="C157" s="1"/>
      <c r="D157" s="1"/>
      <c r="E157" s="1"/>
      <c r="F157" s="1" t="s">
        <v>246</v>
      </c>
      <c r="G157" s="1"/>
      <c r="H157" s="1"/>
      <c r="I157" s="1"/>
      <c r="J157" s="2">
        <v>0</v>
      </c>
      <c r="K157" s="2">
        <v>0</v>
      </c>
      <c r="L157" s="2">
        <f>ROUND((J157-K157),5)</f>
        <v>0</v>
      </c>
      <c r="M157" s="15">
        <f>ROUND(IF(K157=0, IF(J157=0, 0, 1), J157/K157),5)</f>
        <v>0</v>
      </c>
    </row>
    <row r="158" spans="1:13" x14ac:dyDescent="0.25">
      <c r="A158" s="1"/>
      <c r="B158" s="1"/>
      <c r="C158" s="1"/>
      <c r="D158" s="1"/>
      <c r="E158" s="1"/>
      <c r="F158" s="1" t="s">
        <v>247</v>
      </c>
      <c r="G158" s="1"/>
      <c r="H158" s="1"/>
      <c r="I158" s="1"/>
      <c r="J158" s="2">
        <v>0</v>
      </c>
      <c r="K158" s="2">
        <v>500.02</v>
      </c>
      <c r="L158" s="2">
        <f>ROUND((J158-K158),5)</f>
        <v>-500.02</v>
      </c>
      <c r="M158" s="15">
        <f>ROUND(IF(K158=0, IF(J158=0, 0, 1), J158/K158),5)</f>
        <v>0</v>
      </c>
    </row>
    <row r="159" spans="1:13" x14ac:dyDescent="0.25">
      <c r="A159" s="1"/>
      <c r="B159" s="1"/>
      <c r="C159" s="1"/>
      <c r="D159" s="1"/>
      <c r="E159" s="1"/>
      <c r="F159" s="1" t="s">
        <v>363</v>
      </c>
      <c r="G159" s="1"/>
      <c r="H159" s="1"/>
      <c r="I159" s="1"/>
      <c r="J159" s="2">
        <v>181.66</v>
      </c>
      <c r="K159" s="2"/>
      <c r="L159" s="2"/>
      <c r="M159" s="15"/>
    </row>
    <row r="160" spans="1:13" x14ac:dyDescent="0.25">
      <c r="A160" s="1"/>
      <c r="B160" s="1"/>
      <c r="C160" s="1"/>
      <c r="D160" s="1"/>
      <c r="E160" s="1"/>
      <c r="F160" s="1" t="s">
        <v>248</v>
      </c>
      <c r="G160" s="1"/>
      <c r="H160" s="1"/>
      <c r="I160" s="1"/>
      <c r="J160" s="2">
        <v>5224.5</v>
      </c>
      <c r="K160" s="2">
        <v>5117.91</v>
      </c>
      <c r="L160" s="2">
        <f>ROUND((J160-K160),5)</f>
        <v>106.59</v>
      </c>
      <c r="M160" s="15">
        <f>ROUND(IF(K160=0, IF(J160=0, 0, 1), J160/K160),5)</f>
        <v>1.0208299999999999</v>
      </c>
    </row>
    <row r="161" spans="1:13" x14ac:dyDescent="0.25">
      <c r="A161" s="1"/>
      <c r="B161" s="1"/>
      <c r="C161" s="1"/>
      <c r="D161" s="1"/>
      <c r="E161" s="1"/>
      <c r="F161" s="1" t="s">
        <v>249</v>
      </c>
      <c r="G161" s="1"/>
      <c r="H161" s="1"/>
      <c r="I161" s="1"/>
      <c r="J161" s="2"/>
      <c r="K161" s="2"/>
      <c r="L161" s="2"/>
      <c r="M161" s="15"/>
    </row>
    <row r="162" spans="1:13" x14ac:dyDescent="0.25">
      <c r="A162" s="1"/>
      <c r="B162" s="1"/>
      <c r="C162" s="1"/>
      <c r="D162" s="1"/>
      <c r="E162" s="1"/>
      <c r="F162" s="1"/>
      <c r="G162" s="1" t="s">
        <v>250</v>
      </c>
      <c r="H162" s="1"/>
      <c r="I162" s="1"/>
      <c r="J162" s="2">
        <v>145</v>
      </c>
      <c r="K162" s="2">
        <v>3000</v>
      </c>
      <c r="L162" s="2">
        <f t="shared" ref="L162:L173" si="14">ROUND((J162-K162),5)</f>
        <v>-2855</v>
      </c>
      <c r="M162" s="15">
        <f t="shared" ref="M162:M173" si="15">ROUND(IF(K162=0, IF(J162=0, 0, 1), J162/K162),5)</f>
        <v>4.8329999999999998E-2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251</v>
      </c>
      <c r="H163" s="1"/>
      <c r="I163" s="1"/>
      <c r="J163" s="2">
        <v>0</v>
      </c>
      <c r="K163" s="2">
        <v>4980</v>
      </c>
      <c r="L163" s="2">
        <f t="shared" si="14"/>
        <v>-4980</v>
      </c>
      <c r="M163" s="15">
        <f t="shared" si="15"/>
        <v>0</v>
      </c>
    </row>
    <row r="164" spans="1:13" x14ac:dyDescent="0.25">
      <c r="A164" s="1"/>
      <c r="B164" s="1"/>
      <c r="C164" s="1"/>
      <c r="D164" s="1"/>
      <c r="E164" s="1"/>
      <c r="F164" s="1"/>
      <c r="G164" s="1" t="s">
        <v>252</v>
      </c>
      <c r="H164" s="1"/>
      <c r="I164" s="1"/>
      <c r="J164" s="2">
        <v>9836.17</v>
      </c>
      <c r="K164" s="2">
        <v>5159.01</v>
      </c>
      <c r="L164" s="2">
        <f t="shared" si="14"/>
        <v>4677.16</v>
      </c>
      <c r="M164" s="15">
        <f t="shared" si="15"/>
        <v>1.9066000000000001</v>
      </c>
    </row>
    <row r="165" spans="1:13" x14ac:dyDescent="0.25">
      <c r="A165" s="1"/>
      <c r="B165" s="1"/>
      <c r="C165" s="1"/>
      <c r="D165" s="1"/>
      <c r="E165" s="1"/>
      <c r="F165" s="1"/>
      <c r="G165" s="1" t="s">
        <v>253</v>
      </c>
      <c r="H165" s="1"/>
      <c r="I165" s="1"/>
      <c r="J165" s="2">
        <v>285.95</v>
      </c>
      <c r="K165" s="2">
        <v>5569.24</v>
      </c>
      <c r="L165" s="2">
        <f t="shared" si="14"/>
        <v>-5283.29</v>
      </c>
      <c r="M165" s="15">
        <f t="shared" si="15"/>
        <v>5.1339999999999997E-2</v>
      </c>
    </row>
    <row r="166" spans="1:13" x14ac:dyDescent="0.25">
      <c r="A166" s="1"/>
      <c r="B166" s="1"/>
      <c r="C166" s="1"/>
      <c r="D166" s="1"/>
      <c r="E166" s="1"/>
      <c r="F166" s="1"/>
      <c r="G166" s="1" t="s">
        <v>254</v>
      </c>
      <c r="H166" s="1"/>
      <c r="I166" s="1"/>
      <c r="J166" s="2">
        <v>0</v>
      </c>
      <c r="K166" s="2">
        <v>750</v>
      </c>
      <c r="L166" s="2">
        <f t="shared" si="14"/>
        <v>-750</v>
      </c>
      <c r="M166" s="15">
        <f t="shared" si="15"/>
        <v>0</v>
      </c>
    </row>
    <row r="167" spans="1:13" x14ac:dyDescent="0.25">
      <c r="A167" s="1"/>
      <c r="B167" s="1"/>
      <c r="C167" s="1"/>
      <c r="D167" s="1"/>
      <c r="E167" s="1"/>
      <c r="F167" s="1"/>
      <c r="G167" s="1" t="s">
        <v>255</v>
      </c>
      <c r="H167" s="1"/>
      <c r="I167" s="1"/>
      <c r="J167" s="2">
        <v>0</v>
      </c>
      <c r="K167" s="2">
        <v>999.98</v>
      </c>
      <c r="L167" s="2">
        <f t="shared" si="14"/>
        <v>-999.98</v>
      </c>
      <c r="M167" s="15">
        <f t="shared" si="15"/>
        <v>0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256</v>
      </c>
      <c r="H168" s="1"/>
      <c r="I168" s="1"/>
      <c r="J168" s="2">
        <v>1418.1</v>
      </c>
      <c r="K168" s="2">
        <v>625.66</v>
      </c>
      <c r="L168" s="2">
        <f t="shared" si="14"/>
        <v>792.44</v>
      </c>
      <c r="M168" s="15">
        <f t="shared" si="15"/>
        <v>2.2665700000000002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257</v>
      </c>
      <c r="H169" s="1"/>
      <c r="I169" s="1"/>
      <c r="J169" s="2">
        <v>1291.74</v>
      </c>
      <c r="K169" s="2">
        <v>3000</v>
      </c>
      <c r="L169" s="2">
        <f t="shared" si="14"/>
        <v>-1708.26</v>
      </c>
      <c r="M169" s="15">
        <f t="shared" si="15"/>
        <v>0.43058000000000002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258</v>
      </c>
      <c r="H170" s="1"/>
      <c r="I170" s="1"/>
      <c r="J170" s="2">
        <v>0</v>
      </c>
      <c r="K170" s="2">
        <v>0</v>
      </c>
      <c r="L170" s="2">
        <f t="shared" si="14"/>
        <v>0</v>
      </c>
      <c r="M170" s="15">
        <f t="shared" si="15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259</v>
      </c>
      <c r="H171" s="1"/>
      <c r="I171" s="1"/>
      <c r="J171" s="2">
        <v>440.96</v>
      </c>
      <c r="K171" s="2">
        <v>400</v>
      </c>
      <c r="L171" s="2">
        <f t="shared" si="14"/>
        <v>40.96</v>
      </c>
      <c r="M171" s="15">
        <f t="shared" si="15"/>
        <v>1.1024</v>
      </c>
    </row>
    <row r="172" spans="1:13" ht="15.75" thickBot="1" x14ac:dyDescent="0.3">
      <c r="A172" s="1"/>
      <c r="B172" s="1"/>
      <c r="C172" s="1"/>
      <c r="D172" s="1"/>
      <c r="E172" s="1"/>
      <c r="F172" s="1"/>
      <c r="G172" s="1" t="s">
        <v>260</v>
      </c>
      <c r="H172" s="1"/>
      <c r="I172" s="1"/>
      <c r="J172" s="4">
        <v>0</v>
      </c>
      <c r="K172" s="4">
        <v>0</v>
      </c>
      <c r="L172" s="4">
        <f t="shared" si="14"/>
        <v>0</v>
      </c>
      <c r="M172" s="18">
        <f t="shared" si="15"/>
        <v>0</v>
      </c>
    </row>
    <row r="173" spans="1:13" x14ac:dyDescent="0.25">
      <c r="A173" s="1"/>
      <c r="B173" s="1"/>
      <c r="C173" s="1"/>
      <c r="D173" s="1"/>
      <c r="E173" s="1"/>
      <c r="F173" s="1" t="s">
        <v>261</v>
      </c>
      <c r="G173" s="1"/>
      <c r="H173" s="1"/>
      <c r="I173" s="1"/>
      <c r="J173" s="2">
        <f>ROUND(SUM(J161:J172),5)</f>
        <v>13417.92</v>
      </c>
      <c r="K173" s="2">
        <f>ROUND(SUM(K161:K172),5)</f>
        <v>24483.89</v>
      </c>
      <c r="L173" s="2">
        <f t="shared" si="14"/>
        <v>-11065.97</v>
      </c>
      <c r="M173" s="15">
        <f t="shared" si="15"/>
        <v>0.54803000000000002</v>
      </c>
    </row>
    <row r="174" spans="1:13" x14ac:dyDescent="0.25">
      <c r="A174" s="1"/>
      <c r="B174" s="1"/>
      <c r="C174" s="1"/>
      <c r="D174" s="1"/>
      <c r="E174" s="1"/>
      <c r="F174" s="1" t="s">
        <v>262</v>
      </c>
      <c r="G174" s="1"/>
      <c r="H174" s="1"/>
      <c r="I174" s="1"/>
      <c r="J174" s="2"/>
      <c r="K174" s="2"/>
      <c r="L174" s="2"/>
      <c r="M174" s="15"/>
    </row>
    <row r="175" spans="1:13" x14ac:dyDescent="0.25">
      <c r="A175" s="1"/>
      <c r="B175" s="1"/>
      <c r="C175" s="1"/>
      <c r="D175" s="1"/>
      <c r="E175" s="1"/>
      <c r="F175" s="1"/>
      <c r="G175" s="1" t="s">
        <v>263</v>
      </c>
      <c r="H175" s="1"/>
      <c r="I175" s="1"/>
      <c r="J175" s="2">
        <v>844.03</v>
      </c>
      <c r="K175" s="2">
        <v>0</v>
      </c>
      <c r="L175" s="2">
        <f t="shared" ref="L175:L197" si="16">ROUND((J175-K175),5)</f>
        <v>844.03</v>
      </c>
      <c r="M175" s="15">
        <f t="shared" ref="M175:M197" si="17">ROUND(IF(K175=0, IF(J175=0, 0, 1), J175/K175),5)</f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264</v>
      </c>
      <c r="H176" s="1"/>
      <c r="I176" s="1"/>
      <c r="J176" s="2">
        <v>0</v>
      </c>
      <c r="K176" s="2">
        <v>0</v>
      </c>
      <c r="L176" s="2">
        <f t="shared" si="16"/>
        <v>0</v>
      </c>
      <c r="M176" s="15">
        <f t="shared" si="17"/>
        <v>0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265</v>
      </c>
      <c r="H177" s="1"/>
      <c r="I177" s="1"/>
      <c r="J177" s="2">
        <v>19.989999999999998</v>
      </c>
      <c r="K177" s="2">
        <v>0</v>
      </c>
      <c r="L177" s="2">
        <f t="shared" si="16"/>
        <v>19.989999999999998</v>
      </c>
      <c r="M177" s="15">
        <f t="shared" si="17"/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266</v>
      </c>
      <c r="H178" s="1"/>
      <c r="I178" s="1"/>
      <c r="J178" s="2">
        <v>0</v>
      </c>
      <c r="K178" s="2">
        <v>0</v>
      </c>
      <c r="L178" s="2">
        <f t="shared" si="16"/>
        <v>0</v>
      </c>
      <c r="M178" s="15">
        <f t="shared" si="17"/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267</v>
      </c>
      <c r="H179" s="1"/>
      <c r="I179" s="1"/>
      <c r="J179" s="2">
        <v>0</v>
      </c>
      <c r="K179" s="2">
        <v>0</v>
      </c>
      <c r="L179" s="2">
        <f t="shared" si="16"/>
        <v>0</v>
      </c>
      <c r="M179" s="15">
        <f t="shared" si="17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268</v>
      </c>
      <c r="H180" s="1"/>
      <c r="I180" s="1"/>
      <c r="J180" s="2">
        <v>9.99</v>
      </c>
      <c r="K180" s="2">
        <v>0</v>
      </c>
      <c r="L180" s="2">
        <f t="shared" si="16"/>
        <v>9.99</v>
      </c>
      <c r="M180" s="15">
        <f t="shared" si="17"/>
        <v>1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269</v>
      </c>
      <c r="H181" s="1"/>
      <c r="I181" s="1"/>
      <c r="J181" s="2">
        <v>1115.95</v>
      </c>
      <c r="K181" s="2">
        <v>0</v>
      </c>
      <c r="L181" s="2">
        <f t="shared" si="16"/>
        <v>1115.95</v>
      </c>
      <c r="M181" s="15">
        <f t="shared" si="17"/>
        <v>1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270</v>
      </c>
      <c r="H182" s="1"/>
      <c r="I182" s="1"/>
      <c r="J182" s="2">
        <v>153.51</v>
      </c>
      <c r="K182" s="2">
        <v>0</v>
      </c>
      <c r="L182" s="2">
        <f t="shared" si="16"/>
        <v>153.51</v>
      </c>
      <c r="M182" s="15">
        <f t="shared" si="17"/>
        <v>1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271</v>
      </c>
      <c r="H183" s="1"/>
      <c r="I183" s="1"/>
      <c r="J183" s="2">
        <v>4389.8900000000003</v>
      </c>
      <c r="K183" s="2">
        <v>0</v>
      </c>
      <c r="L183" s="2">
        <f t="shared" si="16"/>
        <v>4389.8900000000003</v>
      </c>
      <c r="M183" s="15">
        <f t="shared" si="17"/>
        <v>1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272</v>
      </c>
      <c r="H184" s="1"/>
      <c r="I184" s="1"/>
      <c r="J184" s="2">
        <v>849.16</v>
      </c>
      <c r="K184" s="2">
        <v>0</v>
      </c>
      <c r="L184" s="2">
        <f t="shared" si="16"/>
        <v>849.16</v>
      </c>
      <c r="M184" s="15">
        <f t="shared" si="17"/>
        <v>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273</v>
      </c>
      <c r="H185" s="1"/>
      <c r="I185" s="1"/>
      <c r="J185" s="2">
        <v>438</v>
      </c>
      <c r="K185" s="2">
        <v>0</v>
      </c>
      <c r="L185" s="2">
        <f t="shared" si="16"/>
        <v>438</v>
      </c>
      <c r="M185" s="15">
        <f t="shared" si="17"/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274</v>
      </c>
      <c r="H186" s="1"/>
      <c r="I186" s="1"/>
      <c r="J186" s="2">
        <v>1595.07</v>
      </c>
      <c r="K186" s="2">
        <v>0</v>
      </c>
      <c r="L186" s="2">
        <f t="shared" si="16"/>
        <v>1595.07</v>
      </c>
      <c r="M186" s="15">
        <f t="shared" si="17"/>
        <v>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275</v>
      </c>
      <c r="H187" s="1"/>
      <c r="I187" s="1"/>
      <c r="J187" s="2">
        <v>264.33999999999997</v>
      </c>
      <c r="K187" s="2">
        <v>0</v>
      </c>
      <c r="L187" s="2">
        <f t="shared" si="16"/>
        <v>264.33999999999997</v>
      </c>
      <c r="M187" s="15">
        <f t="shared" si="17"/>
        <v>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276</v>
      </c>
      <c r="H188" s="1"/>
      <c r="I188" s="1"/>
      <c r="J188" s="2">
        <v>0</v>
      </c>
      <c r="K188" s="2">
        <v>0</v>
      </c>
      <c r="L188" s="2">
        <f t="shared" si="16"/>
        <v>0</v>
      </c>
      <c r="M188" s="15">
        <f t="shared" si="17"/>
        <v>0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277</v>
      </c>
      <c r="H189" s="1"/>
      <c r="I189" s="1"/>
      <c r="J189" s="2">
        <v>0</v>
      </c>
      <c r="K189" s="2">
        <v>0</v>
      </c>
      <c r="L189" s="2">
        <f t="shared" si="16"/>
        <v>0</v>
      </c>
      <c r="M189" s="15">
        <f t="shared" si="17"/>
        <v>0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278</v>
      </c>
      <c r="H190" s="1"/>
      <c r="I190" s="1"/>
      <c r="J190" s="2">
        <v>186.37</v>
      </c>
      <c r="K190" s="2">
        <v>0</v>
      </c>
      <c r="L190" s="2">
        <f t="shared" si="16"/>
        <v>186.37</v>
      </c>
      <c r="M190" s="15">
        <f t="shared" si="17"/>
        <v>1</v>
      </c>
    </row>
    <row r="191" spans="1:13" x14ac:dyDescent="0.25">
      <c r="A191" s="1"/>
      <c r="B191" s="1"/>
      <c r="C191" s="1"/>
      <c r="D191" s="1"/>
      <c r="E191" s="1"/>
      <c r="F191" s="1"/>
      <c r="G191" s="1" t="s">
        <v>279</v>
      </c>
      <c r="H191" s="1"/>
      <c r="I191" s="1"/>
      <c r="J191" s="2">
        <v>5523.02</v>
      </c>
      <c r="K191" s="2">
        <v>0</v>
      </c>
      <c r="L191" s="2">
        <f t="shared" si="16"/>
        <v>5523.02</v>
      </c>
      <c r="M191" s="15">
        <f t="shared" si="17"/>
        <v>1</v>
      </c>
    </row>
    <row r="192" spans="1:13" x14ac:dyDescent="0.25">
      <c r="A192" s="1"/>
      <c r="B192" s="1"/>
      <c r="C192" s="1"/>
      <c r="D192" s="1"/>
      <c r="E192" s="1"/>
      <c r="F192" s="1"/>
      <c r="G192" s="1" t="s">
        <v>280</v>
      </c>
      <c r="H192" s="1"/>
      <c r="I192" s="1"/>
      <c r="J192" s="2">
        <v>83.79</v>
      </c>
      <c r="K192" s="2">
        <v>0</v>
      </c>
      <c r="L192" s="2">
        <f t="shared" si="16"/>
        <v>83.79</v>
      </c>
      <c r="M192" s="15">
        <f t="shared" si="17"/>
        <v>1</v>
      </c>
    </row>
    <row r="193" spans="1:13" x14ac:dyDescent="0.25">
      <c r="A193" s="1"/>
      <c r="B193" s="1"/>
      <c r="C193" s="1"/>
      <c r="D193" s="1"/>
      <c r="E193" s="1"/>
      <c r="F193" s="1"/>
      <c r="G193" s="1" t="s">
        <v>281</v>
      </c>
      <c r="H193" s="1"/>
      <c r="I193" s="1"/>
      <c r="J193" s="2">
        <v>14574.99</v>
      </c>
      <c r="K193" s="2">
        <v>0</v>
      </c>
      <c r="L193" s="2">
        <f t="shared" si="16"/>
        <v>14574.99</v>
      </c>
      <c r="M193" s="15">
        <f t="shared" si="17"/>
        <v>1</v>
      </c>
    </row>
    <row r="194" spans="1:13" x14ac:dyDescent="0.25">
      <c r="A194" s="1"/>
      <c r="B194" s="1"/>
      <c r="C194" s="1"/>
      <c r="D194" s="1"/>
      <c r="E194" s="1"/>
      <c r="F194" s="1"/>
      <c r="G194" s="1" t="s">
        <v>282</v>
      </c>
      <c r="H194" s="1"/>
      <c r="I194" s="1"/>
      <c r="J194" s="2">
        <v>68.16</v>
      </c>
      <c r="K194" s="2">
        <v>0</v>
      </c>
      <c r="L194" s="2">
        <f t="shared" si="16"/>
        <v>68.16</v>
      </c>
      <c r="M194" s="15">
        <f t="shared" si="17"/>
        <v>1</v>
      </c>
    </row>
    <row r="195" spans="1:13" ht="15.75" thickBot="1" x14ac:dyDescent="0.3">
      <c r="A195" s="1"/>
      <c r="B195" s="1"/>
      <c r="C195" s="1"/>
      <c r="D195" s="1"/>
      <c r="E195" s="1"/>
      <c r="F195" s="1"/>
      <c r="G195" s="1" t="s">
        <v>283</v>
      </c>
      <c r="H195" s="1"/>
      <c r="I195" s="1"/>
      <c r="J195" s="2">
        <v>919.32</v>
      </c>
      <c r="K195" s="2">
        <v>15404.33</v>
      </c>
      <c r="L195" s="2">
        <f t="shared" si="16"/>
        <v>-14485.01</v>
      </c>
      <c r="M195" s="15">
        <f t="shared" si="17"/>
        <v>5.9679999999999997E-2</v>
      </c>
    </row>
    <row r="196" spans="1:13" ht="15.75" thickBot="1" x14ac:dyDescent="0.3">
      <c r="A196" s="1"/>
      <c r="B196" s="1"/>
      <c r="C196" s="1"/>
      <c r="D196" s="1"/>
      <c r="E196" s="1"/>
      <c r="F196" s="1" t="s">
        <v>284</v>
      </c>
      <c r="G196" s="1"/>
      <c r="H196" s="1"/>
      <c r="I196" s="1"/>
      <c r="J196" s="3">
        <f>ROUND(SUM(J174:J195),5)</f>
        <v>31035.58</v>
      </c>
      <c r="K196" s="3">
        <f>ROUND(SUM(K174:K195),5)</f>
        <v>15404.33</v>
      </c>
      <c r="L196" s="3">
        <f t="shared" si="16"/>
        <v>15631.25</v>
      </c>
      <c r="M196" s="17">
        <f t="shared" si="17"/>
        <v>2.0147300000000001</v>
      </c>
    </row>
    <row r="197" spans="1:13" x14ac:dyDescent="0.25">
      <c r="A197" s="1"/>
      <c r="B197" s="1"/>
      <c r="C197" s="1"/>
      <c r="D197" s="1"/>
      <c r="E197" s="1" t="s">
        <v>285</v>
      </c>
      <c r="F197" s="1"/>
      <c r="G197" s="1"/>
      <c r="H197" s="1"/>
      <c r="I197" s="1"/>
      <c r="J197" s="2">
        <f>ROUND(SUM(J156:J160)+J173+J196,5)</f>
        <v>49859.66</v>
      </c>
      <c r="K197" s="2">
        <f>ROUND(SUM(K156:K160)+K173+K196,5)</f>
        <v>45506.15</v>
      </c>
      <c r="L197" s="2">
        <f t="shared" si="16"/>
        <v>4353.51</v>
      </c>
      <c r="M197" s="15">
        <f t="shared" si="17"/>
        <v>1.0956699999999999</v>
      </c>
    </row>
    <row r="198" spans="1:13" x14ac:dyDescent="0.25">
      <c r="A198" s="1"/>
      <c r="B198" s="1"/>
      <c r="C198" s="1"/>
      <c r="D198" s="1"/>
      <c r="E198" s="1" t="s">
        <v>286</v>
      </c>
      <c r="F198" s="1"/>
      <c r="G198" s="1"/>
      <c r="H198" s="1"/>
      <c r="I198" s="1"/>
      <c r="J198" s="2"/>
      <c r="K198" s="2"/>
      <c r="L198" s="2"/>
      <c r="M198" s="15"/>
    </row>
    <row r="199" spans="1:13" x14ac:dyDescent="0.25">
      <c r="A199" s="1"/>
      <c r="B199" s="1"/>
      <c r="C199" s="1"/>
      <c r="D199" s="1"/>
      <c r="E199" s="1"/>
      <c r="F199" s="1" t="s">
        <v>287</v>
      </c>
      <c r="G199" s="1"/>
      <c r="H199" s="1"/>
      <c r="I199" s="1"/>
      <c r="J199" s="2">
        <v>3657.76</v>
      </c>
      <c r="K199" s="2">
        <v>975</v>
      </c>
      <c r="L199" s="2">
        <f>ROUND((J199-K199),5)</f>
        <v>2682.76</v>
      </c>
      <c r="M199" s="15">
        <f>ROUND(IF(K199=0, IF(J199=0, 0, 1), J199/K199),5)</f>
        <v>3.7515499999999999</v>
      </c>
    </row>
    <row r="200" spans="1:13" x14ac:dyDescent="0.25">
      <c r="A200" s="1"/>
      <c r="B200" s="1"/>
      <c r="C200" s="1"/>
      <c r="D200" s="1"/>
      <c r="E200" s="1"/>
      <c r="F200" s="1" t="s">
        <v>288</v>
      </c>
      <c r="G200" s="1"/>
      <c r="H200" s="1"/>
      <c r="I200" s="1"/>
      <c r="J200" s="2">
        <v>87.98</v>
      </c>
      <c r="K200" s="2">
        <v>1875</v>
      </c>
      <c r="L200" s="2">
        <f>ROUND((J200-K200),5)</f>
        <v>-1787.02</v>
      </c>
      <c r="M200" s="15">
        <f>ROUND(IF(K200=0, IF(J200=0, 0, 1), J200/K200),5)</f>
        <v>4.6920000000000003E-2</v>
      </c>
    </row>
    <row r="201" spans="1:13" ht="15.75" thickBot="1" x14ac:dyDescent="0.3">
      <c r="A201" s="1"/>
      <c r="B201" s="1"/>
      <c r="C201" s="1"/>
      <c r="D201" s="1"/>
      <c r="E201" s="1"/>
      <c r="F201" s="1" t="s">
        <v>289</v>
      </c>
      <c r="G201" s="1"/>
      <c r="H201" s="1"/>
      <c r="I201" s="1"/>
      <c r="J201" s="4">
        <v>0</v>
      </c>
      <c r="K201" s="4">
        <v>0</v>
      </c>
      <c r="L201" s="4">
        <f>ROUND((J201-K201),5)</f>
        <v>0</v>
      </c>
      <c r="M201" s="18">
        <f>ROUND(IF(K201=0, IF(J201=0, 0, 1), J201/K201),5)</f>
        <v>0</v>
      </c>
    </row>
    <row r="202" spans="1:13" x14ac:dyDescent="0.25">
      <c r="A202" s="1"/>
      <c r="B202" s="1"/>
      <c r="C202" s="1"/>
      <c r="D202" s="1"/>
      <c r="E202" s="1" t="s">
        <v>290</v>
      </c>
      <c r="F202" s="1"/>
      <c r="G202" s="1"/>
      <c r="H202" s="1"/>
      <c r="I202" s="1"/>
      <c r="J202" s="2">
        <f>ROUND(SUM(J198:J201),5)</f>
        <v>3745.74</v>
      </c>
      <c r="K202" s="2">
        <f>ROUND(SUM(K198:K201),5)</f>
        <v>2850</v>
      </c>
      <c r="L202" s="2">
        <f>ROUND((J202-K202),5)</f>
        <v>895.74</v>
      </c>
      <c r="M202" s="15">
        <f>ROUND(IF(K202=0, IF(J202=0, 0, 1), J202/K202),5)</f>
        <v>1.31429</v>
      </c>
    </row>
    <row r="203" spans="1:13" x14ac:dyDescent="0.25">
      <c r="A203" s="1"/>
      <c r="B203" s="1"/>
      <c r="C203" s="1"/>
      <c r="D203" s="1"/>
      <c r="E203" s="1" t="s">
        <v>291</v>
      </c>
      <c r="F203" s="1"/>
      <c r="G203" s="1"/>
      <c r="H203" s="1"/>
      <c r="I203" s="1"/>
      <c r="J203" s="2"/>
      <c r="K203" s="2"/>
      <c r="L203" s="2"/>
      <c r="M203" s="15"/>
    </row>
    <row r="204" spans="1:13" x14ac:dyDescent="0.25">
      <c r="A204" s="1"/>
      <c r="B204" s="1"/>
      <c r="C204" s="1"/>
      <c r="D204" s="1"/>
      <c r="E204" s="1"/>
      <c r="F204" s="1" t="s">
        <v>292</v>
      </c>
      <c r="G204" s="1"/>
      <c r="H204" s="1"/>
      <c r="I204" s="1"/>
      <c r="J204" s="2">
        <v>355</v>
      </c>
      <c r="K204" s="2">
        <v>0</v>
      </c>
      <c r="L204" s="2">
        <f>ROUND((J204-K204),5)</f>
        <v>355</v>
      </c>
      <c r="M204" s="15">
        <f>ROUND(IF(K204=0, IF(J204=0, 0, 1), J204/K204),5)</f>
        <v>1</v>
      </c>
    </row>
    <row r="205" spans="1:13" x14ac:dyDescent="0.25">
      <c r="A205" s="1"/>
      <c r="B205" s="1"/>
      <c r="C205" s="1"/>
      <c r="D205" s="1"/>
      <c r="E205" s="1"/>
      <c r="F205" s="1" t="s">
        <v>293</v>
      </c>
      <c r="G205" s="1"/>
      <c r="H205" s="1"/>
      <c r="I205" s="1"/>
      <c r="J205" s="2"/>
      <c r="K205" s="2"/>
      <c r="L205" s="2"/>
      <c r="M205" s="15"/>
    </row>
    <row r="206" spans="1:13" x14ac:dyDescent="0.25">
      <c r="A206" s="1"/>
      <c r="B206" s="1"/>
      <c r="C206" s="1"/>
      <c r="D206" s="1"/>
      <c r="E206" s="1"/>
      <c r="F206" s="1"/>
      <c r="G206" s="1" t="s">
        <v>294</v>
      </c>
      <c r="H206" s="1"/>
      <c r="I206" s="1"/>
      <c r="J206" s="2">
        <v>1853.52</v>
      </c>
      <c r="K206" s="2">
        <v>608.62</v>
      </c>
      <c r="L206" s="2">
        <f t="shared" ref="L206:L211" si="18">ROUND((J206-K206),5)</f>
        <v>1244.9000000000001</v>
      </c>
      <c r="M206" s="15">
        <f t="shared" ref="M206:M211" si="19">ROUND(IF(K206=0, IF(J206=0, 0, 1), J206/K206),5)</f>
        <v>3.0454500000000002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295</v>
      </c>
      <c r="H207" s="1"/>
      <c r="I207" s="1"/>
      <c r="J207" s="2">
        <v>0</v>
      </c>
      <c r="K207" s="2">
        <v>1823.37</v>
      </c>
      <c r="L207" s="2">
        <f t="shared" si="18"/>
        <v>-1823.37</v>
      </c>
      <c r="M207" s="15">
        <f t="shared" si="19"/>
        <v>0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296</v>
      </c>
      <c r="H208" s="1"/>
      <c r="I208" s="1"/>
      <c r="J208" s="2">
        <v>0</v>
      </c>
      <c r="K208" s="2">
        <v>0</v>
      </c>
      <c r="L208" s="2">
        <f t="shared" si="18"/>
        <v>0</v>
      </c>
      <c r="M208" s="15">
        <f t="shared" si="19"/>
        <v>0</v>
      </c>
    </row>
    <row r="209" spans="1:13" ht="15.75" thickBot="1" x14ac:dyDescent="0.3">
      <c r="A209" s="1"/>
      <c r="B209" s="1"/>
      <c r="C209" s="1"/>
      <c r="D209" s="1"/>
      <c r="E209" s="1"/>
      <c r="F209" s="1"/>
      <c r="G209" s="1" t="s">
        <v>297</v>
      </c>
      <c r="H209" s="1"/>
      <c r="I209" s="1"/>
      <c r="J209" s="4">
        <v>2860.29</v>
      </c>
      <c r="K209" s="4">
        <v>3775.69</v>
      </c>
      <c r="L209" s="4">
        <f t="shared" si="18"/>
        <v>-915.4</v>
      </c>
      <c r="M209" s="18">
        <f t="shared" si="19"/>
        <v>0.75754999999999995</v>
      </c>
    </row>
    <row r="210" spans="1:13" x14ac:dyDescent="0.25">
      <c r="A210" s="1"/>
      <c r="B210" s="1"/>
      <c r="C210" s="1"/>
      <c r="D210" s="1"/>
      <c r="E210" s="1"/>
      <c r="F210" s="1" t="s">
        <v>298</v>
      </c>
      <c r="G210" s="1"/>
      <c r="H210" s="1"/>
      <c r="I210" s="1"/>
      <c r="J210" s="2">
        <f>ROUND(SUM(J205:J209),5)</f>
        <v>4713.8100000000004</v>
      </c>
      <c r="K210" s="2">
        <f>ROUND(SUM(K205:K209),5)</f>
        <v>6207.68</v>
      </c>
      <c r="L210" s="2">
        <f t="shared" si="18"/>
        <v>-1493.87</v>
      </c>
      <c r="M210" s="15">
        <f t="shared" si="19"/>
        <v>0.75934999999999997</v>
      </c>
    </row>
    <row r="211" spans="1:13" x14ac:dyDescent="0.25">
      <c r="A211" s="1"/>
      <c r="B211" s="1"/>
      <c r="C211" s="1"/>
      <c r="D211" s="1"/>
      <c r="E211" s="1"/>
      <c r="F211" s="1" t="s">
        <v>299</v>
      </c>
      <c r="G211" s="1"/>
      <c r="H211" s="1"/>
      <c r="I211" s="1"/>
      <c r="J211" s="2">
        <v>0</v>
      </c>
      <c r="K211" s="2">
        <v>0</v>
      </c>
      <c r="L211" s="2">
        <f t="shared" si="18"/>
        <v>0</v>
      </c>
      <c r="M211" s="15">
        <f t="shared" si="19"/>
        <v>0</v>
      </c>
    </row>
    <row r="212" spans="1:13" x14ac:dyDescent="0.25">
      <c r="A212" s="1"/>
      <c r="B212" s="1"/>
      <c r="C212" s="1"/>
      <c r="D212" s="1"/>
      <c r="E212" s="1"/>
      <c r="F212" s="1" t="s">
        <v>364</v>
      </c>
      <c r="G212" s="1"/>
      <c r="H212" s="1"/>
      <c r="I212" s="1"/>
      <c r="J212" s="2">
        <v>2500</v>
      </c>
      <c r="K212" s="2"/>
      <c r="L212" s="2"/>
      <c r="M212" s="15"/>
    </row>
    <row r="213" spans="1:13" x14ac:dyDescent="0.25">
      <c r="A213" s="1"/>
      <c r="B213" s="1"/>
      <c r="C213" s="1"/>
      <c r="D213" s="1"/>
      <c r="E213" s="1"/>
      <c r="F213" s="1" t="s">
        <v>300</v>
      </c>
      <c r="G213" s="1"/>
      <c r="H213" s="1"/>
      <c r="I213" s="1"/>
      <c r="J213" s="2"/>
      <c r="K213" s="2"/>
      <c r="L213" s="2"/>
      <c r="M213" s="15"/>
    </row>
    <row r="214" spans="1:13" x14ac:dyDescent="0.25">
      <c r="A214" s="1"/>
      <c r="B214" s="1"/>
      <c r="C214" s="1"/>
      <c r="D214" s="1"/>
      <c r="E214" s="1"/>
      <c r="F214" s="1"/>
      <c r="G214" s="1" t="s">
        <v>301</v>
      </c>
      <c r="H214" s="1"/>
      <c r="I214" s="1"/>
      <c r="J214" s="2">
        <v>83.2</v>
      </c>
      <c r="K214" s="2">
        <v>1475.05</v>
      </c>
      <c r="L214" s="2">
        <f>ROUND((J214-K214),5)</f>
        <v>-1391.85</v>
      </c>
      <c r="M214" s="15">
        <f>ROUND(IF(K214=0, IF(J214=0, 0, 1), J214/K214),5)</f>
        <v>5.6399999999999999E-2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302</v>
      </c>
      <c r="H215" s="1"/>
      <c r="I215" s="1"/>
      <c r="J215" s="2">
        <v>696.79</v>
      </c>
      <c r="K215" s="2">
        <v>24.47</v>
      </c>
      <c r="L215" s="2">
        <f>ROUND((J215-K215),5)</f>
        <v>672.32</v>
      </c>
      <c r="M215" s="15">
        <f>ROUND(IF(K215=0, IF(J215=0, 0, 1), J215/K215),5)</f>
        <v>28.475280000000001</v>
      </c>
    </row>
    <row r="216" spans="1:13" ht="15.75" thickBot="1" x14ac:dyDescent="0.3">
      <c r="A216" s="1"/>
      <c r="B216" s="1"/>
      <c r="C216" s="1"/>
      <c r="D216" s="1"/>
      <c r="E216" s="1"/>
      <c r="F216" s="1"/>
      <c r="G216" s="1" t="s">
        <v>303</v>
      </c>
      <c r="H216" s="1"/>
      <c r="I216" s="1"/>
      <c r="J216" s="2">
        <v>9.1999999999999993</v>
      </c>
      <c r="K216" s="2">
        <v>0</v>
      </c>
      <c r="L216" s="2">
        <f>ROUND((J216-K216),5)</f>
        <v>9.1999999999999993</v>
      </c>
      <c r="M216" s="15">
        <f>ROUND(IF(K216=0, IF(J216=0, 0, 1), J216/K216),5)</f>
        <v>1</v>
      </c>
    </row>
    <row r="217" spans="1:13" ht="15.75" thickBot="1" x14ac:dyDescent="0.3">
      <c r="A217" s="1"/>
      <c r="B217" s="1"/>
      <c r="C217" s="1"/>
      <c r="D217" s="1"/>
      <c r="E217" s="1"/>
      <c r="F217" s="1" t="s">
        <v>304</v>
      </c>
      <c r="G217" s="1"/>
      <c r="H217" s="1"/>
      <c r="I217" s="1"/>
      <c r="J217" s="3">
        <f>ROUND(SUM(J213:J216),5)</f>
        <v>789.19</v>
      </c>
      <c r="K217" s="3">
        <f>ROUND(SUM(K213:K216),5)</f>
        <v>1499.52</v>
      </c>
      <c r="L217" s="3">
        <f>ROUND((J217-K217),5)</f>
        <v>-710.33</v>
      </c>
      <c r="M217" s="17">
        <f>ROUND(IF(K217=0, IF(J217=0, 0, 1), J217/K217),5)</f>
        <v>0.52629999999999999</v>
      </c>
    </row>
    <row r="218" spans="1:13" x14ac:dyDescent="0.25">
      <c r="A218" s="1"/>
      <c r="B218" s="1"/>
      <c r="C218" s="1"/>
      <c r="D218" s="1"/>
      <c r="E218" s="1" t="s">
        <v>305</v>
      </c>
      <c r="F218" s="1"/>
      <c r="G218" s="1"/>
      <c r="H218" s="1"/>
      <c r="I218" s="1"/>
      <c r="J218" s="2">
        <f>ROUND(SUM(J203:J204)+SUM(J210:J212)+J217,5)</f>
        <v>8358</v>
      </c>
      <c r="K218" s="2">
        <f>ROUND(SUM(K203:K204)+SUM(K210:K212)+K217,5)</f>
        <v>7707.2</v>
      </c>
      <c r="L218" s="2">
        <f>ROUND((J218-K218),5)</f>
        <v>650.79999999999995</v>
      </c>
      <c r="M218" s="15">
        <f>ROUND(IF(K218=0, IF(J218=0, 0, 1), J218/K218),5)</f>
        <v>1.0844400000000001</v>
      </c>
    </row>
    <row r="219" spans="1:13" x14ac:dyDescent="0.25">
      <c r="A219" s="1"/>
      <c r="B219" s="1"/>
      <c r="C219" s="1"/>
      <c r="D219" s="1"/>
      <c r="E219" s="1" t="s">
        <v>306</v>
      </c>
      <c r="F219" s="1"/>
      <c r="G219" s="1"/>
      <c r="H219" s="1"/>
      <c r="I219" s="1"/>
      <c r="J219" s="2"/>
      <c r="K219" s="2"/>
      <c r="L219" s="2"/>
      <c r="M219" s="15"/>
    </row>
    <row r="220" spans="1:13" x14ac:dyDescent="0.25">
      <c r="A220" s="1"/>
      <c r="B220" s="1"/>
      <c r="C220" s="1"/>
      <c r="D220" s="1"/>
      <c r="E220" s="1"/>
      <c r="F220" s="1" t="s">
        <v>307</v>
      </c>
      <c r="G220" s="1"/>
      <c r="H220" s="1"/>
      <c r="I220" s="1"/>
      <c r="J220" s="2">
        <v>919.23</v>
      </c>
      <c r="K220" s="2">
        <v>3050.11</v>
      </c>
      <c r="L220" s="2">
        <f t="shared" ref="L220:L225" si="20">ROUND((J220-K220),5)</f>
        <v>-2130.88</v>
      </c>
      <c r="M220" s="15">
        <f t="shared" ref="M220:M225" si="21">ROUND(IF(K220=0, IF(J220=0, 0, 1), J220/K220),5)</f>
        <v>0.30137999999999998</v>
      </c>
    </row>
    <row r="221" spans="1:13" x14ac:dyDescent="0.25">
      <c r="A221" s="1"/>
      <c r="B221" s="1"/>
      <c r="C221" s="1"/>
      <c r="D221" s="1"/>
      <c r="E221" s="1"/>
      <c r="F221" s="1" t="s">
        <v>308</v>
      </c>
      <c r="G221" s="1"/>
      <c r="H221" s="1"/>
      <c r="I221" s="1"/>
      <c r="J221" s="2">
        <v>1997.1</v>
      </c>
      <c r="K221" s="2">
        <v>0</v>
      </c>
      <c r="L221" s="2">
        <f t="shared" si="20"/>
        <v>1997.1</v>
      </c>
      <c r="M221" s="15">
        <f t="shared" si="21"/>
        <v>1</v>
      </c>
    </row>
    <row r="222" spans="1:13" x14ac:dyDescent="0.25">
      <c r="A222" s="1"/>
      <c r="B222" s="1"/>
      <c r="C222" s="1"/>
      <c r="D222" s="1"/>
      <c r="E222" s="1"/>
      <c r="F222" s="1" t="s">
        <v>309</v>
      </c>
      <c r="G222" s="1"/>
      <c r="H222" s="1"/>
      <c r="I222" s="1"/>
      <c r="J222" s="2">
        <v>0</v>
      </c>
      <c r="K222" s="2">
        <v>5000</v>
      </c>
      <c r="L222" s="2">
        <f t="shared" si="20"/>
        <v>-5000</v>
      </c>
      <c r="M222" s="15">
        <f t="shared" si="21"/>
        <v>0</v>
      </c>
    </row>
    <row r="223" spans="1:13" x14ac:dyDescent="0.25">
      <c r="A223" s="1"/>
      <c r="B223" s="1"/>
      <c r="C223" s="1"/>
      <c r="D223" s="1"/>
      <c r="E223" s="1"/>
      <c r="F223" s="1" t="s">
        <v>310</v>
      </c>
      <c r="G223" s="1"/>
      <c r="H223" s="1"/>
      <c r="I223" s="1"/>
      <c r="J223" s="2">
        <v>0</v>
      </c>
      <c r="K223" s="2">
        <v>0</v>
      </c>
      <c r="L223" s="2">
        <f t="shared" si="20"/>
        <v>0</v>
      </c>
      <c r="M223" s="15">
        <f t="shared" si="21"/>
        <v>0</v>
      </c>
    </row>
    <row r="224" spans="1:13" x14ac:dyDescent="0.25">
      <c r="A224" s="1"/>
      <c r="B224" s="1"/>
      <c r="C224" s="1"/>
      <c r="D224" s="1"/>
      <c r="E224" s="1"/>
      <c r="F224" s="1" t="s">
        <v>311</v>
      </c>
      <c r="G224" s="1"/>
      <c r="H224" s="1"/>
      <c r="I224" s="1"/>
      <c r="J224" s="2">
        <v>115</v>
      </c>
      <c r="K224" s="2">
        <v>4169.01</v>
      </c>
      <c r="L224" s="2">
        <f t="shared" si="20"/>
        <v>-4054.01</v>
      </c>
      <c r="M224" s="15">
        <f t="shared" si="21"/>
        <v>2.758E-2</v>
      </c>
    </row>
    <row r="225" spans="1:13" x14ac:dyDescent="0.25">
      <c r="A225" s="1"/>
      <c r="B225" s="1"/>
      <c r="C225" s="1"/>
      <c r="D225" s="1"/>
      <c r="E225" s="1"/>
      <c r="F225" s="1" t="s">
        <v>312</v>
      </c>
      <c r="G225" s="1"/>
      <c r="H225" s="1"/>
      <c r="I225" s="1"/>
      <c r="J225" s="2">
        <v>2053.73</v>
      </c>
      <c r="K225" s="2">
        <v>8568.0499999999993</v>
      </c>
      <c r="L225" s="2">
        <f t="shared" si="20"/>
        <v>-6514.32</v>
      </c>
      <c r="M225" s="15">
        <f t="shared" si="21"/>
        <v>0.2397</v>
      </c>
    </row>
    <row r="226" spans="1:13" x14ac:dyDescent="0.25">
      <c r="A226" s="1"/>
      <c r="B226" s="1"/>
      <c r="C226" s="1"/>
      <c r="D226" s="1"/>
      <c r="E226" s="1"/>
      <c r="F226" s="1" t="s">
        <v>313</v>
      </c>
      <c r="G226" s="1"/>
      <c r="H226" s="1"/>
      <c r="I226" s="1"/>
      <c r="J226" s="2"/>
      <c r="K226" s="2"/>
      <c r="L226" s="2"/>
      <c r="M226" s="15"/>
    </row>
    <row r="227" spans="1:13" ht="15.75" thickBot="1" x14ac:dyDescent="0.3">
      <c r="A227" s="1"/>
      <c r="B227" s="1"/>
      <c r="C227" s="1"/>
      <c r="D227" s="1"/>
      <c r="E227" s="1"/>
      <c r="F227" s="1"/>
      <c r="G227" s="1" t="s">
        <v>314</v>
      </c>
      <c r="H227" s="1"/>
      <c r="I227" s="1"/>
      <c r="J227" s="2">
        <v>550</v>
      </c>
      <c r="K227" s="2">
        <v>550</v>
      </c>
      <c r="L227" s="2">
        <f t="shared" ref="L227:L232" si="22">ROUND((J227-K227),5)</f>
        <v>0</v>
      </c>
      <c r="M227" s="15">
        <f t="shared" ref="M227:M232" si="23">ROUND(IF(K227=0, IF(J227=0, 0, 1), J227/K227),5)</f>
        <v>1</v>
      </c>
    </row>
    <row r="228" spans="1:13" ht="15.75" thickBot="1" x14ac:dyDescent="0.3">
      <c r="A228" s="1"/>
      <c r="B228" s="1"/>
      <c r="C228" s="1"/>
      <c r="D228" s="1"/>
      <c r="E228" s="1"/>
      <c r="F228" s="1" t="s">
        <v>315</v>
      </c>
      <c r="G228" s="1"/>
      <c r="H228" s="1"/>
      <c r="I228" s="1"/>
      <c r="J228" s="3">
        <f>ROUND(SUM(J226:J227),5)</f>
        <v>550</v>
      </c>
      <c r="K228" s="3">
        <f>ROUND(SUM(K226:K227),5)</f>
        <v>550</v>
      </c>
      <c r="L228" s="3">
        <f t="shared" si="22"/>
        <v>0</v>
      </c>
      <c r="M228" s="17">
        <f t="shared" si="23"/>
        <v>1</v>
      </c>
    </row>
    <row r="229" spans="1:13" x14ac:dyDescent="0.25">
      <c r="A229" s="1"/>
      <c r="B229" s="1"/>
      <c r="C229" s="1"/>
      <c r="D229" s="1"/>
      <c r="E229" s="1" t="s">
        <v>316</v>
      </c>
      <c r="F229" s="1"/>
      <c r="G229" s="1"/>
      <c r="H229" s="1"/>
      <c r="I229" s="1"/>
      <c r="J229" s="2">
        <f>ROUND(SUM(J219:J225)+J228,5)</f>
        <v>5635.06</v>
      </c>
      <c r="K229" s="2">
        <f>ROUND(SUM(K219:K225)+K228,5)</f>
        <v>21337.17</v>
      </c>
      <c r="L229" s="2">
        <f t="shared" si="22"/>
        <v>-15702.11</v>
      </c>
      <c r="M229" s="15">
        <f t="shared" si="23"/>
        <v>0.2641</v>
      </c>
    </row>
    <row r="230" spans="1:13" ht="15.75" thickBot="1" x14ac:dyDescent="0.3">
      <c r="A230" s="1"/>
      <c r="B230" s="1"/>
      <c r="C230" s="1"/>
      <c r="D230" s="1"/>
      <c r="E230" s="1" t="s">
        <v>317</v>
      </c>
      <c r="F230" s="1"/>
      <c r="G230" s="1"/>
      <c r="H230" s="1"/>
      <c r="I230" s="1"/>
      <c r="J230" s="2">
        <v>38.270000000000003</v>
      </c>
      <c r="K230" s="2">
        <v>0</v>
      </c>
      <c r="L230" s="2">
        <f t="shared" si="22"/>
        <v>38.270000000000003</v>
      </c>
      <c r="M230" s="15">
        <f t="shared" si="23"/>
        <v>1</v>
      </c>
    </row>
    <row r="231" spans="1:13" ht="15.75" thickBot="1" x14ac:dyDescent="0.3">
      <c r="A231" s="1"/>
      <c r="B231" s="1"/>
      <c r="C231" s="1"/>
      <c r="D231" s="1" t="s">
        <v>318</v>
      </c>
      <c r="E231" s="1"/>
      <c r="F231" s="1"/>
      <c r="G231" s="1"/>
      <c r="H231" s="1"/>
      <c r="I231" s="1"/>
      <c r="J231" s="3">
        <f>ROUND(J34+J42+J141+J146+J155+J197+J202+J218+SUM(J229:J230),5)</f>
        <v>924125.77</v>
      </c>
      <c r="K231" s="3">
        <f>ROUND(K34+K42+K141+K146+K155+K197+K202+K218+SUM(K229:K230),5)</f>
        <v>1097931.3899999999</v>
      </c>
      <c r="L231" s="3">
        <f t="shared" si="22"/>
        <v>-173805.62</v>
      </c>
      <c r="M231" s="17">
        <f t="shared" si="23"/>
        <v>0.8417</v>
      </c>
    </row>
    <row r="232" spans="1:13" x14ac:dyDescent="0.25">
      <c r="A232" s="1"/>
      <c r="B232" s="1" t="s">
        <v>319</v>
      </c>
      <c r="C232" s="1"/>
      <c r="D232" s="1"/>
      <c r="E232" s="1"/>
      <c r="F232" s="1"/>
      <c r="G232" s="1"/>
      <c r="H232" s="1"/>
      <c r="I232" s="1"/>
      <c r="J232" s="2">
        <f>ROUND(J3+J33-J231,5)</f>
        <v>378314.08</v>
      </c>
      <c r="K232" s="2">
        <f>ROUND(K3+K33-K231,5)</f>
        <v>105450.66</v>
      </c>
      <c r="L232" s="2">
        <f t="shared" si="22"/>
        <v>272863.42</v>
      </c>
      <c r="M232" s="15">
        <f t="shared" si="23"/>
        <v>3.5875900000000001</v>
      </c>
    </row>
    <row r="233" spans="1:13" x14ac:dyDescent="0.25">
      <c r="A233" s="1"/>
      <c r="B233" s="1" t="s">
        <v>320</v>
      </c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15"/>
    </row>
    <row r="234" spans="1:13" x14ac:dyDescent="0.25">
      <c r="A234" s="1"/>
      <c r="B234" s="1"/>
      <c r="C234" s="1" t="s">
        <v>321</v>
      </c>
      <c r="D234" s="1"/>
      <c r="E234" s="1"/>
      <c r="F234" s="1"/>
      <c r="G234" s="1"/>
      <c r="H234" s="1"/>
      <c r="I234" s="1"/>
      <c r="J234" s="2"/>
      <c r="K234" s="2"/>
      <c r="L234" s="2"/>
      <c r="M234" s="15"/>
    </row>
    <row r="235" spans="1:13" x14ac:dyDescent="0.25">
      <c r="A235" s="1"/>
      <c r="B235" s="1"/>
      <c r="C235" s="1"/>
      <c r="D235" s="1" t="s">
        <v>365</v>
      </c>
      <c r="E235" s="1"/>
      <c r="F235" s="1"/>
      <c r="G235" s="1"/>
      <c r="H235" s="1"/>
      <c r="I235" s="1"/>
      <c r="J235" s="2"/>
      <c r="K235" s="2"/>
      <c r="L235" s="2"/>
      <c r="M235" s="15"/>
    </row>
    <row r="236" spans="1:13" x14ac:dyDescent="0.25">
      <c r="A236" s="1"/>
      <c r="B236" s="1"/>
      <c r="C236" s="1"/>
      <c r="D236" s="1"/>
      <c r="E236" s="1" t="s">
        <v>366</v>
      </c>
      <c r="F236" s="1"/>
      <c r="G236" s="1"/>
      <c r="H236" s="1"/>
      <c r="I236" s="1"/>
      <c r="J236" s="2">
        <v>-18.989999999999998</v>
      </c>
      <c r="K236" s="2"/>
      <c r="L236" s="2"/>
      <c r="M236" s="15"/>
    </row>
    <row r="237" spans="1:13" ht="15.75" thickBot="1" x14ac:dyDescent="0.3">
      <c r="A237" s="1"/>
      <c r="B237" s="1"/>
      <c r="C237" s="1"/>
      <c r="D237" s="1"/>
      <c r="E237" s="1" t="s">
        <v>367</v>
      </c>
      <c r="F237" s="1"/>
      <c r="G237" s="1"/>
      <c r="H237" s="1"/>
      <c r="I237" s="1"/>
      <c r="J237" s="4">
        <v>12000</v>
      </c>
      <c r="K237" s="2"/>
      <c r="L237" s="2"/>
      <c r="M237" s="15"/>
    </row>
    <row r="238" spans="1:13" x14ac:dyDescent="0.25">
      <c r="A238" s="1"/>
      <c r="B238" s="1"/>
      <c r="C238" s="1"/>
      <c r="D238" s="1" t="s">
        <v>368</v>
      </c>
      <c r="E238" s="1"/>
      <c r="F238" s="1"/>
      <c r="G238" s="1"/>
      <c r="H238" s="1"/>
      <c r="I238" s="1"/>
      <c r="J238" s="2">
        <f>ROUND(SUM(J235:J237),5)</f>
        <v>11981.01</v>
      </c>
      <c r="K238" s="2"/>
      <c r="L238" s="2"/>
      <c r="M238" s="15"/>
    </row>
    <row r="239" spans="1:13" x14ac:dyDescent="0.25">
      <c r="A239" s="1"/>
      <c r="B239" s="1"/>
      <c r="C239" s="1"/>
      <c r="D239" s="1" t="s">
        <v>369</v>
      </c>
      <c r="E239" s="1"/>
      <c r="F239" s="1"/>
      <c r="G239" s="1"/>
      <c r="H239" s="1"/>
      <c r="I239" s="1"/>
      <c r="J239" s="2"/>
      <c r="K239" s="2"/>
      <c r="L239" s="2"/>
      <c r="M239" s="15"/>
    </row>
    <row r="240" spans="1:13" ht="15.75" thickBot="1" x14ac:dyDescent="0.3">
      <c r="A240" s="1"/>
      <c r="B240" s="1"/>
      <c r="C240" s="1"/>
      <c r="D240" s="1"/>
      <c r="E240" s="1" t="s">
        <v>370</v>
      </c>
      <c r="F240" s="1"/>
      <c r="G240" s="1"/>
      <c r="H240" s="1"/>
      <c r="I240" s="1"/>
      <c r="J240" s="4">
        <v>75000</v>
      </c>
      <c r="K240" s="2"/>
      <c r="L240" s="2"/>
      <c r="M240" s="15"/>
    </row>
    <row r="241" spans="1:13" x14ac:dyDescent="0.25">
      <c r="A241" s="1"/>
      <c r="B241" s="1"/>
      <c r="C241" s="1"/>
      <c r="D241" s="1" t="s">
        <v>371</v>
      </c>
      <c r="E241" s="1"/>
      <c r="F241" s="1"/>
      <c r="G241" s="1"/>
      <c r="H241" s="1"/>
      <c r="I241" s="1"/>
      <c r="J241" s="2">
        <f>ROUND(SUM(J239:J240),5)</f>
        <v>75000</v>
      </c>
      <c r="K241" s="2"/>
      <c r="L241" s="2"/>
      <c r="M241" s="15"/>
    </row>
    <row r="242" spans="1:13" x14ac:dyDescent="0.25">
      <c r="A242" s="1"/>
      <c r="B242" s="1"/>
      <c r="C242" s="1"/>
      <c r="D242" s="1" t="s">
        <v>322</v>
      </c>
      <c r="E242" s="1"/>
      <c r="F242" s="1"/>
      <c r="G242" s="1"/>
      <c r="H242" s="1"/>
      <c r="I242" s="1"/>
      <c r="J242" s="2"/>
      <c r="K242" s="2"/>
      <c r="L242" s="2"/>
      <c r="M242" s="15"/>
    </row>
    <row r="243" spans="1:13" x14ac:dyDescent="0.25">
      <c r="A243" s="1"/>
      <c r="B243" s="1"/>
      <c r="C243" s="1"/>
      <c r="D243" s="1"/>
      <c r="E243" s="1" t="s">
        <v>323</v>
      </c>
      <c r="F243" s="1"/>
      <c r="G243" s="1"/>
      <c r="H243" s="1"/>
      <c r="I243" s="1"/>
      <c r="J243" s="2"/>
      <c r="K243" s="2"/>
      <c r="L243" s="2"/>
      <c r="M243" s="15"/>
    </row>
    <row r="244" spans="1:13" x14ac:dyDescent="0.25">
      <c r="A244" s="1"/>
      <c r="B244" s="1"/>
      <c r="C244" s="1"/>
      <c r="D244" s="1"/>
      <c r="E244" s="1"/>
      <c r="F244" s="1" t="s">
        <v>324</v>
      </c>
      <c r="G244" s="1"/>
      <c r="H244" s="1"/>
      <c r="I244" s="1"/>
      <c r="J244" s="2">
        <v>250</v>
      </c>
      <c r="K244" s="2">
        <v>2499.98</v>
      </c>
      <c r="L244" s="2">
        <f>ROUND((J244-K244),5)</f>
        <v>-2249.98</v>
      </c>
      <c r="M244" s="15">
        <f>ROUND(IF(K244=0, IF(J244=0, 0, 1), J244/K244),5)</f>
        <v>0.1</v>
      </c>
    </row>
    <row r="245" spans="1:13" x14ac:dyDescent="0.25">
      <c r="A245" s="1"/>
      <c r="B245" s="1"/>
      <c r="C245" s="1"/>
      <c r="D245" s="1"/>
      <c r="E245" s="1"/>
      <c r="F245" s="1" t="s">
        <v>325</v>
      </c>
      <c r="G245" s="1"/>
      <c r="H245" s="1"/>
      <c r="I245" s="1"/>
      <c r="J245" s="2">
        <v>30000</v>
      </c>
      <c r="K245" s="2">
        <v>22500.02</v>
      </c>
      <c r="L245" s="2">
        <f>ROUND((J245-K245),5)</f>
        <v>7499.98</v>
      </c>
      <c r="M245" s="15">
        <f>ROUND(IF(K245=0, IF(J245=0, 0, 1), J245/K245),5)</f>
        <v>1.3333299999999999</v>
      </c>
    </row>
    <row r="246" spans="1:13" x14ac:dyDescent="0.25">
      <c r="A246" s="1"/>
      <c r="B246" s="1"/>
      <c r="C246" s="1"/>
      <c r="D246" s="1"/>
      <c r="E246" s="1"/>
      <c r="F246" s="1" t="s">
        <v>326</v>
      </c>
      <c r="G246" s="1"/>
      <c r="H246" s="1"/>
      <c r="I246" s="1"/>
      <c r="J246" s="2">
        <v>1350</v>
      </c>
      <c r="K246" s="2"/>
      <c r="L246" s="2"/>
      <c r="M246" s="15"/>
    </row>
    <row r="247" spans="1:13" ht="15.75" thickBot="1" x14ac:dyDescent="0.3">
      <c r="A247" s="1"/>
      <c r="B247" s="1"/>
      <c r="C247" s="1"/>
      <c r="D247" s="1"/>
      <c r="E247" s="1"/>
      <c r="F247" s="1" t="s">
        <v>372</v>
      </c>
      <c r="G247" s="1"/>
      <c r="H247" s="1"/>
      <c r="I247" s="1"/>
      <c r="J247" s="4">
        <v>75</v>
      </c>
      <c r="K247" s="4"/>
      <c r="L247" s="4"/>
      <c r="M247" s="18"/>
    </row>
    <row r="248" spans="1:13" x14ac:dyDescent="0.25">
      <c r="A248" s="1"/>
      <c r="B248" s="1"/>
      <c r="C248" s="1"/>
      <c r="D248" s="1"/>
      <c r="E248" s="1" t="s">
        <v>327</v>
      </c>
      <c r="F248" s="1"/>
      <c r="G248" s="1"/>
      <c r="H248" s="1"/>
      <c r="I248" s="1"/>
      <c r="J248" s="2">
        <f>ROUND(SUM(J243:J247),5)</f>
        <v>31675</v>
      </c>
      <c r="K248" s="2">
        <f>ROUND(SUM(K243:K247),5)</f>
        <v>25000</v>
      </c>
      <c r="L248" s="2">
        <f>ROUND((J248-K248),5)</f>
        <v>6675</v>
      </c>
      <c r="M248" s="15">
        <f>ROUND(IF(K248=0, IF(J248=0, 0, 1), J248/K248),5)</f>
        <v>1.2669999999999999</v>
      </c>
    </row>
    <row r="249" spans="1:13" x14ac:dyDescent="0.25">
      <c r="A249" s="1"/>
      <c r="B249" s="1"/>
      <c r="C249" s="1"/>
      <c r="D249" s="1"/>
      <c r="E249" s="1" t="s">
        <v>373</v>
      </c>
      <c r="F249" s="1"/>
      <c r="G249" s="1"/>
      <c r="H249" s="1"/>
      <c r="I249" s="1"/>
      <c r="J249" s="2"/>
      <c r="K249" s="2"/>
      <c r="L249" s="2"/>
      <c r="M249" s="15"/>
    </row>
    <row r="250" spans="1:13" ht="15.75" thickBot="1" x14ac:dyDescent="0.3">
      <c r="A250" s="1"/>
      <c r="B250" s="1"/>
      <c r="C250" s="1"/>
      <c r="D250" s="1"/>
      <c r="E250" s="1"/>
      <c r="F250" s="1" t="s">
        <v>374</v>
      </c>
      <c r="G250" s="1"/>
      <c r="H250" s="1"/>
      <c r="I250" s="1"/>
      <c r="J250" s="4">
        <v>32500</v>
      </c>
      <c r="K250" s="2"/>
      <c r="L250" s="2"/>
      <c r="M250" s="15"/>
    </row>
    <row r="251" spans="1:13" x14ac:dyDescent="0.25">
      <c r="A251" s="1"/>
      <c r="B251" s="1"/>
      <c r="C251" s="1"/>
      <c r="D251" s="1"/>
      <c r="E251" s="1" t="s">
        <v>375</v>
      </c>
      <c r="F251" s="1"/>
      <c r="G251" s="1"/>
      <c r="H251" s="1"/>
      <c r="I251" s="1"/>
      <c r="J251" s="2">
        <f>ROUND(SUM(J249:J250),5)</f>
        <v>32500</v>
      </c>
      <c r="K251" s="2"/>
      <c r="L251" s="2"/>
      <c r="M251" s="15"/>
    </row>
    <row r="252" spans="1:13" x14ac:dyDescent="0.25">
      <c r="A252" s="1"/>
      <c r="B252" s="1"/>
      <c r="C252" s="1"/>
      <c r="D252" s="1"/>
      <c r="E252" s="1" t="s">
        <v>376</v>
      </c>
      <c r="F252" s="1"/>
      <c r="G252" s="1"/>
      <c r="H252" s="1"/>
      <c r="I252" s="1"/>
      <c r="J252" s="2">
        <v>643</v>
      </c>
      <c r="K252" s="2"/>
      <c r="L252" s="2"/>
      <c r="M252" s="15"/>
    </row>
    <row r="253" spans="1:13" x14ac:dyDescent="0.25">
      <c r="A253" s="1"/>
      <c r="B253" s="1"/>
      <c r="C253" s="1"/>
      <c r="D253" s="1"/>
      <c r="E253" s="1" t="s">
        <v>328</v>
      </c>
      <c r="F253" s="1"/>
      <c r="G253" s="1"/>
      <c r="H253" s="1"/>
      <c r="I253" s="1"/>
      <c r="J253" s="2"/>
      <c r="K253" s="2"/>
      <c r="L253" s="2"/>
      <c r="M253" s="15"/>
    </row>
    <row r="254" spans="1:13" x14ac:dyDescent="0.25">
      <c r="A254" s="1"/>
      <c r="B254" s="1"/>
      <c r="C254" s="1"/>
      <c r="D254" s="1"/>
      <c r="E254" s="1"/>
      <c r="F254" s="1" t="s">
        <v>329</v>
      </c>
      <c r="G254" s="1"/>
      <c r="H254" s="1"/>
      <c r="I254" s="1"/>
      <c r="J254" s="2">
        <v>35464.36</v>
      </c>
      <c r="K254" s="2"/>
      <c r="L254" s="2"/>
      <c r="M254" s="15"/>
    </row>
    <row r="255" spans="1:13" x14ac:dyDescent="0.25">
      <c r="A255" s="1"/>
      <c r="B255" s="1"/>
      <c r="C255" s="1"/>
      <c r="D255" s="1"/>
      <c r="E255" s="1"/>
      <c r="F255" s="1" t="s">
        <v>330</v>
      </c>
      <c r="G255" s="1"/>
      <c r="H255" s="1"/>
      <c r="I255" s="1"/>
      <c r="J255" s="2">
        <v>8657.99</v>
      </c>
      <c r="K255" s="2"/>
      <c r="L255" s="2"/>
      <c r="M255" s="15"/>
    </row>
    <row r="256" spans="1:13" x14ac:dyDescent="0.25">
      <c r="A256" s="1"/>
      <c r="B256" s="1"/>
      <c r="C256" s="1"/>
      <c r="D256" s="1"/>
      <c r="E256" s="1"/>
      <c r="F256" s="1" t="s">
        <v>331</v>
      </c>
      <c r="G256" s="1"/>
      <c r="H256" s="1"/>
      <c r="I256" s="1"/>
      <c r="J256" s="2">
        <v>9496.64</v>
      </c>
      <c r="K256" s="2"/>
      <c r="L256" s="2"/>
      <c r="M256" s="15"/>
    </row>
    <row r="257" spans="1:13" x14ac:dyDescent="0.25">
      <c r="A257" s="1"/>
      <c r="B257" s="1"/>
      <c r="C257" s="1"/>
      <c r="D257" s="1"/>
      <c r="E257" s="1"/>
      <c r="F257" s="1" t="s">
        <v>332</v>
      </c>
      <c r="G257" s="1"/>
      <c r="H257" s="1"/>
      <c r="I257" s="1"/>
      <c r="J257" s="2">
        <v>17473.12</v>
      </c>
      <c r="K257" s="2"/>
      <c r="L257" s="2"/>
      <c r="M257" s="15"/>
    </row>
    <row r="258" spans="1:13" ht="15.75" thickBot="1" x14ac:dyDescent="0.3">
      <c r="A258" s="1"/>
      <c r="B258" s="1"/>
      <c r="C258" s="1"/>
      <c r="D258" s="1"/>
      <c r="E258" s="1"/>
      <c r="F258" s="1" t="s">
        <v>333</v>
      </c>
      <c r="G258" s="1"/>
      <c r="H258" s="1"/>
      <c r="I258" s="1"/>
      <c r="J258" s="4">
        <v>1462.53</v>
      </c>
      <c r="K258" s="2"/>
      <c r="L258" s="2"/>
      <c r="M258" s="15"/>
    </row>
    <row r="259" spans="1:13" x14ac:dyDescent="0.25">
      <c r="A259" s="1"/>
      <c r="B259" s="1"/>
      <c r="C259" s="1"/>
      <c r="D259" s="1"/>
      <c r="E259" s="1" t="s">
        <v>334</v>
      </c>
      <c r="F259" s="1"/>
      <c r="G259" s="1"/>
      <c r="H259" s="1"/>
      <c r="I259" s="1"/>
      <c r="J259" s="2">
        <f>ROUND(SUM(J253:J258),5)</f>
        <v>72554.64</v>
      </c>
      <c r="K259" s="2"/>
      <c r="L259" s="2"/>
      <c r="M259" s="15"/>
    </row>
    <row r="260" spans="1:13" ht="15.75" thickBot="1" x14ac:dyDescent="0.3">
      <c r="A260" s="1"/>
      <c r="B260" s="1"/>
      <c r="C260" s="1"/>
      <c r="D260" s="1"/>
      <c r="E260" s="1" t="s">
        <v>335</v>
      </c>
      <c r="F260" s="1"/>
      <c r="G260" s="1"/>
      <c r="H260" s="1"/>
      <c r="I260" s="1"/>
      <c r="J260" s="2">
        <v>1360</v>
      </c>
      <c r="K260" s="2"/>
      <c r="L260" s="2"/>
      <c r="M260" s="15"/>
    </row>
    <row r="261" spans="1:13" ht="15.75" thickBot="1" x14ac:dyDescent="0.3">
      <c r="A261" s="1"/>
      <c r="B261" s="1"/>
      <c r="C261" s="1"/>
      <c r="D261" s="1" t="s">
        <v>336</v>
      </c>
      <c r="E261" s="1"/>
      <c r="F261" s="1"/>
      <c r="G261" s="1"/>
      <c r="H261" s="1"/>
      <c r="I261" s="1"/>
      <c r="J261" s="3">
        <f>ROUND(J242+J248+SUM(J251:J252)+SUM(J259:J260),5)</f>
        <v>138732.64000000001</v>
      </c>
      <c r="K261" s="3">
        <f>ROUND(K242+K248+SUM(K251:K252)+SUM(K259:K260),5)</f>
        <v>25000</v>
      </c>
      <c r="L261" s="3">
        <f>ROUND((J261-K261),5)</f>
        <v>113732.64</v>
      </c>
      <c r="M261" s="17">
        <f>ROUND(IF(K261=0, IF(J261=0, 0, 1), J261/K261),5)</f>
        <v>5.5493100000000002</v>
      </c>
    </row>
    <row r="262" spans="1:13" x14ac:dyDescent="0.25">
      <c r="A262" s="1"/>
      <c r="B262" s="1"/>
      <c r="C262" s="1" t="s">
        <v>337</v>
      </c>
      <c r="D262" s="1"/>
      <c r="E262" s="1"/>
      <c r="F262" s="1"/>
      <c r="G262" s="1"/>
      <c r="H262" s="1"/>
      <c r="I262" s="1"/>
      <c r="J262" s="2">
        <f>ROUND(J234+J238+J241+J261,5)</f>
        <v>225713.65</v>
      </c>
      <c r="K262" s="2">
        <f>ROUND(K234+K238+K241+K261,5)</f>
        <v>25000</v>
      </c>
      <c r="L262" s="2">
        <f>ROUND((J262-K262),5)</f>
        <v>200713.65</v>
      </c>
      <c r="M262" s="15">
        <f>ROUND(IF(K262=0, IF(J262=0, 0, 1), J262/K262),5)</f>
        <v>9.0285499999999992</v>
      </c>
    </row>
    <row r="263" spans="1:13" x14ac:dyDescent="0.25">
      <c r="A263" s="1"/>
      <c r="B263" s="1"/>
      <c r="C263" s="1" t="s">
        <v>338</v>
      </c>
      <c r="D263" s="1"/>
      <c r="E263" s="1"/>
      <c r="F263" s="1"/>
      <c r="G263" s="1"/>
      <c r="H263" s="1"/>
      <c r="I263" s="1"/>
      <c r="J263" s="2"/>
      <c r="K263" s="2"/>
      <c r="L263" s="2"/>
      <c r="M263" s="15"/>
    </row>
    <row r="264" spans="1:13" x14ac:dyDescent="0.25">
      <c r="A264" s="1"/>
      <c r="B264" s="1"/>
      <c r="C264" s="1"/>
      <c r="D264" s="1" t="s">
        <v>339</v>
      </c>
      <c r="E264" s="1"/>
      <c r="F264" s="1"/>
      <c r="G264" s="1"/>
      <c r="H264" s="1"/>
      <c r="I264" s="1"/>
      <c r="J264" s="2"/>
      <c r="K264" s="2"/>
      <c r="L264" s="2"/>
      <c r="M264" s="15"/>
    </row>
    <row r="265" spans="1:13" x14ac:dyDescent="0.25">
      <c r="A265" s="1"/>
      <c r="B265" s="1"/>
      <c r="C265" s="1"/>
      <c r="D265" s="1"/>
      <c r="E265" s="1" t="s">
        <v>377</v>
      </c>
      <c r="F265" s="1"/>
      <c r="G265" s="1"/>
      <c r="H265" s="1"/>
      <c r="I265" s="1"/>
      <c r="J265" s="2">
        <v>147.01</v>
      </c>
      <c r="K265" s="2"/>
      <c r="L265" s="2"/>
      <c r="M265" s="15"/>
    </row>
    <row r="266" spans="1:13" x14ac:dyDescent="0.25">
      <c r="A266" s="1"/>
      <c r="B266" s="1"/>
      <c r="C266" s="1"/>
      <c r="D266" s="1"/>
      <c r="E266" s="1" t="s">
        <v>378</v>
      </c>
      <c r="F266" s="1"/>
      <c r="G266" s="1"/>
      <c r="H266" s="1"/>
      <c r="I266" s="1"/>
      <c r="J266" s="2">
        <v>11194.1</v>
      </c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340</v>
      </c>
      <c r="F267" s="1"/>
      <c r="G267" s="1"/>
      <c r="H267" s="1"/>
      <c r="I267" s="1"/>
      <c r="J267" s="2">
        <v>4756.3100000000004</v>
      </c>
      <c r="K267" s="2"/>
      <c r="L267" s="2"/>
      <c r="M267" s="15"/>
    </row>
    <row r="268" spans="1:13" x14ac:dyDescent="0.25">
      <c r="A268" s="1"/>
      <c r="B268" s="1"/>
      <c r="C268" s="1"/>
      <c r="D268" s="1"/>
      <c r="E268" s="1" t="s">
        <v>379</v>
      </c>
      <c r="F268" s="1"/>
      <c r="G268" s="1"/>
      <c r="H268" s="1"/>
      <c r="I268" s="1"/>
      <c r="J268" s="2">
        <v>3.44</v>
      </c>
      <c r="K268" s="2"/>
      <c r="L268" s="2"/>
      <c r="M268" s="15"/>
    </row>
    <row r="269" spans="1:13" x14ac:dyDescent="0.25">
      <c r="A269" s="1"/>
      <c r="B269" s="1"/>
      <c r="C269" s="1"/>
      <c r="D269" s="1"/>
      <c r="E269" s="1" t="s">
        <v>341</v>
      </c>
      <c r="F269" s="1"/>
      <c r="G269" s="1"/>
      <c r="H269" s="1"/>
      <c r="I269" s="1"/>
      <c r="J269" s="2">
        <v>6161</v>
      </c>
      <c r="K269" s="2"/>
      <c r="L269" s="2"/>
      <c r="M269" s="15"/>
    </row>
    <row r="270" spans="1:13" x14ac:dyDescent="0.25">
      <c r="A270" s="1"/>
      <c r="B270" s="1"/>
      <c r="C270" s="1"/>
      <c r="D270" s="1"/>
      <c r="E270" s="1" t="s">
        <v>342</v>
      </c>
      <c r="F270" s="1"/>
      <c r="G270" s="1"/>
      <c r="H270" s="1"/>
      <c r="I270" s="1"/>
      <c r="J270" s="2"/>
      <c r="K270" s="2"/>
      <c r="L270" s="2"/>
      <c r="M270" s="15"/>
    </row>
    <row r="271" spans="1:13" x14ac:dyDescent="0.25">
      <c r="A271" s="1"/>
      <c r="B271" s="1"/>
      <c r="C271" s="1"/>
      <c r="D271" s="1"/>
      <c r="E271" s="1"/>
      <c r="F271" s="1" t="s">
        <v>380</v>
      </c>
      <c r="G271" s="1"/>
      <c r="H271" s="1"/>
      <c r="I271" s="1"/>
      <c r="J271" s="2">
        <v>2456.4</v>
      </c>
      <c r="K271" s="2"/>
      <c r="L271" s="2"/>
      <c r="M271" s="15"/>
    </row>
    <row r="272" spans="1:13" x14ac:dyDescent="0.25">
      <c r="A272" s="1"/>
      <c r="B272" s="1"/>
      <c r="C272" s="1"/>
      <c r="D272" s="1"/>
      <c r="E272" s="1"/>
      <c r="F272" s="1" t="s">
        <v>343</v>
      </c>
      <c r="G272" s="1"/>
      <c r="H272" s="1"/>
      <c r="I272" s="1"/>
      <c r="J272" s="2">
        <v>2026.41</v>
      </c>
      <c r="K272" s="2"/>
      <c r="L272" s="2"/>
      <c r="M272" s="15"/>
    </row>
    <row r="273" spans="1:13" x14ac:dyDescent="0.25">
      <c r="A273" s="1"/>
      <c r="B273" s="1"/>
      <c r="C273" s="1"/>
      <c r="D273" s="1"/>
      <c r="E273" s="1"/>
      <c r="F273" s="1" t="s">
        <v>344</v>
      </c>
      <c r="G273" s="1"/>
      <c r="H273" s="1"/>
      <c r="I273" s="1"/>
      <c r="J273" s="2">
        <v>21836.9</v>
      </c>
      <c r="K273" s="2">
        <v>9492.2900000000009</v>
      </c>
      <c r="L273" s="2">
        <f>ROUND((J273-K273),5)</f>
        <v>12344.61</v>
      </c>
      <c r="M273" s="15">
        <f>ROUND(IF(K273=0, IF(J273=0, 0, 1), J273/K273),5)</f>
        <v>2.3004899999999999</v>
      </c>
    </row>
    <row r="274" spans="1:13" ht="15.75" thickBot="1" x14ac:dyDescent="0.3">
      <c r="A274" s="1"/>
      <c r="B274" s="1"/>
      <c r="C274" s="1"/>
      <c r="D274" s="1"/>
      <c r="E274" s="1"/>
      <c r="F274" s="1" t="s">
        <v>345</v>
      </c>
      <c r="G274" s="1"/>
      <c r="H274" s="1"/>
      <c r="I274" s="1"/>
      <c r="J274" s="4">
        <v>894</v>
      </c>
      <c r="K274" s="4"/>
      <c r="L274" s="4"/>
      <c r="M274" s="18"/>
    </row>
    <row r="275" spans="1:13" x14ac:dyDescent="0.25">
      <c r="A275" s="1"/>
      <c r="B275" s="1"/>
      <c r="C275" s="1"/>
      <c r="D275" s="1"/>
      <c r="E275" s="1" t="s">
        <v>346</v>
      </c>
      <c r="F275" s="1"/>
      <c r="G275" s="1"/>
      <c r="H275" s="1"/>
      <c r="I275" s="1"/>
      <c r="J275" s="2">
        <f>ROUND(SUM(J270:J274),5)</f>
        <v>27213.71</v>
      </c>
      <c r="K275" s="2">
        <f>ROUND(SUM(K270:K274),5)</f>
        <v>9492.2900000000009</v>
      </c>
      <c r="L275" s="2">
        <f>ROUND((J275-K275),5)</f>
        <v>17721.419999999998</v>
      </c>
      <c r="M275" s="15">
        <f>ROUND(IF(K275=0, IF(J275=0, 0, 1), J275/K275),5)</f>
        <v>2.86693</v>
      </c>
    </row>
    <row r="276" spans="1:13" ht="15.75" thickBot="1" x14ac:dyDescent="0.3">
      <c r="A276" s="1"/>
      <c r="B276" s="1"/>
      <c r="C276" s="1"/>
      <c r="D276" s="1"/>
      <c r="E276" s="1" t="s">
        <v>381</v>
      </c>
      <c r="F276" s="1"/>
      <c r="G276" s="1"/>
      <c r="H276" s="1"/>
      <c r="I276" s="1"/>
      <c r="J276" s="4">
        <v>85.82</v>
      </c>
      <c r="K276" s="4"/>
      <c r="L276" s="4"/>
      <c r="M276" s="18"/>
    </row>
    <row r="277" spans="1:13" x14ac:dyDescent="0.25">
      <c r="A277" s="1"/>
      <c r="B277" s="1"/>
      <c r="C277" s="1"/>
      <c r="D277" s="1" t="s">
        <v>347</v>
      </c>
      <c r="E277" s="1"/>
      <c r="F277" s="1"/>
      <c r="G277" s="1"/>
      <c r="H277" s="1"/>
      <c r="I277" s="1"/>
      <c r="J277" s="2">
        <f>ROUND(SUM(J264:J269)+SUM(J275:J276),5)</f>
        <v>49561.39</v>
      </c>
      <c r="K277" s="2">
        <f>ROUND(SUM(K264:K269)+SUM(K275:K276),5)</f>
        <v>9492.2900000000009</v>
      </c>
      <c r="L277" s="2">
        <f>ROUND((J277-K277),5)</f>
        <v>40069.1</v>
      </c>
      <c r="M277" s="15">
        <f>ROUND(IF(K277=0, IF(J277=0, 0, 1), J277/K277),5)</f>
        <v>5.2212300000000003</v>
      </c>
    </row>
    <row r="278" spans="1:13" x14ac:dyDescent="0.25">
      <c r="A278" s="1"/>
      <c r="B278" s="1"/>
      <c r="C278" s="1"/>
      <c r="D278" s="1" t="s">
        <v>348</v>
      </c>
      <c r="E278" s="1"/>
      <c r="F278" s="1"/>
      <c r="G278" s="1"/>
      <c r="H278" s="1"/>
      <c r="I278" s="1"/>
      <c r="J278" s="2"/>
      <c r="K278" s="2"/>
      <c r="L278" s="2"/>
      <c r="M278" s="15"/>
    </row>
    <row r="279" spans="1:13" x14ac:dyDescent="0.25">
      <c r="A279" s="1"/>
      <c r="B279" s="1"/>
      <c r="C279" s="1"/>
      <c r="D279" s="1"/>
      <c r="E279" s="1" t="s">
        <v>349</v>
      </c>
      <c r="F279" s="1"/>
      <c r="G279" s="1"/>
      <c r="H279" s="1"/>
      <c r="I279" s="1"/>
      <c r="J279" s="2">
        <v>0</v>
      </c>
      <c r="K279" s="2">
        <v>1250.02</v>
      </c>
      <c r="L279" s="2">
        <f t="shared" ref="L279:L284" si="24">ROUND((J279-K279),5)</f>
        <v>-1250.02</v>
      </c>
      <c r="M279" s="15">
        <f t="shared" ref="M279:M284" si="25">ROUND(IF(K279=0, IF(J279=0, 0, 1), J279/K279),5)</f>
        <v>0</v>
      </c>
    </row>
    <row r="280" spans="1:13" ht="15.75" thickBot="1" x14ac:dyDescent="0.3">
      <c r="A280" s="1"/>
      <c r="B280" s="1"/>
      <c r="C280" s="1"/>
      <c r="D280" s="1"/>
      <c r="E280" s="1" t="s">
        <v>350</v>
      </c>
      <c r="F280" s="1"/>
      <c r="G280" s="1"/>
      <c r="H280" s="1"/>
      <c r="I280" s="1"/>
      <c r="J280" s="2">
        <v>0</v>
      </c>
      <c r="K280" s="2">
        <v>5000.0200000000004</v>
      </c>
      <c r="L280" s="2">
        <f t="shared" si="24"/>
        <v>-5000.0200000000004</v>
      </c>
      <c r="M280" s="15">
        <f t="shared" si="25"/>
        <v>0</v>
      </c>
    </row>
    <row r="281" spans="1:13" ht="15.75" thickBot="1" x14ac:dyDescent="0.3">
      <c r="A281" s="1"/>
      <c r="B281" s="1"/>
      <c r="C281" s="1"/>
      <c r="D281" s="1" t="s">
        <v>351</v>
      </c>
      <c r="E281" s="1"/>
      <c r="F281" s="1"/>
      <c r="G281" s="1"/>
      <c r="H281" s="1"/>
      <c r="I281" s="1"/>
      <c r="J281" s="5">
        <f>ROUND(SUM(J278:J280),5)</f>
        <v>0</v>
      </c>
      <c r="K281" s="5">
        <f>ROUND(SUM(K278:K280),5)</f>
        <v>6250.04</v>
      </c>
      <c r="L281" s="5">
        <f t="shared" si="24"/>
        <v>-6250.04</v>
      </c>
      <c r="M281" s="16">
        <f t="shared" si="25"/>
        <v>0</v>
      </c>
    </row>
    <row r="282" spans="1:13" ht="15.75" thickBot="1" x14ac:dyDescent="0.3">
      <c r="A282" s="1"/>
      <c r="B282" s="1"/>
      <c r="C282" s="1" t="s">
        <v>352</v>
      </c>
      <c r="D282" s="1"/>
      <c r="E282" s="1"/>
      <c r="F282" s="1"/>
      <c r="G282" s="1"/>
      <c r="H282" s="1"/>
      <c r="I282" s="1"/>
      <c r="J282" s="5">
        <f>ROUND(J263+J277+J281,5)</f>
        <v>49561.39</v>
      </c>
      <c r="K282" s="5">
        <f>ROUND(K263+K277+K281,5)</f>
        <v>15742.33</v>
      </c>
      <c r="L282" s="5">
        <f t="shared" si="24"/>
        <v>33819.06</v>
      </c>
      <c r="M282" s="16">
        <f t="shared" si="25"/>
        <v>3.1482899999999998</v>
      </c>
    </row>
    <row r="283" spans="1:13" ht="15.75" thickBot="1" x14ac:dyDescent="0.3">
      <c r="A283" s="1"/>
      <c r="B283" s="1" t="s">
        <v>353</v>
      </c>
      <c r="C283" s="1"/>
      <c r="D283" s="1"/>
      <c r="E283" s="1"/>
      <c r="F283" s="1"/>
      <c r="G283" s="1"/>
      <c r="H283" s="1"/>
      <c r="I283" s="1"/>
      <c r="J283" s="5">
        <f>ROUND(J233+J262-J282,5)</f>
        <v>176152.26</v>
      </c>
      <c r="K283" s="5">
        <f>ROUND(K233+K262-K282,5)</f>
        <v>9257.67</v>
      </c>
      <c r="L283" s="5">
        <f t="shared" si="24"/>
        <v>166894.59</v>
      </c>
      <c r="M283" s="16">
        <f t="shared" si="25"/>
        <v>19.027709999999999</v>
      </c>
    </row>
    <row r="284" spans="1:13" s="8" customFormat="1" ht="12" thickBot="1" x14ac:dyDescent="0.25">
      <c r="A284" s="6" t="s">
        <v>93</v>
      </c>
      <c r="B284" s="6"/>
      <c r="C284" s="6"/>
      <c r="D284" s="6"/>
      <c r="E284" s="6"/>
      <c r="F284" s="6"/>
      <c r="G284" s="6"/>
      <c r="H284" s="6"/>
      <c r="I284" s="6"/>
      <c r="J284" s="7">
        <f>ROUND(J232+J283,5)</f>
        <v>554466.34</v>
      </c>
      <c r="K284" s="7">
        <f>ROUND(K232+K283,5)</f>
        <v>114708.33</v>
      </c>
      <c r="L284" s="7">
        <f t="shared" si="24"/>
        <v>439758.01</v>
      </c>
      <c r="M284" s="19">
        <f t="shared" si="25"/>
        <v>4.83371</v>
      </c>
    </row>
    <row r="285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1:28 PM
&amp;"Arial,Bold"&amp;8 07/06/26
&amp;"Arial,Bold"&amp;8 Accrual Basis&amp;C&amp;"Arial,Bold"&amp;12 Nederland Fire Protection District
&amp;"Arial,Bold"&amp;14 Income &amp;&amp; Expense Budget vs. Actual
&amp;"Arial,Bold"&amp;10 January through June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C28C-0DAD-4BCE-9D88-4EF91009BD6A}">
  <dimension ref="A1:Q506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customWidth="1"/>
    <col min="6" max="6" width="32.140625" customWidth="1"/>
    <col min="7" max="7" width="2.28515625" customWidth="1"/>
    <col min="8" max="8" width="14.28515625" bestFit="1" customWidth="1"/>
    <col min="9" max="9" width="8.7109375" bestFit="1" customWidth="1"/>
    <col min="10" max="10" width="14" bestFit="1" customWidth="1"/>
    <col min="11" max="12" width="30.7109375" customWidth="1"/>
    <col min="13" max="13" width="7.85546875" bestFit="1" customWidth="1"/>
    <col min="14" max="14" width="3.28515625" bestFit="1" customWidth="1"/>
    <col min="15" max="15" width="26" bestFit="1" customWidth="1"/>
    <col min="16" max="17" width="9.28515625" bestFit="1" customWidth="1"/>
  </cols>
  <sheetData>
    <row r="1" spans="1:17" s="11" customFormat="1" ht="15.75" thickBot="1" x14ac:dyDescent="0.3">
      <c r="A1" s="32"/>
      <c r="B1" s="32"/>
      <c r="C1" s="32"/>
      <c r="D1" s="32"/>
      <c r="E1" s="32"/>
      <c r="F1" s="32"/>
      <c r="G1" s="32"/>
      <c r="H1" s="10" t="s">
        <v>382</v>
      </c>
      <c r="I1" s="10" t="s">
        <v>383</v>
      </c>
      <c r="J1" s="10" t="s">
        <v>384</v>
      </c>
      <c r="K1" s="10" t="s">
        <v>385</v>
      </c>
      <c r="L1" s="10" t="s">
        <v>386</v>
      </c>
      <c r="M1" s="10" t="s">
        <v>387</v>
      </c>
      <c r="N1" s="10" t="s">
        <v>388</v>
      </c>
      <c r="O1" s="10" t="s">
        <v>389</v>
      </c>
      <c r="P1" s="10" t="s">
        <v>390</v>
      </c>
      <c r="Q1" s="10" t="s">
        <v>391</v>
      </c>
    </row>
    <row r="2" spans="1:17" ht="15.75" thickTop="1" x14ac:dyDescent="0.25">
      <c r="A2" s="1"/>
      <c r="B2" s="1" t="s">
        <v>105</v>
      </c>
      <c r="C2" s="1"/>
      <c r="D2" s="1"/>
      <c r="E2" s="1"/>
      <c r="F2" s="1"/>
      <c r="G2" s="1"/>
      <c r="H2" s="1"/>
      <c r="I2" s="22"/>
      <c r="J2" s="1"/>
      <c r="K2" s="1"/>
      <c r="L2" s="1"/>
      <c r="M2" s="1"/>
      <c r="N2" s="1"/>
      <c r="O2" s="1"/>
      <c r="P2" s="23"/>
      <c r="Q2" s="23"/>
    </row>
    <row r="3" spans="1:17" x14ac:dyDescent="0.25">
      <c r="A3" s="24"/>
      <c r="B3" s="24"/>
      <c r="C3" s="24"/>
      <c r="D3" s="24"/>
      <c r="E3" s="24"/>
      <c r="F3" s="24"/>
      <c r="G3" s="24"/>
      <c r="H3" s="24" t="s">
        <v>473</v>
      </c>
      <c r="I3" s="25">
        <v>46186</v>
      </c>
      <c r="J3" s="24"/>
      <c r="K3" s="24"/>
      <c r="L3" s="24" t="s">
        <v>635</v>
      </c>
      <c r="M3" s="24" t="s">
        <v>786</v>
      </c>
      <c r="N3" s="26"/>
      <c r="O3" s="24" t="s">
        <v>12</v>
      </c>
      <c r="P3" s="27">
        <v>24.53</v>
      </c>
      <c r="Q3" s="27">
        <f t="shared" ref="Q3:Q10" si="0">ROUND(Q2+P3,5)</f>
        <v>24.53</v>
      </c>
    </row>
    <row r="4" spans="1:17" x14ac:dyDescent="0.25">
      <c r="A4" s="24"/>
      <c r="B4" s="24"/>
      <c r="C4" s="24"/>
      <c r="D4" s="24"/>
      <c r="E4" s="24"/>
      <c r="F4" s="24"/>
      <c r="G4" s="24"/>
      <c r="H4" s="24" t="s">
        <v>473</v>
      </c>
      <c r="I4" s="25">
        <v>46203</v>
      </c>
      <c r="J4" s="24"/>
      <c r="K4" s="24"/>
      <c r="L4" s="24" t="s">
        <v>635</v>
      </c>
      <c r="M4" s="24" t="s">
        <v>786</v>
      </c>
      <c r="N4" s="26"/>
      <c r="O4" s="24" t="s">
        <v>7</v>
      </c>
      <c r="P4" s="27">
        <v>3658.58</v>
      </c>
      <c r="Q4" s="27">
        <f t="shared" si="0"/>
        <v>3683.11</v>
      </c>
    </row>
    <row r="5" spans="1:17" x14ac:dyDescent="0.25">
      <c r="A5" s="24"/>
      <c r="B5" s="24"/>
      <c r="C5" s="24"/>
      <c r="D5" s="24"/>
      <c r="E5" s="24"/>
      <c r="F5" s="24"/>
      <c r="G5" s="24"/>
      <c r="H5" s="24" t="s">
        <v>473</v>
      </c>
      <c r="I5" s="25">
        <v>46203</v>
      </c>
      <c r="J5" s="24"/>
      <c r="K5" s="24"/>
      <c r="L5" s="24" t="s">
        <v>635</v>
      </c>
      <c r="M5" s="24" t="s">
        <v>786</v>
      </c>
      <c r="N5" s="26"/>
      <c r="O5" s="24" t="s">
        <v>10</v>
      </c>
      <c r="P5" s="27">
        <v>153.9</v>
      </c>
      <c r="Q5" s="27">
        <f t="shared" si="0"/>
        <v>3837.01</v>
      </c>
    </row>
    <row r="6" spans="1:17" x14ac:dyDescent="0.25">
      <c r="A6" s="24"/>
      <c r="B6" s="24"/>
      <c r="C6" s="24"/>
      <c r="D6" s="24"/>
      <c r="E6" s="24"/>
      <c r="F6" s="24"/>
      <c r="G6" s="24"/>
      <c r="H6" s="24" t="s">
        <v>473</v>
      </c>
      <c r="I6" s="25">
        <v>46203</v>
      </c>
      <c r="J6" s="24"/>
      <c r="K6" s="24"/>
      <c r="L6" s="24" t="s">
        <v>635</v>
      </c>
      <c r="M6" s="24" t="s">
        <v>786</v>
      </c>
      <c r="N6" s="26"/>
      <c r="O6" s="24" t="s">
        <v>9</v>
      </c>
      <c r="P6" s="27">
        <v>99.03</v>
      </c>
      <c r="Q6" s="27">
        <f t="shared" si="0"/>
        <v>3936.04</v>
      </c>
    </row>
    <row r="7" spans="1:17" x14ac:dyDescent="0.25">
      <c r="A7" s="24"/>
      <c r="B7" s="24"/>
      <c r="C7" s="24"/>
      <c r="D7" s="24"/>
      <c r="E7" s="24"/>
      <c r="F7" s="24"/>
      <c r="G7" s="24"/>
      <c r="H7" s="24" t="s">
        <v>473</v>
      </c>
      <c r="I7" s="25">
        <v>46203</v>
      </c>
      <c r="J7" s="24"/>
      <c r="K7" s="24"/>
      <c r="L7" s="24" t="s">
        <v>635</v>
      </c>
      <c r="M7" s="24" t="s">
        <v>786</v>
      </c>
      <c r="N7" s="26"/>
      <c r="O7" s="24" t="s">
        <v>8</v>
      </c>
      <c r="P7" s="27">
        <v>1170.17</v>
      </c>
      <c r="Q7" s="27">
        <f t="shared" si="0"/>
        <v>5106.21</v>
      </c>
    </row>
    <row r="8" spans="1:17" x14ac:dyDescent="0.25">
      <c r="A8" s="24"/>
      <c r="B8" s="24"/>
      <c r="C8" s="24"/>
      <c r="D8" s="24"/>
      <c r="E8" s="24"/>
      <c r="F8" s="24"/>
      <c r="G8" s="24"/>
      <c r="H8" s="24" t="s">
        <v>473</v>
      </c>
      <c r="I8" s="25">
        <v>46203</v>
      </c>
      <c r="J8" s="24"/>
      <c r="K8" s="24"/>
      <c r="L8" s="24" t="s">
        <v>635</v>
      </c>
      <c r="M8" s="24" t="s">
        <v>786</v>
      </c>
      <c r="N8" s="26"/>
      <c r="O8" s="24" t="s">
        <v>6</v>
      </c>
      <c r="P8" s="27">
        <v>9.8699999999999992</v>
      </c>
      <c r="Q8" s="27">
        <f t="shared" si="0"/>
        <v>5116.08</v>
      </c>
    </row>
    <row r="9" spans="1:17" x14ac:dyDescent="0.25">
      <c r="A9" s="24"/>
      <c r="B9" s="24"/>
      <c r="C9" s="24"/>
      <c r="D9" s="24"/>
      <c r="E9" s="24"/>
      <c r="F9" s="24"/>
      <c r="G9" s="24"/>
      <c r="H9" s="24" t="s">
        <v>473</v>
      </c>
      <c r="I9" s="25">
        <v>46203</v>
      </c>
      <c r="J9" s="24"/>
      <c r="K9" s="24"/>
      <c r="L9" s="24" t="s">
        <v>635</v>
      </c>
      <c r="M9" s="24" t="s">
        <v>786</v>
      </c>
      <c r="N9" s="26"/>
      <c r="O9" s="24" t="s">
        <v>5</v>
      </c>
      <c r="P9" s="27">
        <v>175.03</v>
      </c>
      <c r="Q9" s="27">
        <f t="shared" si="0"/>
        <v>5291.11</v>
      </c>
    </row>
    <row r="10" spans="1:17" ht="15.75" thickBot="1" x14ac:dyDescent="0.3">
      <c r="A10" s="24"/>
      <c r="B10" s="24"/>
      <c r="C10" s="24"/>
      <c r="D10" s="24"/>
      <c r="E10" s="24"/>
      <c r="F10" s="24"/>
      <c r="G10" s="24"/>
      <c r="H10" s="24" t="s">
        <v>473</v>
      </c>
      <c r="I10" s="25">
        <v>46203</v>
      </c>
      <c r="J10" s="24"/>
      <c r="K10" s="24"/>
      <c r="L10" s="24" t="s">
        <v>635</v>
      </c>
      <c r="M10" s="24" t="s">
        <v>786</v>
      </c>
      <c r="N10" s="26"/>
      <c r="O10" s="24" t="s">
        <v>11</v>
      </c>
      <c r="P10" s="28">
        <v>8.6999999999999993</v>
      </c>
      <c r="Q10" s="28">
        <f t="shared" si="0"/>
        <v>5299.81</v>
      </c>
    </row>
    <row r="11" spans="1:17" x14ac:dyDescent="0.25">
      <c r="A11" s="29"/>
      <c r="B11" s="29" t="s">
        <v>392</v>
      </c>
      <c r="C11" s="29"/>
      <c r="D11" s="29"/>
      <c r="E11" s="29"/>
      <c r="F11" s="29"/>
      <c r="G11" s="29"/>
      <c r="H11" s="29"/>
      <c r="I11" s="30"/>
      <c r="J11" s="29"/>
      <c r="K11" s="29"/>
      <c r="L11" s="29"/>
      <c r="M11" s="29"/>
      <c r="N11" s="29"/>
      <c r="O11" s="29"/>
      <c r="P11" s="2">
        <f>ROUND(SUM(P2:P10),5)</f>
        <v>5299.81</v>
      </c>
      <c r="Q11" s="2">
        <f>Q10</f>
        <v>5299.81</v>
      </c>
    </row>
    <row r="12" spans="1:17" x14ac:dyDescent="0.25">
      <c r="A12" s="1"/>
      <c r="B12" s="1" t="s">
        <v>106</v>
      </c>
      <c r="C12" s="1"/>
      <c r="D12" s="1"/>
      <c r="E12" s="1"/>
      <c r="F12" s="1"/>
      <c r="G12" s="1"/>
      <c r="H12" s="1"/>
      <c r="I12" s="22"/>
      <c r="J12" s="1"/>
      <c r="K12" s="1"/>
      <c r="L12" s="1"/>
      <c r="M12" s="1"/>
      <c r="N12" s="1"/>
      <c r="O12" s="1"/>
      <c r="P12" s="23"/>
      <c r="Q12" s="23"/>
    </row>
    <row r="13" spans="1:17" x14ac:dyDescent="0.25">
      <c r="A13" s="1"/>
      <c r="B13" s="1"/>
      <c r="C13" s="1" t="s">
        <v>107</v>
      </c>
      <c r="D13" s="1"/>
      <c r="E13" s="1"/>
      <c r="F13" s="1"/>
      <c r="G13" s="1"/>
      <c r="H13" s="1"/>
      <c r="I13" s="22"/>
      <c r="J13" s="1"/>
      <c r="K13" s="1"/>
      <c r="L13" s="1"/>
      <c r="M13" s="1"/>
      <c r="N13" s="1"/>
      <c r="O13" s="1"/>
      <c r="P13" s="23"/>
      <c r="Q13" s="23"/>
    </row>
    <row r="14" spans="1:17" ht="15.75" thickBot="1" x14ac:dyDescent="0.3">
      <c r="A14" s="21"/>
      <c r="B14" s="21"/>
      <c r="C14" s="21"/>
      <c r="D14" s="21"/>
      <c r="E14" s="21"/>
      <c r="F14" s="21"/>
      <c r="G14" s="24"/>
      <c r="H14" s="24" t="s">
        <v>473</v>
      </c>
      <c r="I14" s="25">
        <v>46183</v>
      </c>
      <c r="J14" s="24"/>
      <c r="K14" s="24"/>
      <c r="L14" s="24" t="s">
        <v>636</v>
      </c>
      <c r="M14" s="24" t="s">
        <v>786</v>
      </c>
      <c r="N14" s="26"/>
      <c r="O14" s="24" t="s">
        <v>12</v>
      </c>
      <c r="P14" s="28">
        <v>-968.2</v>
      </c>
      <c r="Q14" s="28">
        <f>ROUND(Q13+P14,5)</f>
        <v>-968.2</v>
      </c>
    </row>
    <row r="15" spans="1:17" x14ac:dyDescent="0.25">
      <c r="A15" s="29"/>
      <c r="B15" s="29"/>
      <c r="C15" s="29" t="s">
        <v>393</v>
      </c>
      <c r="D15" s="29"/>
      <c r="E15" s="29"/>
      <c r="F15" s="29"/>
      <c r="G15" s="29"/>
      <c r="H15" s="29"/>
      <c r="I15" s="30"/>
      <c r="J15" s="29"/>
      <c r="K15" s="29"/>
      <c r="L15" s="29"/>
      <c r="M15" s="29"/>
      <c r="N15" s="29"/>
      <c r="O15" s="29"/>
      <c r="P15" s="2">
        <f>ROUND(SUM(P13:P14),5)</f>
        <v>-968.2</v>
      </c>
      <c r="Q15" s="2">
        <f>Q14</f>
        <v>-968.2</v>
      </c>
    </row>
    <row r="16" spans="1:17" x14ac:dyDescent="0.25">
      <c r="A16" s="1"/>
      <c r="B16" s="1"/>
      <c r="C16" s="1" t="s">
        <v>108</v>
      </c>
      <c r="D16" s="1"/>
      <c r="E16" s="1"/>
      <c r="F16" s="1"/>
      <c r="G16" s="1"/>
      <c r="H16" s="1"/>
      <c r="I16" s="22"/>
      <c r="J16" s="1"/>
      <c r="K16" s="1"/>
      <c r="L16" s="1"/>
      <c r="M16" s="1"/>
      <c r="N16" s="1"/>
      <c r="O16" s="1"/>
      <c r="P16" s="23"/>
      <c r="Q16" s="23"/>
    </row>
    <row r="17" spans="1:17" ht="15.75" thickBot="1" x14ac:dyDescent="0.3">
      <c r="A17" s="21"/>
      <c r="B17" s="21"/>
      <c r="C17" s="21"/>
      <c r="D17" s="21"/>
      <c r="E17" s="21"/>
      <c r="F17" s="21"/>
      <c r="G17" s="24"/>
      <c r="H17" s="24" t="s">
        <v>473</v>
      </c>
      <c r="I17" s="25">
        <v>46183</v>
      </c>
      <c r="J17" s="24"/>
      <c r="K17" s="24"/>
      <c r="L17" s="24" t="s">
        <v>637</v>
      </c>
      <c r="M17" s="24" t="s">
        <v>786</v>
      </c>
      <c r="N17" s="26"/>
      <c r="O17" s="24" t="s">
        <v>12</v>
      </c>
      <c r="P17" s="28">
        <v>335.97</v>
      </c>
      <c r="Q17" s="28">
        <f>ROUND(Q16+P17,5)</f>
        <v>335.97</v>
      </c>
    </row>
    <row r="18" spans="1:17" x14ac:dyDescent="0.25">
      <c r="A18" s="29"/>
      <c r="B18" s="29"/>
      <c r="C18" s="29" t="s">
        <v>394</v>
      </c>
      <c r="D18" s="29"/>
      <c r="E18" s="29"/>
      <c r="F18" s="29"/>
      <c r="G18" s="29"/>
      <c r="H18" s="29"/>
      <c r="I18" s="30"/>
      <c r="J18" s="29"/>
      <c r="K18" s="29"/>
      <c r="L18" s="29"/>
      <c r="M18" s="29"/>
      <c r="N18" s="29"/>
      <c r="O18" s="29"/>
      <c r="P18" s="2">
        <f>ROUND(SUM(P16:P17),5)</f>
        <v>335.97</v>
      </c>
      <c r="Q18" s="2">
        <f>Q17</f>
        <v>335.97</v>
      </c>
    </row>
    <row r="19" spans="1:17" x14ac:dyDescent="0.25">
      <c r="A19" s="1"/>
      <c r="B19" s="1"/>
      <c r="C19" s="1" t="s">
        <v>109</v>
      </c>
      <c r="D19" s="1"/>
      <c r="E19" s="1"/>
      <c r="F19" s="1"/>
      <c r="G19" s="1"/>
      <c r="H19" s="1"/>
      <c r="I19" s="22"/>
      <c r="J19" s="1"/>
      <c r="K19" s="1"/>
      <c r="L19" s="1"/>
      <c r="M19" s="1"/>
      <c r="N19" s="1"/>
      <c r="O19" s="1"/>
      <c r="P19" s="23"/>
      <c r="Q19" s="23"/>
    </row>
    <row r="20" spans="1:17" ht="15.75" thickBot="1" x14ac:dyDescent="0.3">
      <c r="A20" s="21"/>
      <c r="B20" s="21"/>
      <c r="C20" s="21"/>
      <c r="D20" s="21"/>
      <c r="E20" s="21"/>
      <c r="F20" s="21"/>
      <c r="G20" s="24"/>
      <c r="H20" s="24" t="s">
        <v>473</v>
      </c>
      <c r="I20" s="25">
        <v>46183</v>
      </c>
      <c r="J20" s="24"/>
      <c r="K20" s="24"/>
      <c r="L20" s="24" t="s">
        <v>637</v>
      </c>
      <c r="M20" s="24" t="s">
        <v>786</v>
      </c>
      <c r="N20" s="26"/>
      <c r="O20" s="24" t="s">
        <v>12</v>
      </c>
      <c r="P20" s="28">
        <v>50.14</v>
      </c>
      <c r="Q20" s="28">
        <f>ROUND(Q19+P20,5)</f>
        <v>50.14</v>
      </c>
    </row>
    <row r="21" spans="1:17" x14ac:dyDescent="0.25">
      <c r="A21" s="29"/>
      <c r="B21" s="29"/>
      <c r="C21" s="29" t="s">
        <v>395</v>
      </c>
      <c r="D21" s="29"/>
      <c r="E21" s="29"/>
      <c r="F21" s="29"/>
      <c r="G21" s="29"/>
      <c r="H21" s="29"/>
      <c r="I21" s="30"/>
      <c r="J21" s="29"/>
      <c r="K21" s="29"/>
      <c r="L21" s="29"/>
      <c r="M21" s="29"/>
      <c r="N21" s="29"/>
      <c r="O21" s="29"/>
      <c r="P21" s="2">
        <f>ROUND(SUM(P19:P20),5)</f>
        <v>50.14</v>
      </c>
      <c r="Q21" s="2">
        <f>Q20</f>
        <v>50.14</v>
      </c>
    </row>
    <row r="22" spans="1:17" x14ac:dyDescent="0.25">
      <c r="A22" s="1"/>
      <c r="B22" s="1"/>
      <c r="C22" s="1" t="s">
        <v>110</v>
      </c>
      <c r="D22" s="1"/>
      <c r="E22" s="1"/>
      <c r="F22" s="1"/>
      <c r="G22" s="1"/>
      <c r="H22" s="1"/>
      <c r="I22" s="22"/>
      <c r="J22" s="1"/>
      <c r="K22" s="1"/>
      <c r="L22" s="1"/>
      <c r="M22" s="1"/>
      <c r="N22" s="1"/>
      <c r="O22" s="1"/>
      <c r="P22" s="23"/>
      <c r="Q22" s="23"/>
    </row>
    <row r="23" spans="1:17" ht="15.75" thickBot="1" x14ac:dyDescent="0.3">
      <c r="A23" s="21"/>
      <c r="B23" s="21"/>
      <c r="C23" s="21"/>
      <c r="D23" s="21"/>
      <c r="E23" s="21"/>
      <c r="F23" s="21"/>
      <c r="G23" s="24"/>
      <c r="H23" s="24" t="s">
        <v>473</v>
      </c>
      <c r="I23" s="25">
        <v>46183</v>
      </c>
      <c r="J23" s="24"/>
      <c r="K23" s="24"/>
      <c r="L23" s="24" t="s">
        <v>636</v>
      </c>
      <c r="M23" s="24" t="s">
        <v>786</v>
      </c>
      <c r="N23" s="26"/>
      <c r="O23" s="24" t="s">
        <v>12</v>
      </c>
      <c r="P23" s="28">
        <v>-144.53</v>
      </c>
      <c r="Q23" s="28">
        <f>ROUND(Q22+P23,5)</f>
        <v>-144.53</v>
      </c>
    </row>
    <row r="24" spans="1:17" x14ac:dyDescent="0.25">
      <c r="A24" s="29"/>
      <c r="B24" s="29"/>
      <c r="C24" s="29" t="s">
        <v>396</v>
      </c>
      <c r="D24" s="29"/>
      <c r="E24" s="29"/>
      <c r="F24" s="29"/>
      <c r="G24" s="29"/>
      <c r="H24" s="29"/>
      <c r="I24" s="30"/>
      <c r="J24" s="29"/>
      <c r="K24" s="29"/>
      <c r="L24" s="29"/>
      <c r="M24" s="29"/>
      <c r="N24" s="29"/>
      <c r="O24" s="29"/>
      <c r="P24" s="2">
        <f>ROUND(SUM(P22:P23),5)</f>
        <v>-144.53</v>
      </c>
      <c r="Q24" s="2">
        <f>Q23</f>
        <v>-144.53</v>
      </c>
    </row>
    <row r="25" spans="1:17" x14ac:dyDescent="0.25">
      <c r="A25" s="1"/>
      <c r="B25" s="1"/>
      <c r="C25" s="1" t="s">
        <v>112</v>
      </c>
      <c r="D25" s="1"/>
      <c r="E25" s="1"/>
      <c r="F25" s="1"/>
      <c r="G25" s="1"/>
      <c r="H25" s="1"/>
      <c r="I25" s="22"/>
      <c r="J25" s="1"/>
      <c r="K25" s="1"/>
      <c r="L25" s="1"/>
      <c r="M25" s="1"/>
      <c r="N25" s="1"/>
      <c r="O25" s="1"/>
      <c r="P25" s="23"/>
      <c r="Q25" s="23"/>
    </row>
    <row r="26" spans="1:17" ht="15.75" thickBot="1" x14ac:dyDescent="0.3">
      <c r="A26" s="21"/>
      <c r="B26" s="21"/>
      <c r="C26" s="21"/>
      <c r="D26" s="21"/>
      <c r="E26" s="21"/>
      <c r="F26" s="21"/>
      <c r="G26" s="24"/>
      <c r="H26" s="24" t="s">
        <v>473</v>
      </c>
      <c r="I26" s="25">
        <v>46183</v>
      </c>
      <c r="J26" s="24"/>
      <c r="K26" s="24" t="s">
        <v>565</v>
      </c>
      <c r="L26" s="24" t="s">
        <v>638</v>
      </c>
      <c r="M26" s="24" t="s">
        <v>786</v>
      </c>
      <c r="N26" s="26"/>
      <c r="O26" s="24" t="s">
        <v>12</v>
      </c>
      <c r="P26" s="28">
        <v>143369.95000000001</v>
      </c>
      <c r="Q26" s="28">
        <f>ROUND(Q25+P26,5)</f>
        <v>143369.95000000001</v>
      </c>
    </row>
    <row r="27" spans="1:17" x14ac:dyDescent="0.25">
      <c r="A27" s="29"/>
      <c r="B27" s="29"/>
      <c r="C27" s="29" t="s">
        <v>397</v>
      </c>
      <c r="D27" s="29"/>
      <c r="E27" s="29"/>
      <c r="F27" s="29"/>
      <c r="G27" s="29"/>
      <c r="H27" s="29"/>
      <c r="I27" s="30"/>
      <c r="J27" s="29"/>
      <c r="K27" s="29"/>
      <c r="L27" s="29"/>
      <c r="M27" s="29"/>
      <c r="N27" s="29"/>
      <c r="O27" s="29"/>
      <c r="P27" s="2">
        <f>ROUND(SUM(P25:P26),5)</f>
        <v>143369.95000000001</v>
      </c>
      <c r="Q27" s="2">
        <f>Q26</f>
        <v>143369.95000000001</v>
      </c>
    </row>
    <row r="28" spans="1:17" x14ac:dyDescent="0.25">
      <c r="A28" s="1"/>
      <c r="B28" s="1"/>
      <c r="C28" s="1" t="s">
        <v>113</v>
      </c>
      <c r="D28" s="1"/>
      <c r="E28" s="1"/>
      <c r="F28" s="1"/>
      <c r="G28" s="1"/>
      <c r="H28" s="1"/>
      <c r="I28" s="22"/>
      <c r="J28" s="1"/>
      <c r="K28" s="1"/>
      <c r="L28" s="1"/>
      <c r="M28" s="1"/>
      <c r="N28" s="1"/>
      <c r="O28" s="1"/>
      <c r="P28" s="23"/>
      <c r="Q28" s="23"/>
    </row>
    <row r="29" spans="1:17" ht="15.75" thickBot="1" x14ac:dyDescent="0.3">
      <c r="A29" s="21"/>
      <c r="B29" s="21"/>
      <c r="C29" s="21"/>
      <c r="D29" s="21"/>
      <c r="E29" s="21"/>
      <c r="F29" s="21"/>
      <c r="G29" s="24"/>
      <c r="H29" s="24" t="s">
        <v>473</v>
      </c>
      <c r="I29" s="25">
        <v>46183</v>
      </c>
      <c r="J29" s="24"/>
      <c r="K29" s="24"/>
      <c r="L29" s="24" t="s">
        <v>637</v>
      </c>
      <c r="M29" s="24" t="s">
        <v>786</v>
      </c>
      <c r="N29" s="26"/>
      <c r="O29" s="24" t="s">
        <v>12</v>
      </c>
      <c r="P29" s="28">
        <v>5222.8999999999996</v>
      </c>
      <c r="Q29" s="28">
        <f>ROUND(Q28+P29,5)</f>
        <v>5222.8999999999996</v>
      </c>
    </row>
    <row r="30" spans="1:17" x14ac:dyDescent="0.25">
      <c r="A30" s="29"/>
      <c r="B30" s="29"/>
      <c r="C30" s="29" t="s">
        <v>398</v>
      </c>
      <c r="D30" s="29"/>
      <c r="E30" s="29"/>
      <c r="F30" s="29"/>
      <c r="G30" s="29"/>
      <c r="H30" s="29"/>
      <c r="I30" s="30"/>
      <c r="J30" s="29"/>
      <c r="K30" s="29"/>
      <c r="L30" s="29"/>
      <c r="M30" s="29"/>
      <c r="N30" s="29"/>
      <c r="O30" s="29"/>
      <c r="P30" s="2">
        <f>ROUND(SUM(P28:P29),5)</f>
        <v>5222.8999999999996</v>
      </c>
      <c r="Q30" s="2">
        <f>Q29</f>
        <v>5222.8999999999996</v>
      </c>
    </row>
    <row r="31" spans="1:17" x14ac:dyDescent="0.25">
      <c r="A31" s="1"/>
      <c r="B31" s="1"/>
      <c r="C31" s="1" t="s">
        <v>116</v>
      </c>
      <c r="D31" s="1"/>
      <c r="E31" s="1"/>
      <c r="F31" s="1"/>
      <c r="G31" s="1"/>
      <c r="H31" s="1"/>
      <c r="I31" s="22"/>
      <c r="J31" s="1"/>
      <c r="K31" s="1"/>
      <c r="L31" s="1"/>
      <c r="M31" s="1"/>
      <c r="N31" s="1"/>
      <c r="O31" s="1"/>
      <c r="P31" s="23"/>
      <c r="Q31" s="23"/>
    </row>
    <row r="32" spans="1:17" x14ac:dyDescent="0.25">
      <c r="A32" s="24"/>
      <c r="B32" s="24"/>
      <c r="C32" s="24"/>
      <c r="D32" s="24"/>
      <c r="E32" s="24"/>
      <c r="F32" s="24"/>
      <c r="G32" s="24"/>
      <c r="H32" s="24" t="s">
        <v>473</v>
      </c>
      <c r="I32" s="25">
        <v>46183</v>
      </c>
      <c r="J32" s="24"/>
      <c r="K32" s="24"/>
      <c r="L32" s="24" t="s">
        <v>639</v>
      </c>
      <c r="M32" s="24" t="s">
        <v>786</v>
      </c>
      <c r="N32" s="26"/>
      <c r="O32" s="24" t="s">
        <v>12</v>
      </c>
      <c r="P32" s="27">
        <v>87.22</v>
      </c>
      <c r="Q32" s="27">
        <f>ROUND(Q31+P32,5)</f>
        <v>87.22</v>
      </c>
    </row>
    <row r="33" spans="1:17" x14ac:dyDescent="0.25">
      <c r="A33" s="24"/>
      <c r="B33" s="24"/>
      <c r="C33" s="24"/>
      <c r="D33" s="24"/>
      <c r="E33" s="24"/>
      <c r="F33" s="24"/>
      <c r="G33" s="24"/>
      <c r="H33" s="24" t="s">
        <v>473</v>
      </c>
      <c r="I33" s="25">
        <v>46183</v>
      </c>
      <c r="J33" s="24"/>
      <c r="K33" s="24"/>
      <c r="L33" s="24" t="s">
        <v>639</v>
      </c>
      <c r="M33" s="24" t="s">
        <v>786</v>
      </c>
      <c r="N33" s="26"/>
      <c r="O33" s="24" t="s">
        <v>12</v>
      </c>
      <c r="P33" s="27">
        <v>0.84</v>
      </c>
      <c r="Q33" s="27">
        <f>ROUND(Q32+P33,5)</f>
        <v>88.06</v>
      </c>
    </row>
    <row r="34" spans="1:17" ht="15.75" thickBot="1" x14ac:dyDescent="0.3">
      <c r="A34" s="24"/>
      <c r="B34" s="24"/>
      <c r="C34" s="24"/>
      <c r="D34" s="24"/>
      <c r="E34" s="24"/>
      <c r="F34" s="24"/>
      <c r="G34" s="24"/>
      <c r="H34" s="24" t="s">
        <v>473</v>
      </c>
      <c r="I34" s="25">
        <v>46183</v>
      </c>
      <c r="J34" s="24"/>
      <c r="K34" s="24"/>
      <c r="L34" s="24" t="s">
        <v>639</v>
      </c>
      <c r="M34" s="24" t="s">
        <v>786</v>
      </c>
      <c r="N34" s="26"/>
      <c r="O34" s="24" t="s">
        <v>12</v>
      </c>
      <c r="P34" s="28">
        <v>5.61</v>
      </c>
      <c r="Q34" s="28">
        <f>ROUND(Q33+P34,5)</f>
        <v>93.67</v>
      </c>
    </row>
    <row r="35" spans="1:17" x14ac:dyDescent="0.25">
      <c r="A35" s="29"/>
      <c r="B35" s="29"/>
      <c r="C35" s="29" t="s">
        <v>399</v>
      </c>
      <c r="D35" s="29"/>
      <c r="E35" s="29"/>
      <c r="F35" s="29"/>
      <c r="G35" s="29"/>
      <c r="H35" s="29"/>
      <c r="I35" s="30"/>
      <c r="J35" s="29"/>
      <c r="K35" s="29"/>
      <c r="L35" s="29"/>
      <c r="M35" s="29"/>
      <c r="N35" s="29"/>
      <c r="O35" s="29"/>
      <c r="P35" s="2">
        <f>ROUND(SUM(P31:P34),5)</f>
        <v>93.67</v>
      </c>
      <c r="Q35" s="2">
        <f>Q34</f>
        <v>93.67</v>
      </c>
    </row>
    <row r="36" spans="1:17" x14ac:dyDescent="0.25">
      <c r="A36" s="1"/>
      <c r="B36" s="1"/>
      <c r="C36" s="1" t="s">
        <v>119</v>
      </c>
      <c r="D36" s="1"/>
      <c r="E36" s="1"/>
      <c r="F36" s="1"/>
      <c r="G36" s="1"/>
      <c r="H36" s="1"/>
      <c r="I36" s="22"/>
      <c r="J36" s="1"/>
      <c r="K36" s="1"/>
      <c r="L36" s="1"/>
      <c r="M36" s="1"/>
      <c r="N36" s="1"/>
      <c r="O36" s="1"/>
      <c r="P36" s="23"/>
      <c r="Q36" s="23"/>
    </row>
    <row r="37" spans="1:17" ht="15.75" thickBot="1" x14ac:dyDescent="0.3">
      <c r="A37" s="21"/>
      <c r="B37" s="21"/>
      <c r="C37" s="21"/>
      <c r="D37" s="21"/>
      <c r="E37" s="21"/>
      <c r="F37" s="21"/>
      <c r="G37" s="24"/>
      <c r="H37" s="24" t="s">
        <v>473</v>
      </c>
      <c r="I37" s="25">
        <v>46183</v>
      </c>
      <c r="J37" s="24"/>
      <c r="K37" s="24" t="s">
        <v>565</v>
      </c>
      <c r="L37" s="24" t="s">
        <v>638</v>
      </c>
      <c r="M37" s="24" t="s">
        <v>786</v>
      </c>
      <c r="N37" s="26"/>
      <c r="O37" s="24" t="s">
        <v>12</v>
      </c>
      <c r="P37" s="28">
        <v>1376.72</v>
      </c>
      <c r="Q37" s="28">
        <f>ROUND(Q36+P37,5)</f>
        <v>1376.72</v>
      </c>
    </row>
    <row r="38" spans="1:17" x14ac:dyDescent="0.25">
      <c r="A38" s="29"/>
      <c r="B38" s="29"/>
      <c r="C38" s="29" t="s">
        <v>400</v>
      </c>
      <c r="D38" s="29"/>
      <c r="E38" s="29"/>
      <c r="F38" s="29"/>
      <c r="G38" s="29"/>
      <c r="H38" s="29"/>
      <c r="I38" s="30"/>
      <c r="J38" s="29"/>
      <c r="K38" s="29"/>
      <c r="L38" s="29"/>
      <c r="M38" s="29"/>
      <c r="N38" s="29"/>
      <c r="O38" s="29"/>
      <c r="P38" s="2">
        <f>ROUND(SUM(P36:P37),5)</f>
        <v>1376.72</v>
      </c>
      <c r="Q38" s="2">
        <f>Q37</f>
        <v>1376.72</v>
      </c>
    </row>
    <row r="39" spans="1:17" x14ac:dyDescent="0.25">
      <c r="A39" s="1"/>
      <c r="B39" s="1"/>
      <c r="C39" s="1" t="s">
        <v>120</v>
      </c>
      <c r="D39" s="1"/>
      <c r="E39" s="1"/>
      <c r="F39" s="1"/>
      <c r="G39" s="1"/>
      <c r="H39" s="1"/>
      <c r="I39" s="22"/>
      <c r="J39" s="1"/>
      <c r="K39" s="1"/>
      <c r="L39" s="1"/>
      <c r="M39" s="1"/>
      <c r="N39" s="1"/>
      <c r="O39" s="1"/>
      <c r="P39" s="23"/>
      <c r="Q39" s="23"/>
    </row>
    <row r="40" spans="1:17" ht="15.75" thickBot="1" x14ac:dyDescent="0.3">
      <c r="A40" s="21"/>
      <c r="B40" s="21"/>
      <c r="C40" s="21"/>
      <c r="D40" s="21"/>
      <c r="E40" s="21"/>
      <c r="F40" s="21"/>
      <c r="G40" s="24"/>
      <c r="H40" s="24" t="s">
        <v>473</v>
      </c>
      <c r="I40" s="25">
        <v>46183</v>
      </c>
      <c r="J40" s="24"/>
      <c r="K40" s="24" t="s">
        <v>565</v>
      </c>
      <c r="L40" s="24" t="s">
        <v>638</v>
      </c>
      <c r="M40" s="24" t="s">
        <v>786</v>
      </c>
      <c r="N40" s="26"/>
      <c r="O40" s="24" t="s">
        <v>12</v>
      </c>
      <c r="P40" s="28">
        <v>9222.3799999999992</v>
      </c>
      <c r="Q40" s="28">
        <f>ROUND(Q39+P40,5)</f>
        <v>9222.3799999999992</v>
      </c>
    </row>
    <row r="41" spans="1:17" x14ac:dyDescent="0.25">
      <c r="A41" s="29"/>
      <c r="B41" s="29"/>
      <c r="C41" s="29" t="s">
        <v>401</v>
      </c>
      <c r="D41" s="29"/>
      <c r="E41" s="29"/>
      <c r="F41" s="29"/>
      <c r="G41" s="29"/>
      <c r="H41" s="29"/>
      <c r="I41" s="30"/>
      <c r="J41" s="29"/>
      <c r="K41" s="29"/>
      <c r="L41" s="29"/>
      <c r="M41" s="29"/>
      <c r="N41" s="29"/>
      <c r="O41" s="29"/>
      <c r="P41" s="2">
        <f>ROUND(SUM(P39:P40),5)</f>
        <v>9222.3799999999992</v>
      </c>
      <c r="Q41" s="2">
        <f>Q40</f>
        <v>9222.3799999999992</v>
      </c>
    </row>
    <row r="42" spans="1:17" x14ac:dyDescent="0.25">
      <c r="A42" s="1"/>
      <c r="B42" s="1"/>
      <c r="C42" s="1" t="s">
        <v>121</v>
      </c>
      <c r="D42" s="1"/>
      <c r="E42" s="1"/>
      <c r="F42" s="1"/>
      <c r="G42" s="1"/>
      <c r="H42" s="1"/>
      <c r="I42" s="22"/>
      <c r="J42" s="1"/>
      <c r="K42" s="1"/>
      <c r="L42" s="1"/>
      <c r="M42" s="1"/>
      <c r="N42" s="1"/>
      <c r="O42" s="1"/>
      <c r="P42" s="23"/>
      <c r="Q42" s="23"/>
    </row>
    <row r="43" spans="1:17" ht="15.75" thickBot="1" x14ac:dyDescent="0.3">
      <c r="A43" s="21"/>
      <c r="B43" s="21"/>
      <c r="C43" s="21"/>
      <c r="D43" s="21"/>
      <c r="E43" s="21"/>
      <c r="F43" s="21"/>
      <c r="G43" s="24"/>
      <c r="H43" s="24" t="s">
        <v>473</v>
      </c>
      <c r="I43" s="25">
        <v>46183</v>
      </c>
      <c r="J43" s="24"/>
      <c r="K43" s="24"/>
      <c r="L43" s="24" t="s">
        <v>636</v>
      </c>
      <c r="M43" s="24" t="s">
        <v>786</v>
      </c>
      <c r="N43" s="26"/>
      <c r="O43" s="24" t="s">
        <v>12</v>
      </c>
      <c r="P43" s="27">
        <v>-15051.54</v>
      </c>
      <c r="Q43" s="27">
        <f>ROUND(Q42+P43,5)</f>
        <v>-15051.54</v>
      </c>
    </row>
    <row r="44" spans="1:17" ht="15.75" thickBot="1" x14ac:dyDescent="0.3">
      <c r="A44" s="29"/>
      <c r="B44" s="29"/>
      <c r="C44" s="29" t="s">
        <v>402</v>
      </c>
      <c r="D44" s="29"/>
      <c r="E44" s="29"/>
      <c r="F44" s="29"/>
      <c r="G44" s="29"/>
      <c r="H44" s="29"/>
      <c r="I44" s="30"/>
      <c r="J44" s="29"/>
      <c r="K44" s="29"/>
      <c r="L44" s="29"/>
      <c r="M44" s="29"/>
      <c r="N44" s="29"/>
      <c r="O44" s="29"/>
      <c r="P44" s="3">
        <f>ROUND(SUM(P42:P43),5)</f>
        <v>-15051.54</v>
      </c>
      <c r="Q44" s="3">
        <f>Q43</f>
        <v>-15051.54</v>
      </c>
    </row>
    <row r="45" spans="1:17" x14ac:dyDescent="0.25">
      <c r="A45" s="29"/>
      <c r="B45" s="29" t="s">
        <v>127</v>
      </c>
      <c r="C45" s="29"/>
      <c r="D45" s="29"/>
      <c r="E45" s="29"/>
      <c r="F45" s="29"/>
      <c r="G45" s="29"/>
      <c r="H45" s="29"/>
      <c r="I45" s="30"/>
      <c r="J45" s="29"/>
      <c r="K45" s="29"/>
      <c r="L45" s="29"/>
      <c r="M45" s="29"/>
      <c r="N45" s="29"/>
      <c r="O45" s="29"/>
      <c r="P45" s="2">
        <f>ROUND(P15+P18+P21+P24+P27+P30+P35+P38+P41+P44,5)</f>
        <v>143507.46</v>
      </c>
      <c r="Q45" s="2">
        <f>ROUND(Q15+Q18+Q21+Q24+Q27+Q30+Q35+Q38+Q41+Q44,5)</f>
        <v>143507.46</v>
      </c>
    </row>
    <row r="46" spans="1:17" x14ac:dyDescent="0.25">
      <c r="A46" s="1"/>
      <c r="B46" s="1" t="s">
        <v>131</v>
      </c>
      <c r="C46" s="1"/>
      <c r="D46" s="1"/>
      <c r="E46" s="1"/>
      <c r="F46" s="1"/>
      <c r="G46" s="1"/>
      <c r="H46" s="1"/>
      <c r="I46" s="22"/>
      <c r="J46" s="1"/>
      <c r="K46" s="1"/>
      <c r="L46" s="1"/>
      <c r="M46" s="1"/>
      <c r="N46" s="1"/>
      <c r="O46" s="1"/>
      <c r="P46" s="23"/>
      <c r="Q46" s="23"/>
    </row>
    <row r="47" spans="1:17" x14ac:dyDescent="0.25">
      <c r="A47" s="1"/>
      <c r="B47" s="1"/>
      <c r="C47" s="1" t="s">
        <v>132</v>
      </c>
      <c r="D47" s="1"/>
      <c r="E47" s="1"/>
      <c r="F47" s="1"/>
      <c r="G47" s="1"/>
      <c r="H47" s="1"/>
      <c r="I47" s="22"/>
      <c r="J47" s="1"/>
      <c r="K47" s="1"/>
      <c r="L47" s="1"/>
      <c r="M47" s="1"/>
      <c r="N47" s="1"/>
      <c r="O47" s="1"/>
      <c r="P47" s="23"/>
      <c r="Q47" s="23"/>
    </row>
    <row r="48" spans="1:17" x14ac:dyDescent="0.25">
      <c r="A48" s="24"/>
      <c r="B48" s="24"/>
      <c r="C48" s="24"/>
      <c r="D48" s="24"/>
      <c r="E48" s="24"/>
      <c r="F48" s="24"/>
      <c r="G48" s="24"/>
      <c r="H48" s="24" t="s">
        <v>474</v>
      </c>
      <c r="I48" s="25">
        <v>46195</v>
      </c>
      <c r="J48" s="24" t="s">
        <v>480</v>
      </c>
      <c r="K48" s="24" t="s">
        <v>566</v>
      </c>
      <c r="L48" s="24" t="s">
        <v>640</v>
      </c>
      <c r="M48" s="24" t="s">
        <v>786</v>
      </c>
      <c r="N48" s="26"/>
      <c r="O48" s="24" t="s">
        <v>45</v>
      </c>
      <c r="P48" s="27">
        <v>-69.900000000000006</v>
      </c>
      <c r="Q48" s="27">
        <f t="shared" ref="Q48:Q53" si="1">ROUND(Q47+P48,5)</f>
        <v>-69.900000000000006</v>
      </c>
    </row>
    <row r="49" spans="1:17" x14ac:dyDescent="0.25">
      <c r="A49" s="24"/>
      <c r="B49" s="24"/>
      <c r="C49" s="24"/>
      <c r="D49" s="24"/>
      <c r="E49" s="24"/>
      <c r="F49" s="24"/>
      <c r="G49" s="24"/>
      <c r="H49" s="24" t="s">
        <v>474</v>
      </c>
      <c r="I49" s="25">
        <v>46195</v>
      </c>
      <c r="J49" s="24" t="s">
        <v>480</v>
      </c>
      <c r="K49" s="24" t="s">
        <v>566</v>
      </c>
      <c r="L49" s="24" t="s">
        <v>641</v>
      </c>
      <c r="M49" s="24" t="s">
        <v>786</v>
      </c>
      <c r="N49" s="26"/>
      <c r="O49" s="24" t="s">
        <v>45</v>
      </c>
      <c r="P49" s="27">
        <v>-36.950000000000003</v>
      </c>
      <c r="Q49" s="27">
        <f t="shared" si="1"/>
        <v>-106.85</v>
      </c>
    </row>
    <row r="50" spans="1:17" x14ac:dyDescent="0.25">
      <c r="A50" s="24"/>
      <c r="B50" s="24"/>
      <c r="C50" s="24"/>
      <c r="D50" s="24"/>
      <c r="E50" s="24"/>
      <c r="F50" s="24"/>
      <c r="G50" s="24"/>
      <c r="H50" s="24" t="s">
        <v>474</v>
      </c>
      <c r="I50" s="25">
        <v>46195</v>
      </c>
      <c r="J50" s="24" t="s">
        <v>480</v>
      </c>
      <c r="K50" s="24" t="s">
        <v>566</v>
      </c>
      <c r="L50" s="24" t="s">
        <v>642</v>
      </c>
      <c r="M50" s="24" t="s">
        <v>786</v>
      </c>
      <c r="N50" s="26"/>
      <c r="O50" s="24" t="s">
        <v>45</v>
      </c>
      <c r="P50" s="27">
        <v>-34.950000000000003</v>
      </c>
      <c r="Q50" s="27">
        <f t="shared" si="1"/>
        <v>-141.80000000000001</v>
      </c>
    </row>
    <row r="51" spans="1:17" x14ac:dyDescent="0.25">
      <c r="A51" s="24"/>
      <c r="B51" s="24"/>
      <c r="C51" s="24"/>
      <c r="D51" s="24"/>
      <c r="E51" s="24"/>
      <c r="F51" s="24"/>
      <c r="G51" s="24"/>
      <c r="H51" s="24" t="s">
        <v>474</v>
      </c>
      <c r="I51" s="25">
        <v>46196</v>
      </c>
      <c r="J51" s="24" t="s">
        <v>481</v>
      </c>
      <c r="K51" s="24" t="s">
        <v>567</v>
      </c>
      <c r="L51" s="24" t="s">
        <v>643</v>
      </c>
      <c r="M51" s="24" t="s">
        <v>786</v>
      </c>
      <c r="N51" s="26"/>
      <c r="O51" s="24" t="s">
        <v>45</v>
      </c>
      <c r="P51" s="27">
        <v>-540</v>
      </c>
      <c r="Q51" s="27">
        <f t="shared" si="1"/>
        <v>-681.8</v>
      </c>
    </row>
    <row r="52" spans="1:17" x14ac:dyDescent="0.25">
      <c r="A52" s="24"/>
      <c r="B52" s="24"/>
      <c r="C52" s="24"/>
      <c r="D52" s="24"/>
      <c r="E52" s="24"/>
      <c r="F52" s="24"/>
      <c r="G52" s="24"/>
      <c r="H52" s="24" t="s">
        <v>474</v>
      </c>
      <c r="I52" s="25">
        <v>46199</v>
      </c>
      <c r="J52" s="24" t="s">
        <v>482</v>
      </c>
      <c r="K52" s="24" t="s">
        <v>566</v>
      </c>
      <c r="L52" s="24" t="s">
        <v>644</v>
      </c>
      <c r="M52" s="24" t="s">
        <v>786</v>
      </c>
      <c r="N52" s="26"/>
      <c r="O52" s="24" t="s">
        <v>45</v>
      </c>
      <c r="P52" s="27">
        <v>-164.95</v>
      </c>
      <c r="Q52" s="27">
        <f t="shared" si="1"/>
        <v>-846.75</v>
      </c>
    </row>
    <row r="53" spans="1:17" ht="15.75" thickBot="1" x14ac:dyDescent="0.3">
      <c r="A53" s="24"/>
      <c r="B53" s="24"/>
      <c r="C53" s="24"/>
      <c r="D53" s="24"/>
      <c r="E53" s="24"/>
      <c r="F53" s="24"/>
      <c r="G53" s="24"/>
      <c r="H53" s="24" t="s">
        <v>474</v>
      </c>
      <c r="I53" s="25">
        <v>46199</v>
      </c>
      <c r="J53" s="24" t="s">
        <v>482</v>
      </c>
      <c r="K53" s="24" t="s">
        <v>566</v>
      </c>
      <c r="L53" s="24" t="s">
        <v>645</v>
      </c>
      <c r="M53" s="24" t="s">
        <v>786</v>
      </c>
      <c r="N53" s="26"/>
      <c r="O53" s="24" t="s">
        <v>45</v>
      </c>
      <c r="P53" s="28">
        <v>-100</v>
      </c>
      <c r="Q53" s="28">
        <f t="shared" si="1"/>
        <v>-946.75</v>
      </c>
    </row>
    <row r="54" spans="1:17" x14ac:dyDescent="0.25">
      <c r="A54" s="29"/>
      <c r="B54" s="29"/>
      <c r="C54" s="29" t="s">
        <v>403</v>
      </c>
      <c r="D54" s="29"/>
      <c r="E54" s="29"/>
      <c r="F54" s="29"/>
      <c r="G54" s="29"/>
      <c r="H54" s="29"/>
      <c r="I54" s="30"/>
      <c r="J54" s="29"/>
      <c r="K54" s="29"/>
      <c r="L54" s="29"/>
      <c r="M54" s="29"/>
      <c r="N54" s="29"/>
      <c r="O54" s="29"/>
      <c r="P54" s="2">
        <f>ROUND(SUM(P47:P53),5)</f>
        <v>-946.75</v>
      </c>
      <c r="Q54" s="2">
        <f>Q53</f>
        <v>-946.75</v>
      </c>
    </row>
    <row r="55" spans="1:17" x14ac:dyDescent="0.25">
      <c r="A55" s="1"/>
      <c r="B55" s="1"/>
      <c r="C55" s="1" t="s">
        <v>137</v>
      </c>
      <c r="D55" s="1"/>
      <c r="E55" s="1"/>
      <c r="F55" s="1"/>
      <c r="G55" s="1"/>
      <c r="H55" s="1"/>
      <c r="I55" s="22"/>
      <c r="J55" s="1"/>
      <c r="K55" s="1"/>
      <c r="L55" s="1"/>
      <c r="M55" s="1"/>
      <c r="N55" s="1"/>
      <c r="O55" s="1"/>
      <c r="P55" s="23"/>
      <c r="Q55" s="23"/>
    </row>
    <row r="56" spans="1:17" x14ac:dyDescent="0.25">
      <c r="A56" s="24"/>
      <c r="B56" s="24"/>
      <c r="C56" s="24"/>
      <c r="D56" s="24"/>
      <c r="E56" s="24"/>
      <c r="F56" s="24"/>
      <c r="G56" s="24"/>
      <c r="H56" s="24" t="s">
        <v>474</v>
      </c>
      <c r="I56" s="25">
        <v>46175</v>
      </c>
      <c r="J56" s="24" t="s">
        <v>483</v>
      </c>
      <c r="K56" s="24" t="s">
        <v>568</v>
      </c>
      <c r="L56" s="24" t="s">
        <v>646</v>
      </c>
      <c r="M56" s="24" t="s">
        <v>786</v>
      </c>
      <c r="N56" s="26"/>
      <c r="O56" s="24" t="s">
        <v>45</v>
      </c>
      <c r="P56" s="27">
        <v>-32.840000000000003</v>
      </c>
      <c r="Q56" s="27">
        <f>ROUND(Q55+P56,5)</f>
        <v>-32.840000000000003</v>
      </c>
    </row>
    <row r="57" spans="1:17" ht="15.75" thickBot="1" x14ac:dyDescent="0.3">
      <c r="A57" s="24"/>
      <c r="B57" s="24"/>
      <c r="C57" s="24"/>
      <c r="D57" s="24"/>
      <c r="E57" s="24"/>
      <c r="F57" s="24"/>
      <c r="G57" s="24"/>
      <c r="H57" s="24" t="s">
        <v>474</v>
      </c>
      <c r="I57" s="25">
        <v>46175</v>
      </c>
      <c r="J57" s="24" t="s">
        <v>483</v>
      </c>
      <c r="K57" s="24" t="s">
        <v>568</v>
      </c>
      <c r="L57" s="24" t="s">
        <v>647</v>
      </c>
      <c r="M57" s="24" t="s">
        <v>786</v>
      </c>
      <c r="N57" s="26"/>
      <c r="O57" s="24" t="s">
        <v>45</v>
      </c>
      <c r="P57" s="27">
        <v>-11.46</v>
      </c>
      <c r="Q57" s="27">
        <f>ROUND(Q56+P57,5)</f>
        <v>-44.3</v>
      </c>
    </row>
    <row r="58" spans="1:17" ht="15.75" thickBot="1" x14ac:dyDescent="0.3">
      <c r="A58" s="29"/>
      <c r="B58" s="29"/>
      <c r="C58" s="29" t="s">
        <v>404</v>
      </c>
      <c r="D58" s="29"/>
      <c r="E58" s="29"/>
      <c r="F58" s="29"/>
      <c r="G58" s="29"/>
      <c r="H58" s="29"/>
      <c r="I58" s="30"/>
      <c r="J58" s="29"/>
      <c r="K58" s="29"/>
      <c r="L58" s="29"/>
      <c r="M58" s="29"/>
      <c r="N58" s="29"/>
      <c r="O58" s="29"/>
      <c r="P58" s="3">
        <f>ROUND(SUM(P55:P57),5)</f>
        <v>-44.3</v>
      </c>
      <c r="Q58" s="3">
        <f>Q57</f>
        <v>-44.3</v>
      </c>
    </row>
    <row r="59" spans="1:17" x14ac:dyDescent="0.25">
      <c r="A59" s="29"/>
      <c r="B59" s="29" t="s">
        <v>138</v>
      </c>
      <c r="C59" s="29"/>
      <c r="D59" s="29"/>
      <c r="E59" s="29"/>
      <c r="F59" s="29"/>
      <c r="G59" s="29"/>
      <c r="H59" s="29"/>
      <c r="I59" s="30"/>
      <c r="J59" s="29"/>
      <c r="K59" s="29"/>
      <c r="L59" s="29"/>
      <c r="M59" s="29"/>
      <c r="N59" s="29"/>
      <c r="O59" s="29"/>
      <c r="P59" s="2">
        <f>ROUND(P54+P58,5)</f>
        <v>-991.05</v>
      </c>
      <c r="Q59" s="2">
        <f>ROUND(Q54+Q58,5)</f>
        <v>-991.05</v>
      </c>
    </row>
    <row r="60" spans="1:17" x14ac:dyDescent="0.25">
      <c r="A60" s="1"/>
      <c r="B60" s="1" t="s">
        <v>139</v>
      </c>
      <c r="C60" s="1"/>
      <c r="D60" s="1"/>
      <c r="E60" s="1"/>
      <c r="F60" s="1"/>
      <c r="G60" s="1"/>
      <c r="H60" s="1"/>
      <c r="I60" s="22"/>
      <c r="J60" s="1"/>
      <c r="K60" s="1"/>
      <c r="L60" s="1"/>
      <c r="M60" s="1"/>
      <c r="N60" s="1"/>
      <c r="O60" s="1"/>
      <c r="P60" s="23"/>
      <c r="Q60" s="23"/>
    </row>
    <row r="61" spans="1:17" x14ac:dyDescent="0.25">
      <c r="A61" s="1"/>
      <c r="B61" s="1"/>
      <c r="C61" s="1" t="s">
        <v>140</v>
      </c>
      <c r="D61" s="1"/>
      <c r="E61" s="1"/>
      <c r="F61" s="1"/>
      <c r="G61" s="1"/>
      <c r="H61" s="1"/>
      <c r="I61" s="22"/>
      <c r="J61" s="1"/>
      <c r="K61" s="1"/>
      <c r="L61" s="1"/>
      <c r="M61" s="1"/>
      <c r="N61" s="1"/>
      <c r="O61" s="1"/>
      <c r="P61" s="23"/>
      <c r="Q61" s="23"/>
    </row>
    <row r="62" spans="1:17" x14ac:dyDescent="0.25">
      <c r="A62" s="24"/>
      <c r="B62" s="24"/>
      <c r="C62" s="24"/>
      <c r="D62" s="24"/>
      <c r="E62" s="24"/>
      <c r="F62" s="24"/>
      <c r="G62" s="24"/>
      <c r="H62" s="24" t="s">
        <v>474</v>
      </c>
      <c r="I62" s="25">
        <v>46175</v>
      </c>
      <c r="J62" s="24" t="s">
        <v>483</v>
      </c>
      <c r="K62" s="24" t="s">
        <v>568</v>
      </c>
      <c r="L62" s="24" t="s">
        <v>648</v>
      </c>
      <c r="M62" s="24" t="s">
        <v>786</v>
      </c>
      <c r="N62" s="26"/>
      <c r="O62" s="24" t="s">
        <v>45</v>
      </c>
      <c r="P62" s="27">
        <v>-49.59</v>
      </c>
      <c r="Q62" s="27">
        <f>ROUND(Q61+P62,5)</f>
        <v>-49.59</v>
      </c>
    </row>
    <row r="63" spans="1:17" x14ac:dyDescent="0.25">
      <c r="A63" s="24"/>
      <c r="B63" s="24"/>
      <c r="C63" s="24"/>
      <c r="D63" s="24"/>
      <c r="E63" s="24"/>
      <c r="F63" s="24"/>
      <c r="G63" s="24"/>
      <c r="H63" s="24" t="s">
        <v>474</v>
      </c>
      <c r="I63" s="25">
        <v>46175</v>
      </c>
      <c r="J63" s="24" t="s">
        <v>483</v>
      </c>
      <c r="K63" s="24" t="s">
        <v>568</v>
      </c>
      <c r="L63" s="24" t="s">
        <v>649</v>
      </c>
      <c r="M63" s="24" t="s">
        <v>786</v>
      </c>
      <c r="N63" s="26"/>
      <c r="O63" s="24" t="s">
        <v>45</v>
      </c>
      <c r="P63" s="27">
        <v>-16.989999999999998</v>
      </c>
      <c r="Q63" s="27">
        <f>ROUND(Q62+P63,5)</f>
        <v>-66.58</v>
      </c>
    </row>
    <row r="64" spans="1:17" x14ac:dyDescent="0.25">
      <c r="A64" s="24"/>
      <c r="B64" s="24"/>
      <c r="C64" s="24"/>
      <c r="D64" s="24"/>
      <c r="E64" s="24"/>
      <c r="F64" s="24"/>
      <c r="G64" s="24"/>
      <c r="H64" s="24" t="s">
        <v>474</v>
      </c>
      <c r="I64" s="25">
        <v>46175</v>
      </c>
      <c r="J64" s="24" t="s">
        <v>483</v>
      </c>
      <c r="K64" s="24" t="s">
        <v>568</v>
      </c>
      <c r="L64" s="24" t="s">
        <v>650</v>
      </c>
      <c r="M64" s="24" t="s">
        <v>786</v>
      </c>
      <c r="N64" s="26"/>
      <c r="O64" s="24" t="s">
        <v>45</v>
      </c>
      <c r="P64" s="27">
        <v>-74.38</v>
      </c>
      <c r="Q64" s="27">
        <f>ROUND(Q63+P64,5)</f>
        <v>-140.96</v>
      </c>
    </row>
    <row r="65" spans="1:17" ht="15.75" thickBot="1" x14ac:dyDescent="0.3">
      <c r="A65" s="24"/>
      <c r="B65" s="24"/>
      <c r="C65" s="24"/>
      <c r="D65" s="24"/>
      <c r="E65" s="24"/>
      <c r="F65" s="24"/>
      <c r="G65" s="24"/>
      <c r="H65" s="24" t="s">
        <v>475</v>
      </c>
      <c r="I65" s="25">
        <v>46175</v>
      </c>
      <c r="J65" s="24"/>
      <c r="K65" s="24" t="s">
        <v>568</v>
      </c>
      <c r="L65" s="24" t="s">
        <v>651</v>
      </c>
      <c r="M65" s="24" t="s">
        <v>786</v>
      </c>
      <c r="N65" s="26"/>
      <c r="O65" s="24" t="s">
        <v>45</v>
      </c>
      <c r="P65" s="28">
        <v>39.9</v>
      </c>
      <c r="Q65" s="28">
        <f>ROUND(Q64+P65,5)</f>
        <v>-101.06</v>
      </c>
    </row>
    <row r="66" spans="1:17" x14ac:dyDescent="0.25">
      <c r="A66" s="29"/>
      <c r="B66" s="29"/>
      <c r="C66" s="29" t="s">
        <v>405</v>
      </c>
      <c r="D66" s="29"/>
      <c r="E66" s="29"/>
      <c r="F66" s="29"/>
      <c r="G66" s="29"/>
      <c r="H66" s="29"/>
      <c r="I66" s="30"/>
      <c r="J66" s="29"/>
      <c r="K66" s="29"/>
      <c r="L66" s="29"/>
      <c r="M66" s="29"/>
      <c r="N66" s="29"/>
      <c r="O66" s="29"/>
      <c r="P66" s="2">
        <f>ROUND(SUM(P61:P65),5)</f>
        <v>-101.06</v>
      </c>
      <c r="Q66" s="2">
        <f>Q65</f>
        <v>-101.06</v>
      </c>
    </row>
    <row r="67" spans="1:17" x14ac:dyDescent="0.25">
      <c r="A67" s="1"/>
      <c r="B67" s="1"/>
      <c r="C67" s="1" t="s">
        <v>141</v>
      </c>
      <c r="D67" s="1"/>
      <c r="E67" s="1"/>
      <c r="F67" s="1"/>
      <c r="G67" s="1"/>
      <c r="H67" s="1"/>
      <c r="I67" s="22"/>
      <c r="J67" s="1"/>
      <c r="K67" s="1"/>
      <c r="L67" s="1"/>
      <c r="M67" s="1"/>
      <c r="N67" s="1"/>
      <c r="O67" s="1"/>
      <c r="P67" s="23"/>
      <c r="Q67" s="23"/>
    </row>
    <row r="68" spans="1:17" x14ac:dyDescent="0.25">
      <c r="A68" s="24"/>
      <c r="B68" s="24"/>
      <c r="C68" s="24"/>
      <c r="D68" s="24"/>
      <c r="E68" s="24"/>
      <c r="F68" s="24"/>
      <c r="G68" s="24"/>
      <c r="H68" s="24" t="s">
        <v>474</v>
      </c>
      <c r="I68" s="25">
        <v>46175</v>
      </c>
      <c r="J68" s="24" t="s">
        <v>483</v>
      </c>
      <c r="K68" s="24" t="s">
        <v>568</v>
      </c>
      <c r="L68" s="24" t="s">
        <v>652</v>
      </c>
      <c r="M68" s="24" t="s">
        <v>786</v>
      </c>
      <c r="N68" s="26"/>
      <c r="O68" s="24" t="s">
        <v>45</v>
      </c>
      <c r="P68" s="27">
        <v>-9.1</v>
      </c>
      <c r="Q68" s="27">
        <f>ROUND(Q67+P68,5)</f>
        <v>-9.1</v>
      </c>
    </row>
    <row r="69" spans="1:17" x14ac:dyDescent="0.25">
      <c r="A69" s="24"/>
      <c r="B69" s="24"/>
      <c r="C69" s="24"/>
      <c r="D69" s="24"/>
      <c r="E69" s="24"/>
      <c r="F69" s="24"/>
      <c r="G69" s="24"/>
      <c r="H69" s="24" t="s">
        <v>474</v>
      </c>
      <c r="I69" s="25">
        <v>46175</v>
      </c>
      <c r="J69" s="24" t="s">
        <v>483</v>
      </c>
      <c r="K69" s="24" t="s">
        <v>568</v>
      </c>
      <c r="L69" s="24" t="s">
        <v>653</v>
      </c>
      <c r="M69" s="24" t="s">
        <v>786</v>
      </c>
      <c r="N69" s="26"/>
      <c r="O69" s="24" t="s">
        <v>45</v>
      </c>
      <c r="P69" s="27">
        <v>-89.99</v>
      </c>
      <c r="Q69" s="27">
        <f>ROUND(Q68+P69,5)</f>
        <v>-99.09</v>
      </c>
    </row>
    <row r="70" spans="1:17" ht="15.75" thickBot="1" x14ac:dyDescent="0.3">
      <c r="A70" s="24"/>
      <c r="B70" s="24"/>
      <c r="C70" s="24"/>
      <c r="D70" s="24"/>
      <c r="E70" s="24"/>
      <c r="F70" s="24"/>
      <c r="G70" s="24"/>
      <c r="H70" s="24" t="s">
        <v>474</v>
      </c>
      <c r="I70" s="25">
        <v>46175</v>
      </c>
      <c r="J70" s="24" t="s">
        <v>483</v>
      </c>
      <c r="K70" s="24" t="s">
        <v>568</v>
      </c>
      <c r="L70" s="24" t="s">
        <v>654</v>
      </c>
      <c r="M70" s="24" t="s">
        <v>786</v>
      </c>
      <c r="N70" s="26"/>
      <c r="O70" s="24" t="s">
        <v>45</v>
      </c>
      <c r="P70" s="28">
        <v>-119.15</v>
      </c>
      <c r="Q70" s="28">
        <f>ROUND(Q69+P70,5)</f>
        <v>-218.24</v>
      </c>
    </row>
    <row r="71" spans="1:17" x14ac:dyDescent="0.25">
      <c r="A71" s="29"/>
      <c r="B71" s="29"/>
      <c r="C71" s="29" t="s">
        <v>406</v>
      </c>
      <c r="D71" s="29"/>
      <c r="E71" s="29"/>
      <c r="F71" s="29"/>
      <c r="G71" s="29"/>
      <c r="H71" s="29"/>
      <c r="I71" s="30"/>
      <c r="J71" s="29"/>
      <c r="K71" s="29"/>
      <c r="L71" s="29"/>
      <c r="M71" s="29"/>
      <c r="N71" s="29"/>
      <c r="O71" s="29"/>
      <c r="P71" s="2">
        <f>ROUND(SUM(P67:P70),5)</f>
        <v>-218.24</v>
      </c>
      <c r="Q71" s="2">
        <f>Q70</f>
        <v>-218.24</v>
      </c>
    </row>
    <row r="72" spans="1:17" x14ac:dyDescent="0.25">
      <c r="A72" s="1"/>
      <c r="B72" s="1"/>
      <c r="C72" s="1" t="s">
        <v>142</v>
      </c>
      <c r="D72" s="1"/>
      <c r="E72" s="1"/>
      <c r="F72" s="1"/>
      <c r="G72" s="1"/>
      <c r="H72" s="1"/>
      <c r="I72" s="22"/>
      <c r="J72" s="1"/>
      <c r="K72" s="1"/>
      <c r="L72" s="1"/>
      <c r="M72" s="1"/>
      <c r="N72" s="1"/>
      <c r="O72" s="1"/>
      <c r="P72" s="23"/>
      <c r="Q72" s="23"/>
    </row>
    <row r="73" spans="1:17" x14ac:dyDescent="0.25">
      <c r="A73" s="24"/>
      <c r="B73" s="24"/>
      <c r="C73" s="24"/>
      <c r="D73" s="24"/>
      <c r="E73" s="24"/>
      <c r="F73" s="24"/>
      <c r="G73" s="24"/>
      <c r="H73" s="24" t="s">
        <v>474</v>
      </c>
      <c r="I73" s="25">
        <v>46178</v>
      </c>
      <c r="J73" s="24" t="s">
        <v>484</v>
      </c>
      <c r="K73" s="24" t="s">
        <v>567</v>
      </c>
      <c r="L73" s="24" t="s">
        <v>655</v>
      </c>
      <c r="M73" s="24" t="s">
        <v>786</v>
      </c>
      <c r="N73" s="26"/>
      <c r="O73" s="24" t="s">
        <v>45</v>
      </c>
      <c r="P73" s="27">
        <v>-30</v>
      </c>
      <c r="Q73" s="27">
        <f t="shared" ref="Q73:Q82" si="2">ROUND(Q72+P73,5)</f>
        <v>-30</v>
      </c>
    </row>
    <row r="74" spans="1:17" x14ac:dyDescent="0.25">
      <c r="A74" s="24"/>
      <c r="B74" s="24"/>
      <c r="C74" s="24"/>
      <c r="D74" s="24"/>
      <c r="E74" s="24"/>
      <c r="F74" s="24"/>
      <c r="G74" s="24"/>
      <c r="H74" s="24" t="s">
        <v>474</v>
      </c>
      <c r="I74" s="25">
        <v>46181</v>
      </c>
      <c r="J74" s="24" t="s">
        <v>485</v>
      </c>
      <c r="K74" s="24" t="s">
        <v>569</v>
      </c>
      <c r="L74" s="24" t="s">
        <v>655</v>
      </c>
      <c r="M74" s="24" t="s">
        <v>786</v>
      </c>
      <c r="N74" s="26"/>
      <c r="O74" s="24" t="s">
        <v>45</v>
      </c>
      <c r="P74" s="27">
        <v>-31.83</v>
      </c>
      <c r="Q74" s="27">
        <f t="shared" si="2"/>
        <v>-61.83</v>
      </c>
    </row>
    <row r="75" spans="1:17" x14ac:dyDescent="0.25">
      <c r="A75" s="24"/>
      <c r="B75" s="24"/>
      <c r="C75" s="24"/>
      <c r="D75" s="24"/>
      <c r="E75" s="24"/>
      <c r="F75" s="24"/>
      <c r="G75" s="24"/>
      <c r="H75" s="24" t="s">
        <v>474</v>
      </c>
      <c r="I75" s="25">
        <v>46185</v>
      </c>
      <c r="J75" s="24" t="s">
        <v>486</v>
      </c>
      <c r="K75" s="24" t="s">
        <v>566</v>
      </c>
      <c r="L75" s="24" t="s">
        <v>655</v>
      </c>
      <c r="M75" s="24" t="s">
        <v>786</v>
      </c>
      <c r="N75" s="26"/>
      <c r="O75" s="24" t="s">
        <v>45</v>
      </c>
      <c r="P75" s="27">
        <v>-32.880000000000003</v>
      </c>
      <c r="Q75" s="27">
        <f t="shared" si="2"/>
        <v>-94.71</v>
      </c>
    </row>
    <row r="76" spans="1:17" x14ac:dyDescent="0.25">
      <c r="A76" s="24"/>
      <c r="B76" s="24"/>
      <c r="C76" s="24"/>
      <c r="D76" s="24"/>
      <c r="E76" s="24"/>
      <c r="F76" s="24"/>
      <c r="G76" s="24"/>
      <c r="H76" s="24" t="s">
        <v>474</v>
      </c>
      <c r="I76" s="25">
        <v>46185</v>
      </c>
      <c r="J76" s="24" t="s">
        <v>487</v>
      </c>
      <c r="K76" s="24" t="s">
        <v>570</v>
      </c>
      <c r="L76" s="24" t="s">
        <v>655</v>
      </c>
      <c r="M76" s="24" t="s">
        <v>786</v>
      </c>
      <c r="N76" s="26"/>
      <c r="O76" s="24" t="s">
        <v>45</v>
      </c>
      <c r="P76" s="27">
        <v>-10</v>
      </c>
      <c r="Q76" s="27">
        <f t="shared" si="2"/>
        <v>-104.71</v>
      </c>
    </row>
    <row r="77" spans="1:17" x14ac:dyDescent="0.25">
      <c r="A77" s="24"/>
      <c r="B77" s="24"/>
      <c r="C77" s="24"/>
      <c r="D77" s="24"/>
      <c r="E77" s="24"/>
      <c r="F77" s="24"/>
      <c r="G77" s="24"/>
      <c r="H77" s="24" t="s">
        <v>474</v>
      </c>
      <c r="I77" s="25">
        <v>46195</v>
      </c>
      <c r="J77" s="24" t="s">
        <v>480</v>
      </c>
      <c r="K77" s="24" t="s">
        <v>566</v>
      </c>
      <c r="L77" s="24" t="s">
        <v>655</v>
      </c>
      <c r="M77" s="24" t="s">
        <v>786</v>
      </c>
      <c r="N77" s="26"/>
      <c r="O77" s="24" t="s">
        <v>45</v>
      </c>
      <c r="P77" s="27">
        <v>-15.52</v>
      </c>
      <c r="Q77" s="27">
        <f t="shared" si="2"/>
        <v>-120.23</v>
      </c>
    </row>
    <row r="78" spans="1:17" x14ac:dyDescent="0.25">
      <c r="A78" s="24"/>
      <c r="B78" s="24"/>
      <c r="C78" s="24"/>
      <c r="D78" s="24"/>
      <c r="E78" s="24"/>
      <c r="F78" s="24"/>
      <c r="G78" s="24"/>
      <c r="H78" s="24" t="s">
        <v>474</v>
      </c>
      <c r="I78" s="25">
        <v>46196</v>
      </c>
      <c r="J78" s="24" t="s">
        <v>488</v>
      </c>
      <c r="K78" s="24" t="s">
        <v>566</v>
      </c>
      <c r="L78" s="24" t="s">
        <v>655</v>
      </c>
      <c r="M78" s="24" t="s">
        <v>786</v>
      </c>
      <c r="N78" s="26"/>
      <c r="O78" s="24" t="s">
        <v>45</v>
      </c>
      <c r="P78" s="27">
        <v>-15.95</v>
      </c>
      <c r="Q78" s="27">
        <f t="shared" si="2"/>
        <v>-136.18</v>
      </c>
    </row>
    <row r="79" spans="1:17" x14ac:dyDescent="0.25">
      <c r="A79" s="24"/>
      <c r="B79" s="24"/>
      <c r="C79" s="24"/>
      <c r="D79" s="24"/>
      <c r="E79" s="24"/>
      <c r="F79" s="24"/>
      <c r="G79" s="24"/>
      <c r="H79" s="24" t="s">
        <v>474</v>
      </c>
      <c r="I79" s="25">
        <v>46196</v>
      </c>
      <c r="J79" s="24" t="s">
        <v>481</v>
      </c>
      <c r="K79" s="24" t="s">
        <v>567</v>
      </c>
      <c r="L79" s="24" t="s">
        <v>655</v>
      </c>
      <c r="M79" s="24" t="s">
        <v>786</v>
      </c>
      <c r="N79" s="26"/>
      <c r="O79" s="24" t="s">
        <v>45</v>
      </c>
      <c r="P79" s="27">
        <v>-30</v>
      </c>
      <c r="Q79" s="27">
        <f t="shared" si="2"/>
        <v>-166.18</v>
      </c>
    </row>
    <row r="80" spans="1:17" x14ac:dyDescent="0.25">
      <c r="A80" s="24"/>
      <c r="B80" s="24"/>
      <c r="C80" s="24"/>
      <c r="D80" s="24"/>
      <c r="E80" s="24"/>
      <c r="F80" s="24"/>
      <c r="G80" s="24"/>
      <c r="H80" s="24" t="s">
        <v>474</v>
      </c>
      <c r="I80" s="25">
        <v>46196</v>
      </c>
      <c r="J80" s="24" t="s">
        <v>489</v>
      </c>
      <c r="K80" s="24" t="s">
        <v>566</v>
      </c>
      <c r="L80" s="24" t="s">
        <v>655</v>
      </c>
      <c r="M80" s="24" t="s">
        <v>786</v>
      </c>
      <c r="N80" s="26"/>
      <c r="O80" s="24" t="s">
        <v>45</v>
      </c>
      <c r="P80" s="27">
        <v>-15.95</v>
      </c>
      <c r="Q80" s="27">
        <f t="shared" si="2"/>
        <v>-182.13</v>
      </c>
    </row>
    <row r="81" spans="1:17" x14ac:dyDescent="0.25">
      <c r="A81" s="24"/>
      <c r="B81" s="24"/>
      <c r="C81" s="24"/>
      <c r="D81" s="24"/>
      <c r="E81" s="24"/>
      <c r="F81" s="24"/>
      <c r="G81" s="24"/>
      <c r="H81" s="24" t="s">
        <v>476</v>
      </c>
      <c r="I81" s="25">
        <v>46196</v>
      </c>
      <c r="J81" s="24" t="s">
        <v>490</v>
      </c>
      <c r="K81" s="24" t="s">
        <v>571</v>
      </c>
      <c r="L81" s="24" t="s">
        <v>655</v>
      </c>
      <c r="M81" s="24" t="s">
        <v>786</v>
      </c>
      <c r="N81" s="26"/>
      <c r="O81" s="24" t="s">
        <v>42</v>
      </c>
      <c r="P81" s="27">
        <v>-10</v>
      </c>
      <c r="Q81" s="27">
        <f t="shared" si="2"/>
        <v>-192.13</v>
      </c>
    </row>
    <row r="82" spans="1:17" ht="15.75" thickBot="1" x14ac:dyDescent="0.3">
      <c r="A82" s="24"/>
      <c r="B82" s="24"/>
      <c r="C82" s="24"/>
      <c r="D82" s="24"/>
      <c r="E82" s="24"/>
      <c r="F82" s="24"/>
      <c r="G82" s="24"/>
      <c r="H82" s="24" t="s">
        <v>474</v>
      </c>
      <c r="I82" s="25">
        <v>46199</v>
      </c>
      <c r="J82" s="24" t="s">
        <v>482</v>
      </c>
      <c r="K82" s="24" t="s">
        <v>566</v>
      </c>
      <c r="L82" s="24" t="s">
        <v>655</v>
      </c>
      <c r="M82" s="24" t="s">
        <v>786</v>
      </c>
      <c r="N82" s="26"/>
      <c r="O82" s="24" t="s">
        <v>45</v>
      </c>
      <c r="P82" s="28">
        <v>-40.9</v>
      </c>
      <c r="Q82" s="28">
        <f t="shared" si="2"/>
        <v>-233.03</v>
      </c>
    </row>
    <row r="83" spans="1:17" x14ac:dyDescent="0.25">
      <c r="A83" s="29"/>
      <c r="B83" s="29"/>
      <c r="C83" s="29" t="s">
        <v>407</v>
      </c>
      <c r="D83" s="29"/>
      <c r="E83" s="29"/>
      <c r="F83" s="29"/>
      <c r="G83" s="29"/>
      <c r="H83" s="29"/>
      <c r="I83" s="30"/>
      <c r="J83" s="29"/>
      <c r="K83" s="29"/>
      <c r="L83" s="29"/>
      <c r="M83" s="29"/>
      <c r="N83" s="29"/>
      <c r="O83" s="29"/>
      <c r="P83" s="2">
        <f>ROUND(SUM(P72:P82),5)</f>
        <v>-233.03</v>
      </c>
      <c r="Q83" s="2">
        <f>Q82</f>
        <v>-233.03</v>
      </c>
    </row>
    <row r="84" spans="1:17" x14ac:dyDescent="0.25">
      <c r="A84" s="1"/>
      <c r="B84" s="1"/>
      <c r="C84" s="1" t="s">
        <v>144</v>
      </c>
      <c r="D84" s="1"/>
      <c r="E84" s="1"/>
      <c r="F84" s="1"/>
      <c r="G84" s="1"/>
      <c r="H84" s="1"/>
      <c r="I84" s="22"/>
      <c r="J84" s="1"/>
      <c r="K84" s="1"/>
      <c r="L84" s="1"/>
      <c r="M84" s="1"/>
      <c r="N84" s="1"/>
      <c r="O84" s="1"/>
      <c r="P84" s="23"/>
      <c r="Q84" s="23"/>
    </row>
    <row r="85" spans="1:17" ht="15.75" thickBot="1" x14ac:dyDescent="0.3">
      <c r="A85" s="21"/>
      <c r="B85" s="21"/>
      <c r="C85" s="21"/>
      <c r="D85" s="21"/>
      <c r="E85" s="21"/>
      <c r="F85" s="21"/>
      <c r="G85" s="24"/>
      <c r="H85" s="24" t="s">
        <v>476</v>
      </c>
      <c r="I85" s="25">
        <v>46177</v>
      </c>
      <c r="J85" s="24" t="s">
        <v>491</v>
      </c>
      <c r="K85" s="24" t="s">
        <v>572</v>
      </c>
      <c r="L85" s="24" t="s">
        <v>656</v>
      </c>
      <c r="M85" s="24" t="s">
        <v>786</v>
      </c>
      <c r="N85" s="26"/>
      <c r="O85" s="24" t="s">
        <v>42</v>
      </c>
      <c r="P85" s="28">
        <v>-245</v>
      </c>
      <c r="Q85" s="28">
        <f>ROUND(Q84+P85,5)</f>
        <v>-245</v>
      </c>
    </row>
    <row r="86" spans="1:17" x14ac:dyDescent="0.25">
      <c r="A86" s="29"/>
      <c r="B86" s="29"/>
      <c r="C86" s="29" t="s">
        <v>408</v>
      </c>
      <c r="D86" s="29"/>
      <c r="E86" s="29"/>
      <c r="F86" s="29"/>
      <c r="G86" s="29"/>
      <c r="H86" s="29"/>
      <c r="I86" s="30"/>
      <c r="J86" s="29"/>
      <c r="K86" s="29"/>
      <c r="L86" s="29"/>
      <c r="M86" s="29"/>
      <c r="N86" s="29"/>
      <c r="O86" s="29"/>
      <c r="P86" s="2">
        <v>-245</v>
      </c>
      <c r="Q86" s="2">
        <v>-245</v>
      </c>
    </row>
    <row r="87" spans="1:17" x14ac:dyDescent="0.25">
      <c r="A87" s="1"/>
      <c r="B87" s="1"/>
      <c r="C87" s="1" t="s">
        <v>145</v>
      </c>
      <c r="D87" s="1"/>
      <c r="E87" s="1"/>
      <c r="F87" s="1"/>
      <c r="G87" s="1"/>
      <c r="H87" s="1"/>
      <c r="I87" s="22"/>
      <c r="J87" s="1"/>
      <c r="K87" s="1"/>
      <c r="L87" s="1"/>
      <c r="M87" s="1"/>
      <c r="N87" s="1"/>
      <c r="O87" s="1"/>
      <c r="P87" s="23"/>
      <c r="Q87" s="23"/>
    </row>
    <row r="88" spans="1:17" x14ac:dyDescent="0.25">
      <c r="A88" s="1"/>
      <c r="B88" s="1"/>
      <c r="C88" s="1"/>
      <c r="D88" s="1" t="s">
        <v>146</v>
      </c>
      <c r="E88" s="1"/>
      <c r="F88" s="1"/>
      <c r="G88" s="1"/>
      <c r="H88" s="1"/>
      <c r="I88" s="22"/>
      <c r="J88" s="1"/>
      <c r="K88" s="1"/>
      <c r="L88" s="1"/>
      <c r="M88" s="1"/>
      <c r="N88" s="1"/>
      <c r="O88" s="1"/>
      <c r="P88" s="23"/>
      <c r="Q88" s="23"/>
    </row>
    <row r="89" spans="1:17" x14ac:dyDescent="0.25">
      <c r="A89" s="24"/>
      <c r="B89" s="24"/>
      <c r="C89" s="24"/>
      <c r="D89" s="24"/>
      <c r="E89" s="24"/>
      <c r="F89" s="24"/>
      <c r="G89" s="24"/>
      <c r="H89" s="24" t="s">
        <v>473</v>
      </c>
      <c r="I89" s="25">
        <v>46183</v>
      </c>
      <c r="J89" s="24"/>
      <c r="K89" s="24"/>
      <c r="L89" s="24" t="s">
        <v>657</v>
      </c>
      <c r="M89" s="24" t="s">
        <v>786</v>
      </c>
      <c r="N89" s="26"/>
      <c r="O89" s="24" t="s">
        <v>12</v>
      </c>
      <c r="P89" s="27">
        <v>-1926.1</v>
      </c>
      <c r="Q89" s="27">
        <f>ROUND(Q88+P89,5)</f>
        <v>-1926.1</v>
      </c>
    </row>
    <row r="90" spans="1:17" x14ac:dyDescent="0.25">
      <c r="A90" s="24"/>
      <c r="B90" s="24"/>
      <c r="C90" s="24"/>
      <c r="D90" s="24"/>
      <c r="E90" s="24"/>
      <c r="F90" s="24"/>
      <c r="G90" s="24"/>
      <c r="H90" s="24" t="s">
        <v>473</v>
      </c>
      <c r="I90" s="25">
        <v>46183</v>
      </c>
      <c r="J90" s="24"/>
      <c r="K90" s="24"/>
      <c r="L90" s="24" t="s">
        <v>658</v>
      </c>
      <c r="M90" s="24" t="s">
        <v>786</v>
      </c>
      <c r="N90" s="26"/>
      <c r="O90" s="24" t="s">
        <v>12</v>
      </c>
      <c r="P90" s="27">
        <v>-18.5</v>
      </c>
      <c r="Q90" s="27">
        <f>ROUND(Q89+P90,5)</f>
        <v>-1944.6</v>
      </c>
    </row>
    <row r="91" spans="1:17" ht="15.75" thickBot="1" x14ac:dyDescent="0.3">
      <c r="A91" s="24"/>
      <c r="B91" s="24"/>
      <c r="C91" s="24"/>
      <c r="D91" s="24"/>
      <c r="E91" s="24"/>
      <c r="F91" s="24"/>
      <c r="G91" s="24"/>
      <c r="H91" s="24" t="s">
        <v>473</v>
      </c>
      <c r="I91" s="25">
        <v>46183</v>
      </c>
      <c r="J91" s="24"/>
      <c r="K91" s="24"/>
      <c r="L91" s="24" t="s">
        <v>658</v>
      </c>
      <c r="M91" s="24" t="s">
        <v>786</v>
      </c>
      <c r="N91" s="26"/>
      <c r="O91" s="24" t="s">
        <v>12</v>
      </c>
      <c r="P91" s="28">
        <v>-123.92</v>
      </c>
      <c r="Q91" s="28">
        <f>ROUND(Q90+P91,5)</f>
        <v>-2068.52</v>
      </c>
    </row>
    <row r="92" spans="1:17" x14ac:dyDescent="0.25">
      <c r="A92" s="29"/>
      <c r="B92" s="29"/>
      <c r="C92" s="29"/>
      <c r="D92" s="29" t="s">
        <v>409</v>
      </c>
      <c r="E92" s="29"/>
      <c r="F92" s="29"/>
      <c r="G92" s="29"/>
      <c r="H92" s="29"/>
      <c r="I92" s="30"/>
      <c r="J92" s="29"/>
      <c r="K92" s="29"/>
      <c r="L92" s="29"/>
      <c r="M92" s="29"/>
      <c r="N92" s="29"/>
      <c r="O92" s="29"/>
      <c r="P92" s="2">
        <f>ROUND(SUM(P88:P91),5)</f>
        <v>-2068.52</v>
      </c>
      <c r="Q92" s="2">
        <f>Q91</f>
        <v>-2068.52</v>
      </c>
    </row>
    <row r="93" spans="1:17" x14ac:dyDescent="0.25">
      <c r="A93" s="1"/>
      <c r="B93" s="1"/>
      <c r="C93" s="1"/>
      <c r="D93" s="1" t="s">
        <v>148</v>
      </c>
      <c r="E93" s="1"/>
      <c r="F93" s="1"/>
      <c r="G93" s="1"/>
      <c r="H93" s="1"/>
      <c r="I93" s="22"/>
      <c r="J93" s="1"/>
      <c r="K93" s="1"/>
      <c r="L93" s="1"/>
      <c r="M93" s="1"/>
      <c r="N93" s="1"/>
      <c r="O93" s="1"/>
      <c r="P93" s="23"/>
      <c r="Q93" s="23"/>
    </row>
    <row r="94" spans="1:17" ht="15.75" thickBot="1" x14ac:dyDescent="0.3">
      <c r="A94" s="21"/>
      <c r="B94" s="21"/>
      <c r="C94" s="21"/>
      <c r="D94" s="21"/>
      <c r="E94" s="21"/>
      <c r="F94" s="21"/>
      <c r="G94" s="24"/>
      <c r="H94" s="24" t="s">
        <v>477</v>
      </c>
      <c r="I94" s="25">
        <v>46176</v>
      </c>
      <c r="J94" s="24"/>
      <c r="K94" s="24"/>
      <c r="L94" s="24" t="s">
        <v>659</v>
      </c>
      <c r="M94" s="24" t="s">
        <v>786</v>
      </c>
      <c r="N94" s="26"/>
      <c r="O94" s="24" t="s">
        <v>11</v>
      </c>
      <c r="P94" s="27">
        <v>-50.14</v>
      </c>
      <c r="Q94" s="27">
        <f>ROUND(Q93+P94,5)</f>
        <v>-50.14</v>
      </c>
    </row>
    <row r="95" spans="1:17" ht="15.75" thickBot="1" x14ac:dyDescent="0.3">
      <c r="A95" s="29"/>
      <c r="B95" s="29"/>
      <c r="C95" s="29"/>
      <c r="D95" s="29" t="s">
        <v>410</v>
      </c>
      <c r="E95" s="29"/>
      <c r="F95" s="29"/>
      <c r="G95" s="29"/>
      <c r="H95" s="29"/>
      <c r="I95" s="30"/>
      <c r="J95" s="29"/>
      <c r="K95" s="29"/>
      <c r="L95" s="29"/>
      <c r="M95" s="29"/>
      <c r="N95" s="29"/>
      <c r="O95" s="29"/>
      <c r="P95" s="3">
        <f>ROUND(SUM(P93:P94),5)</f>
        <v>-50.14</v>
      </c>
      <c r="Q95" s="3">
        <f>Q94</f>
        <v>-50.14</v>
      </c>
    </row>
    <row r="96" spans="1:17" x14ac:dyDescent="0.25">
      <c r="A96" s="29"/>
      <c r="B96" s="29"/>
      <c r="C96" s="29" t="s">
        <v>149</v>
      </c>
      <c r="D96" s="29"/>
      <c r="E96" s="29"/>
      <c r="F96" s="29"/>
      <c r="G96" s="29"/>
      <c r="H96" s="29"/>
      <c r="I96" s="30"/>
      <c r="J96" s="29"/>
      <c r="K96" s="29"/>
      <c r="L96" s="29"/>
      <c r="M96" s="29"/>
      <c r="N96" s="29"/>
      <c r="O96" s="29"/>
      <c r="P96" s="2">
        <f>ROUND(P92+P95,5)</f>
        <v>-2118.66</v>
      </c>
      <c r="Q96" s="2">
        <f>ROUND(Q92+Q95,5)</f>
        <v>-2118.66</v>
      </c>
    </row>
    <row r="97" spans="1:17" x14ac:dyDescent="0.25">
      <c r="A97" s="1"/>
      <c r="B97" s="1"/>
      <c r="C97" s="1" t="s">
        <v>150</v>
      </c>
      <c r="D97" s="1"/>
      <c r="E97" s="1"/>
      <c r="F97" s="1"/>
      <c r="G97" s="1"/>
      <c r="H97" s="1"/>
      <c r="I97" s="22"/>
      <c r="J97" s="1"/>
      <c r="K97" s="1"/>
      <c r="L97" s="1"/>
      <c r="M97" s="1"/>
      <c r="N97" s="1"/>
      <c r="O97" s="1"/>
      <c r="P97" s="23"/>
      <c r="Q97" s="23"/>
    </row>
    <row r="98" spans="1:17" x14ac:dyDescent="0.25">
      <c r="A98" s="1"/>
      <c r="B98" s="1"/>
      <c r="C98" s="1"/>
      <c r="D98" s="1" t="s">
        <v>152</v>
      </c>
      <c r="E98" s="1"/>
      <c r="F98" s="1"/>
      <c r="G98" s="1"/>
      <c r="H98" s="1"/>
      <c r="I98" s="22"/>
      <c r="J98" s="1"/>
      <c r="K98" s="1"/>
      <c r="L98" s="1"/>
      <c r="M98" s="1"/>
      <c r="N98" s="1"/>
      <c r="O98" s="1"/>
      <c r="P98" s="23"/>
      <c r="Q98" s="23"/>
    </row>
    <row r="99" spans="1:17" x14ac:dyDescent="0.25">
      <c r="A99" s="24"/>
      <c r="B99" s="24"/>
      <c r="C99" s="24"/>
      <c r="D99" s="24"/>
      <c r="E99" s="24"/>
      <c r="F99" s="24"/>
      <c r="G99" s="24"/>
      <c r="H99" s="24" t="s">
        <v>476</v>
      </c>
      <c r="I99" s="25">
        <v>46185</v>
      </c>
      <c r="J99" s="24" t="s">
        <v>492</v>
      </c>
      <c r="K99" s="24" t="s">
        <v>573</v>
      </c>
      <c r="L99" s="24" t="s">
        <v>660</v>
      </c>
      <c r="M99" s="24" t="s">
        <v>786</v>
      </c>
      <c r="N99" s="26"/>
      <c r="O99" s="24" t="s">
        <v>42</v>
      </c>
      <c r="P99" s="27">
        <v>-808</v>
      </c>
      <c r="Q99" s="27">
        <f t="shared" ref="Q99:Q106" si="3">ROUND(Q98+P99,5)</f>
        <v>-808</v>
      </c>
    </row>
    <row r="100" spans="1:17" x14ac:dyDescent="0.25">
      <c r="A100" s="24"/>
      <c r="B100" s="24"/>
      <c r="C100" s="24"/>
      <c r="D100" s="24"/>
      <c r="E100" s="24"/>
      <c r="F100" s="24"/>
      <c r="G100" s="24"/>
      <c r="H100" s="24" t="s">
        <v>476</v>
      </c>
      <c r="I100" s="25">
        <v>46185</v>
      </c>
      <c r="J100" s="24" t="s">
        <v>492</v>
      </c>
      <c r="K100" s="24" t="s">
        <v>573</v>
      </c>
      <c r="L100" s="24" t="s">
        <v>661</v>
      </c>
      <c r="M100" s="24" t="s">
        <v>786</v>
      </c>
      <c r="N100" s="26"/>
      <c r="O100" s="24" t="s">
        <v>42</v>
      </c>
      <c r="P100" s="27">
        <v>-1160</v>
      </c>
      <c r="Q100" s="27">
        <f t="shared" si="3"/>
        <v>-1968</v>
      </c>
    </row>
    <row r="101" spans="1:17" x14ac:dyDescent="0.25">
      <c r="A101" s="24"/>
      <c r="B101" s="24"/>
      <c r="C101" s="24"/>
      <c r="D101" s="24"/>
      <c r="E101" s="24"/>
      <c r="F101" s="24"/>
      <c r="G101" s="24"/>
      <c r="H101" s="24" t="s">
        <v>476</v>
      </c>
      <c r="I101" s="25">
        <v>46185</v>
      </c>
      <c r="J101" s="24" t="s">
        <v>492</v>
      </c>
      <c r="K101" s="24" t="s">
        <v>573</v>
      </c>
      <c r="L101" s="24" t="s">
        <v>662</v>
      </c>
      <c r="M101" s="24" t="s">
        <v>786</v>
      </c>
      <c r="N101" s="26"/>
      <c r="O101" s="24" t="s">
        <v>42</v>
      </c>
      <c r="P101" s="27">
        <v>-248</v>
      </c>
      <c r="Q101" s="27">
        <f t="shared" si="3"/>
        <v>-2216</v>
      </c>
    </row>
    <row r="102" spans="1:17" x14ac:dyDescent="0.25">
      <c r="A102" s="24"/>
      <c r="B102" s="24"/>
      <c r="C102" s="24"/>
      <c r="D102" s="24"/>
      <c r="E102" s="24"/>
      <c r="F102" s="24"/>
      <c r="G102" s="24"/>
      <c r="H102" s="24" t="s">
        <v>476</v>
      </c>
      <c r="I102" s="25">
        <v>46185</v>
      </c>
      <c r="J102" s="24" t="s">
        <v>492</v>
      </c>
      <c r="K102" s="24" t="s">
        <v>573</v>
      </c>
      <c r="L102" s="24" t="s">
        <v>663</v>
      </c>
      <c r="M102" s="24" t="s">
        <v>786</v>
      </c>
      <c r="N102" s="26"/>
      <c r="O102" s="24" t="s">
        <v>42</v>
      </c>
      <c r="P102" s="27">
        <v>-95</v>
      </c>
      <c r="Q102" s="27">
        <f t="shared" si="3"/>
        <v>-2311</v>
      </c>
    </row>
    <row r="103" spans="1:17" x14ac:dyDescent="0.25">
      <c r="A103" s="24"/>
      <c r="B103" s="24"/>
      <c r="C103" s="24"/>
      <c r="D103" s="24"/>
      <c r="E103" s="24"/>
      <c r="F103" s="24"/>
      <c r="G103" s="24"/>
      <c r="H103" s="24" t="s">
        <v>476</v>
      </c>
      <c r="I103" s="25">
        <v>46185</v>
      </c>
      <c r="J103" s="24" t="s">
        <v>492</v>
      </c>
      <c r="K103" s="24" t="s">
        <v>573</v>
      </c>
      <c r="L103" s="24" t="s">
        <v>664</v>
      </c>
      <c r="M103" s="24" t="s">
        <v>786</v>
      </c>
      <c r="N103" s="26"/>
      <c r="O103" s="24" t="s">
        <v>42</v>
      </c>
      <c r="P103" s="27">
        <v>-112</v>
      </c>
      <c r="Q103" s="27">
        <f t="shared" si="3"/>
        <v>-2423</v>
      </c>
    </row>
    <row r="104" spans="1:17" x14ac:dyDescent="0.25">
      <c r="A104" s="24"/>
      <c r="B104" s="24"/>
      <c r="C104" s="24"/>
      <c r="D104" s="24"/>
      <c r="E104" s="24"/>
      <c r="F104" s="24"/>
      <c r="G104" s="24"/>
      <c r="H104" s="24" t="s">
        <v>476</v>
      </c>
      <c r="I104" s="25">
        <v>46185</v>
      </c>
      <c r="J104" s="24" t="s">
        <v>492</v>
      </c>
      <c r="K104" s="24" t="s">
        <v>573</v>
      </c>
      <c r="L104" s="24" t="s">
        <v>665</v>
      </c>
      <c r="M104" s="24" t="s">
        <v>786</v>
      </c>
      <c r="N104" s="26"/>
      <c r="O104" s="24" t="s">
        <v>42</v>
      </c>
      <c r="P104" s="27">
        <v>-105</v>
      </c>
      <c r="Q104" s="27">
        <f t="shared" si="3"/>
        <v>-2528</v>
      </c>
    </row>
    <row r="105" spans="1:17" x14ac:dyDescent="0.25">
      <c r="A105" s="24"/>
      <c r="B105" s="24"/>
      <c r="C105" s="24"/>
      <c r="D105" s="24"/>
      <c r="E105" s="24"/>
      <c r="F105" s="24"/>
      <c r="G105" s="24"/>
      <c r="H105" s="24" t="s">
        <v>476</v>
      </c>
      <c r="I105" s="25">
        <v>46185</v>
      </c>
      <c r="J105" s="24" t="s">
        <v>492</v>
      </c>
      <c r="K105" s="24" t="s">
        <v>573</v>
      </c>
      <c r="L105" s="24" t="s">
        <v>666</v>
      </c>
      <c r="M105" s="24" t="s">
        <v>786</v>
      </c>
      <c r="N105" s="26"/>
      <c r="O105" s="24" t="s">
        <v>42</v>
      </c>
      <c r="P105" s="27">
        <v>-1228</v>
      </c>
      <c r="Q105" s="27">
        <f t="shared" si="3"/>
        <v>-3756</v>
      </c>
    </row>
    <row r="106" spans="1:17" ht="15.75" thickBot="1" x14ac:dyDescent="0.3">
      <c r="A106" s="24"/>
      <c r="B106" s="24"/>
      <c r="C106" s="24"/>
      <c r="D106" s="24"/>
      <c r="E106" s="24"/>
      <c r="F106" s="24"/>
      <c r="G106" s="24"/>
      <c r="H106" s="24" t="s">
        <v>476</v>
      </c>
      <c r="I106" s="25">
        <v>46185</v>
      </c>
      <c r="J106" s="24" t="s">
        <v>492</v>
      </c>
      <c r="K106" s="24" t="s">
        <v>573</v>
      </c>
      <c r="L106" s="24" t="s">
        <v>667</v>
      </c>
      <c r="M106" s="24" t="s">
        <v>786</v>
      </c>
      <c r="N106" s="26"/>
      <c r="O106" s="24" t="s">
        <v>42</v>
      </c>
      <c r="P106" s="28">
        <v>-490</v>
      </c>
      <c r="Q106" s="28">
        <f t="shared" si="3"/>
        <v>-4246</v>
      </c>
    </row>
    <row r="107" spans="1:17" x14ac:dyDescent="0.25">
      <c r="A107" s="29"/>
      <c r="B107" s="29"/>
      <c r="C107" s="29"/>
      <c r="D107" s="29" t="s">
        <v>411</v>
      </c>
      <c r="E107" s="29"/>
      <c r="F107" s="29"/>
      <c r="G107" s="29"/>
      <c r="H107" s="29"/>
      <c r="I107" s="30"/>
      <c r="J107" s="29"/>
      <c r="K107" s="29"/>
      <c r="L107" s="29"/>
      <c r="M107" s="29"/>
      <c r="N107" s="29"/>
      <c r="O107" s="29"/>
      <c r="P107" s="2">
        <f>ROUND(SUM(P98:P106),5)</f>
        <v>-4246</v>
      </c>
      <c r="Q107" s="2">
        <f>Q106</f>
        <v>-4246</v>
      </c>
    </row>
    <row r="108" spans="1:17" x14ac:dyDescent="0.25">
      <c r="A108" s="1"/>
      <c r="B108" s="1"/>
      <c r="C108" s="1"/>
      <c r="D108" s="1" t="s">
        <v>153</v>
      </c>
      <c r="E108" s="1"/>
      <c r="F108" s="1"/>
      <c r="G108" s="1"/>
      <c r="H108" s="1"/>
      <c r="I108" s="22"/>
      <c r="J108" s="1"/>
      <c r="K108" s="1"/>
      <c r="L108" s="1"/>
      <c r="M108" s="1"/>
      <c r="N108" s="1"/>
      <c r="O108" s="1"/>
      <c r="P108" s="23"/>
      <c r="Q108" s="23"/>
    </row>
    <row r="109" spans="1:17" x14ac:dyDescent="0.25">
      <c r="A109" s="24"/>
      <c r="B109" s="24"/>
      <c r="C109" s="24"/>
      <c r="D109" s="24"/>
      <c r="E109" s="24"/>
      <c r="F109" s="24"/>
      <c r="G109" s="24"/>
      <c r="H109" s="24" t="s">
        <v>476</v>
      </c>
      <c r="I109" s="25">
        <v>46182</v>
      </c>
      <c r="J109" s="24" t="s">
        <v>493</v>
      </c>
      <c r="K109" s="24" t="s">
        <v>574</v>
      </c>
      <c r="L109" s="24" t="s">
        <v>668</v>
      </c>
      <c r="M109" s="24" t="s">
        <v>786</v>
      </c>
      <c r="N109" s="26"/>
      <c r="O109" s="24" t="s">
        <v>42</v>
      </c>
      <c r="P109" s="27">
        <v>-41749</v>
      </c>
      <c r="Q109" s="27">
        <f>ROUND(Q108+P109,5)</f>
        <v>-41749</v>
      </c>
    </row>
    <row r="110" spans="1:17" x14ac:dyDescent="0.25">
      <c r="A110" s="24"/>
      <c r="B110" s="24"/>
      <c r="C110" s="24"/>
      <c r="D110" s="24"/>
      <c r="E110" s="24"/>
      <c r="F110" s="24"/>
      <c r="G110" s="24"/>
      <c r="H110" s="24" t="s">
        <v>476</v>
      </c>
      <c r="I110" s="25">
        <v>46182</v>
      </c>
      <c r="J110" s="24" t="s">
        <v>493</v>
      </c>
      <c r="K110" s="24" t="s">
        <v>574</v>
      </c>
      <c r="L110" s="24" t="s">
        <v>669</v>
      </c>
      <c r="M110" s="24" t="s">
        <v>786</v>
      </c>
      <c r="N110" s="26"/>
      <c r="O110" s="24" t="s">
        <v>42</v>
      </c>
      <c r="P110" s="27">
        <v>-25</v>
      </c>
      <c r="Q110" s="27">
        <f>ROUND(Q109+P110,5)</f>
        <v>-41774</v>
      </c>
    </row>
    <row r="111" spans="1:17" x14ac:dyDescent="0.25">
      <c r="A111" s="24"/>
      <c r="B111" s="24"/>
      <c r="C111" s="24"/>
      <c r="D111" s="24"/>
      <c r="E111" s="24"/>
      <c r="F111" s="24"/>
      <c r="G111" s="24"/>
      <c r="H111" s="24" t="s">
        <v>476</v>
      </c>
      <c r="I111" s="25">
        <v>46182</v>
      </c>
      <c r="J111" s="24" t="s">
        <v>493</v>
      </c>
      <c r="K111" s="24" t="s">
        <v>574</v>
      </c>
      <c r="L111" s="24" t="s">
        <v>670</v>
      </c>
      <c r="M111" s="24" t="s">
        <v>786</v>
      </c>
      <c r="N111" s="26"/>
      <c r="O111" s="24" t="s">
        <v>42</v>
      </c>
      <c r="P111" s="27">
        <v>-31.25</v>
      </c>
      <c r="Q111" s="27">
        <f>ROUND(Q110+P111,5)</f>
        <v>-41805.25</v>
      </c>
    </row>
    <row r="112" spans="1:17" ht="15.75" thickBot="1" x14ac:dyDescent="0.3">
      <c r="A112" s="24"/>
      <c r="B112" s="24"/>
      <c r="C112" s="24"/>
      <c r="D112" s="24"/>
      <c r="E112" s="24"/>
      <c r="F112" s="24"/>
      <c r="G112" s="24"/>
      <c r="H112" s="24" t="s">
        <v>476</v>
      </c>
      <c r="I112" s="25">
        <v>46182</v>
      </c>
      <c r="J112" s="24" t="s">
        <v>493</v>
      </c>
      <c r="K112" s="24" t="s">
        <v>574</v>
      </c>
      <c r="L112" s="24" t="s">
        <v>671</v>
      </c>
      <c r="M112" s="24" t="s">
        <v>786</v>
      </c>
      <c r="N112" s="26"/>
      <c r="O112" s="24" t="s">
        <v>42</v>
      </c>
      <c r="P112" s="28">
        <v>2194</v>
      </c>
      <c r="Q112" s="28">
        <f>ROUND(Q111+P112,5)</f>
        <v>-39611.25</v>
      </c>
    </row>
    <row r="113" spans="1:17" x14ac:dyDescent="0.25">
      <c r="A113" s="29"/>
      <c r="B113" s="29"/>
      <c r="C113" s="29"/>
      <c r="D113" s="29" t="s">
        <v>412</v>
      </c>
      <c r="E113" s="29"/>
      <c r="F113" s="29"/>
      <c r="G113" s="29"/>
      <c r="H113" s="29"/>
      <c r="I113" s="30"/>
      <c r="J113" s="29"/>
      <c r="K113" s="29"/>
      <c r="L113" s="29"/>
      <c r="M113" s="29"/>
      <c r="N113" s="29"/>
      <c r="O113" s="29"/>
      <c r="P113" s="2">
        <f>ROUND(SUM(P108:P112),5)</f>
        <v>-39611.25</v>
      </c>
      <c r="Q113" s="2">
        <f>Q112</f>
        <v>-39611.25</v>
      </c>
    </row>
    <row r="114" spans="1:17" x14ac:dyDescent="0.25">
      <c r="A114" s="1"/>
      <c r="B114" s="1"/>
      <c r="C114" s="1"/>
      <c r="D114" s="1" t="s">
        <v>154</v>
      </c>
      <c r="E114" s="1"/>
      <c r="F114" s="1"/>
      <c r="G114" s="1"/>
      <c r="H114" s="1"/>
      <c r="I114" s="22"/>
      <c r="J114" s="1"/>
      <c r="K114" s="1"/>
      <c r="L114" s="1"/>
      <c r="M114" s="1"/>
      <c r="N114" s="1"/>
      <c r="O114" s="1"/>
      <c r="P114" s="23"/>
      <c r="Q114" s="23"/>
    </row>
    <row r="115" spans="1:17" ht="15.75" thickBot="1" x14ac:dyDescent="0.3">
      <c r="A115" s="21"/>
      <c r="B115" s="21"/>
      <c r="C115" s="21"/>
      <c r="D115" s="21"/>
      <c r="E115" s="21"/>
      <c r="F115" s="21"/>
      <c r="G115" s="24"/>
      <c r="H115" s="24" t="s">
        <v>476</v>
      </c>
      <c r="I115" s="25">
        <v>46179</v>
      </c>
      <c r="J115" s="24" t="s">
        <v>494</v>
      </c>
      <c r="K115" s="24" t="s">
        <v>575</v>
      </c>
      <c r="L115" s="24" t="s">
        <v>522</v>
      </c>
      <c r="M115" s="24" t="s">
        <v>786</v>
      </c>
      <c r="N115" s="26"/>
      <c r="O115" s="24" t="s">
        <v>42</v>
      </c>
      <c r="P115" s="27">
        <v>-2121</v>
      </c>
      <c r="Q115" s="27">
        <f>ROUND(Q114+P115,5)</f>
        <v>-2121</v>
      </c>
    </row>
    <row r="116" spans="1:17" ht="15.75" thickBot="1" x14ac:dyDescent="0.3">
      <c r="A116" s="29"/>
      <c r="B116" s="29"/>
      <c r="C116" s="29"/>
      <c r="D116" s="29" t="s">
        <v>413</v>
      </c>
      <c r="E116" s="29"/>
      <c r="F116" s="29"/>
      <c r="G116" s="29"/>
      <c r="H116" s="29"/>
      <c r="I116" s="30"/>
      <c r="J116" s="29"/>
      <c r="K116" s="29"/>
      <c r="L116" s="29"/>
      <c r="M116" s="29"/>
      <c r="N116" s="29"/>
      <c r="O116" s="29"/>
      <c r="P116" s="3">
        <f>ROUND(SUM(P114:P115),5)</f>
        <v>-2121</v>
      </c>
      <c r="Q116" s="3">
        <f>Q115</f>
        <v>-2121</v>
      </c>
    </row>
    <row r="117" spans="1:17" x14ac:dyDescent="0.25">
      <c r="A117" s="29"/>
      <c r="B117" s="29"/>
      <c r="C117" s="29" t="s">
        <v>155</v>
      </c>
      <c r="D117" s="29"/>
      <c r="E117" s="29"/>
      <c r="F117" s="29"/>
      <c r="G117" s="29"/>
      <c r="H117" s="29"/>
      <c r="I117" s="30"/>
      <c r="J117" s="29"/>
      <c r="K117" s="29"/>
      <c r="L117" s="29"/>
      <c r="M117" s="29"/>
      <c r="N117" s="29"/>
      <c r="O117" s="29"/>
      <c r="P117" s="2">
        <f>ROUND(P107+P113+P116,5)</f>
        <v>-45978.25</v>
      </c>
      <c r="Q117" s="2">
        <f>ROUND(Q107+Q113+Q116,5)</f>
        <v>-45978.25</v>
      </c>
    </row>
    <row r="118" spans="1:17" x14ac:dyDescent="0.25">
      <c r="A118" s="1"/>
      <c r="B118" s="1"/>
      <c r="C118" s="1" t="s">
        <v>156</v>
      </c>
      <c r="D118" s="1"/>
      <c r="E118" s="1"/>
      <c r="F118" s="1"/>
      <c r="G118" s="1"/>
      <c r="H118" s="1"/>
      <c r="I118" s="22"/>
      <c r="J118" s="1"/>
      <c r="K118" s="1"/>
      <c r="L118" s="1"/>
      <c r="M118" s="1"/>
      <c r="N118" s="1"/>
      <c r="O118" s="1"/>
      <c r="P118" s="23"/>
      <c r="Q118" s="23"/>
    </row>
    <row r="119" spans="1:17" x14ac:dyDescent="0.25">
      <c r="A119" s="1"/>
      <c r="B119" s="1"/>
      <c r="C119" s="1"/>
      <c r="D119" s="1" t="s">
        <v>160</v>
      </c>
      <c r="E119" s="1"/>
      <c r="F119" s="1"/>
      <c r="G119" s="1"/>
      <c r="H119" s="1"/>
      <c r="I119" s="22"/>
      <c r="J119" s="1"/>
      <c r="K119" s="1"/>
      <c r="L119" s="1"/>
      <c r="M119" s="1"/>
      <c r="N119" s="1"/>
      <c r="O119" s="1"/>
      <c r="P119" s="23"/>
      <c r="Q119" s="23"/>
    </row>
    <row r="120" spans="1:17" ht="15.75" thickBot="1" x14ac:dyDescent="0.3">
      <c r="A120" s="21"/>
      <c r="B120" s="21"/>
      <c r="C120" s="21"/>
      <c r="D120" s="21"/>
      <c r="E120" s="21"/>
      <c r="F120" s="21"/>
      <c r="G120" s="24"/>
      <c r="H120" s="24" t="s">
        <v>476</v>
      </c>
      <c r="I120" s="25">
        <v>46174</v>
      </c>
      <c r="J120" s="24" t="s">
        <v>495</v>
      </c>
      <c r="K120" s="24" t="s">
        <v>576</v>
      </c>
      <c r="L120" s="24" t="s">
        <v>672</v>
      </c>
      <c r="M120" s="24" t="s">
        <v>786</v>
      </c>
      <c r="N120" s="26"/>
      <c r="O120" s="24" t="s">
        <v>42</v>
      </c>
      <c r="P120" s="28">
        <v>-220</v>
      </c>
      <c r="Q120" s="28">
        <f>ROUND(Q119+P120,5)</f>
        <v>-220</v>
      </c>
    </row>
    <row r="121" spans="1:17" x14ac:dyDescent="0.25">
      <c r="A121" s="29"/>
      <c r="B121" s="29"/>
      <c r="C121" s="29"/>
      <c r="D121" s="29" t="s">
        <v>414</v>
      </c>
      <c r="E121" s="29"/>
      <c r="F121" s="29"/>
      <c r="G121" s="29"/>
      <c r="H121" s="29"/>
      <c r="I121" s="30"/>
      <c r="J121" s="29"/>
      <c r="K121" s="29"/>
      <c r="L121" s="29"/>
      <c r="M121" s="29"/>
      <c r="N121" s="29"/>
      <c r="O121" s="29"/>
      <c r="P121" s="2">
        <f>ROUND(SUM(P119:P120),5)</f>
        <v>-220</v>
      </c>
      <c r="Q121" s="2">
        <f>Q120</f>
        <v>-220</v>
      </c>
    </row>
    <row r="122" spans="1:17" x14ac:dyDescent="0.25">
      <c r="A122" s="1"/>
      <c r="B122" s="1"/>
      <c r="C122" s="1"/>
      <c r="D122" s="1" t="s">
        <v>161</v>
      </c>
      <c r="E122" s="1"/>
      <c r="F122" s="1"/>
      <c r="G122" s="1"/>
      <c r="H122" s="1"/>
      <c r="I122" s="22"/>
      <c r="J122" s="1"/>
      <c r="K122" s="1"/>
      <c r="L122" s="1"/>
      <c r="M122" s="1"/>
      <c r="N122" s="1"/>
      <c r="O122" s="1"/>
      <c r="P122" s="23"/>
      <c r="Q122" s="23"/>
    </row>
    <row r="123" spans="1:17" ht="15.75" thickBot="1" x14ac:dyDescent="0.3">
      <c r="A123" s="21"/>
      <c r="B123" s="21"/>
      <c r="C123" s="21"/>
      <c r="D123" s="21"/>
      <c r="E123" s="21"/>
      <c r="F123" s="21"/>
      <c r="G123" s="24"/>
      <c r="H123" s="24" t="s">
        <v>476</v>
      </c>
      <c r="I123" s="25">
        <v>46176</v>
      </c>
      <c r="J123" s="24" t="s">
        <v>483</v>
      </c>
      <c r="K123" s="24" t="s">
        <v>577</v>
      </c>
      <c r="L123" s="24" t="s">
        <v>483</v>
      </c>
      <c r="M123" s="24" t="s">
        <v>786</v>
      </c>
      <c r="N123" s="26"/>
      <c r="O123" s="24" t="s">
        <v>42</v>
      </c>
      <c r="P123" s="28">
        <v>-50</v>
      </c>
      <c r="Q123" s="28">
        <f>ROUND(Q122+P123,5)</f>
        <v>-50</v>
      </c>
    </row>
    <row r="124" spans="1:17" x14ac:dyDescent="0.25">
      <c r="A124" s="29"/>
      <c r="B124" s="29"/>
      <c r="C124" s="29"/>
      <c r="D124" s="29" t="s">
        <v>415</v>
      </c>
      <c r="E124" s="29"/>
      <c r="F124" s="29"/>
      <c r="G124" s="29"/>
      <c r="H124" s="29"/>
      <c r="I124" s="30"/>
      <c r="J124" s="29"/>
      <c r="K124" s="29"/>
      <c r="L124" s="29"/>
      <c r="M124" s="29"/>
      <c r="N124" s="29"/>
      <c r="O124" s="29"/>
      <c r="P124" s="2">
        <f>ROUND(SUM(P122:P123),5)</f>
        <v>-50</v>
      </c>
      <c r="Q124" s="2">
        <f>Q123</f>
        <v>-50</v>
      </c>
    </row>
    <row r="125" spans="1:17" x14ac:dyDescent="0.25">
      <c r="A125" s="1"/>
      <c r="B125" s="1"/>
      <c r="C125" s="1"/>
      <c r="D125" s="1" t="s">
        <v>162</v>
      </c>
      <c r="E125" s="1"/>
      <c r="F125" s="1"/>
      <c r="G125" s="1"/>
      <c r="H125" s="1"/>
      <c r="I125" s="22"/>
      <c r="J125" s="1"/>
      <c r="K125" s="1"/>
      <c r="L125" s="1"/>
      <c r="M125" s="1"/>
      <c r="N125" s="1"/>
      <c r="O125" s="1"/>
      <c r="P125" s="23"/>
      <c r="Q125" s="23"/>
    </row>
    <row r="126" spans="1:17" x14ac:dyDescent="0.25">
      <c r="A126" s="24"/>
      <c r="B126" s="24"/>
      <c r="C126" s="24"/>
      <c r="D126" s="24"/>
      <c r="E126" s="24"/>
      <c r="F126" s="24"/>
      <c r="G126" s="24"/>
      <c r="H126" s="24" t="s">
        <v>474</v>
      </c>
      <c r="I126" s="25">
        <v>46175</v>
      </c>
      <c r="J126" s="24" t="s">
        <v>496</v>
      </c>
      <c r="K126" s="24" t="s">
        <v>578</v>
      </c>
      <c r="L126" s="24" t="s">
        <v>673</v>
      </c>
      <c r="M126" s="24" t="s">
        <v>786</v>
      </c>
      <c r="N126" s="26"/>
      <c r="O126" s="24" t="s">
        <v>45</v>
      </c>
      <c r="P126" s="27">
        <v>-239.4</v>
      </c>
      <c r="Q126" s="27">
        <f t="shared" ref="Q126:Q131" si="4">ROUND(Q125+P126,5)</f>
        <v>-239.4</v>
      </c>
    </row>
    <row r="127" spans="1:17" x14ac:dyDescent="0.25">
      <c r="A127" s="24"/>
      <c r="B127" s="24"/>
      <c r="C127" s="24"/>
      <c r="D127" s="24"/>
      <c r="E127" s="24"/>
      <c r="F127" s="24"/>
      <c r="G127" s="24"/>
      <c r="H127" s="24" t="s">
        <v>474</v>
      </c>
      <c r="I127" s="25">
        <v>46175</v>
      </c>
      <c r="J127" s="24" t="s">
        <v>496</v>
      </c>
      <c r="K127" s="24" t="s">
        <v>578</v>
      </c>
      <c r="L127" s="24" t="s">
        <v>674</v>
      </c>
      <c r="M127" s="24" t="s">
        <v>786</v>
      </c>
      <c r="N127" s="26"/>
      <c r="O127" s="24" t="s">
        <v>45</v>
      </c>
      <c r="P127" s="27">
        <v>-2.4</v>
      </c>
      <c r="Q127" s="27">
        <f t="shared" si="4"/>
        <v>-241.8</v>
      </c>
    </row>
    <row r="128" spans="1:17" x14ac:dyDescent="0.25">
      <c r="A128" s="24"/>
      <c r="B128" s="24"/>
      <c r="C128" s="24"/>
      <c r="D128" s="24"/>
      <c r="E128" s="24"/>
      <c r="F128" s="24"/>
      <c r="G128" s="24"/>
      <c r="H128" s="24" t="s">
        <v>474</v>
      </c>
      <c r="I128" s="25">
        <v>46180</v>
      </c>
      <c r="J128" s="24" t="s">
        <v>497</v>
      </c>
      <c r="K128" s="24" t="s">
        <v>579</v>
      </c>
      <c r="L128" s="24" t="s">
        <v>675</v>
      </c>
      <c r="M128" s="24" t="s">
        <v>786</v>
      </c>
      <c r="N128" s="26"/>
      <c r="O128" s="24" t="s">
        <v>45</v>
      </c>
      <c r="P128" s="27">
        <v>-262.60000000000002</v>
      </c>
      <c r="Q128" s="27">
        <f t="shared" si="4"/>
        <v>-504.4</v>
      </c>
    </row>
    <row r="129" spans="1:17" x14ac:dyDescent="0.25">
      <c r="A129" s="24"/>
      <c r="B129" s="24"/>
      <c r="C129" s="24"/>
      <c r="D129" s="24"/>
      <c r="E129" s="24"/>
      <c r="F129" s="24"/>
      <c r="G129" s="24"/>
      <c r="H129" s="24" t="s">
        <v>474</v>
      </c>
      <c r="I129" s="25">
        <v>46183</v>
      </c>
      <c r="J129" s="24" t="s">
        <v>498</v>
      </c>
      <c r="K129" s="24" t="s">
        <v>579</v>
      </c>
      <c r="L129" s="24" t="s">
        <v>676</v>
      </c>
      <c r="M129" s="24" t="s">
        <v>786</v>
      </c>
      <c r="N129" s="26"/>
      <c r="O129" s="24" t="s">
        <v>45</v>
      </c>
      <c r="P129" s="27">
        <v>-8.16</v>
      </c>
      <c r="Q129" s="27">
        <f t="shared" si="4"/>
        <v>-512.55999999999995</v>
      </c>
    </row>
    <row r="130" spans="1:17" x14ac:dyDescent="0.25">
      <c r="A130" s="24"/>
      <c r="B130" s="24"/>
      <c r="C130" s="24"/>
      <c r="D130" s="24"/>
      <c r="E130" s="24"/>
      <c r="F130" s="24"/>
      <c r="G130" s="24"/>
      <c r="H130" s="24" t="s">
        <v>474</v>
      </c>
      <c r="I130" s="25">
        <v>46188</v>
      </c>
      <c r="J130" s="24" t="s">
        <v>499</v>
      </c>
      <c r="K130" s="24" t="s">
        <v>579</v>
      </c>
      <c r="L130" s="24" t="s">
        <v>677</v>
      </c>
      <c r="M130" s="24" t="s">
        <v>786</v>
      </c>
      <c r="N130" s="26"/>
      <c r="O130" s="24" t="s">
        <v>45</v>
      </c>
      <c r="P130" s="27">
        <v>-31.5</v>
      </c>
      <c r="Q130" s="27">
        <f t="shared" si="4"/>
        <v>-544.05999999999995</v>
      </c>
    </row>
    <row r="131" spans="1:17" ht="15.75" thickBot="1" x14ac:dyDescent="0.3">
      <c r="A131" s="24"/>
      <c r="B131" s="24"/>
      <c r="C131" s="24"/>
      <c r="D131" s="24"/>
      <c r="E131" s="24"/>
      <c r="F131" s="24"/>
      <c r="G131" s="24"/>
      <c r="H131" s="24" t="s">
        <v>474</v>
      </c>
      <c r="I131" s="25">
        <v>46194</v>
      </c>
      <c r="J131" s="24" t="s">
        <v>500</v>
      </c>
      <c r="K131" s="24" t="s">
        <v>580</v>
      </c>
      <c r="L131" s="24" t="s">
        <v>678</v>
      </c>
      <c r="M131" s="24" t="s">
        <v>786</v>
      </c>
      <c r="N131" s="26"/>
      <c r="O131" s="24" t="s">
        <v>45</v>
      </c>
      <c r="P131" s="27">
        <v>-11.96</v>
      </c>
      <c r="Q131" s="27">
        <f t="shared" si="4"/>
        <v>-556.02</v>
      </c>
    </row>
    <row r="132" spans="1:17" ht="15.75" thickBot="1" x14ac:dyDescent="0.3">
      <c r="A132" s="29"/>
      <c r="B132" s="29"/>
      <c r="C132" s="29"/>
      <c r="D132" s="29" t="s">
        <v>416</v>
      </c>
      <c r="E132" s="29"/>
      <c r="F132" s="29"/>
      <c r="G132" s="29"/>
      <c r="H132" s="29"/>
      <c r="I132" s="30"/>
      <c r="J132" s="29"/>
      <c r="K132" s="29"/>
      <c r="L132" s="29"/>
      <c r="M132" s="29"/>
      <c r="N132" s="29"/>
      <c r="O132" s="29"/>
      <c r="P132" s="3">
        <f>ROUND(SUM(P125:P131),5)</f>
        <v>-556.02</v>
      </c>
      <c r="Q132" s="3">
        <f>Q131</f>
        <v>-556.02</v>
      </c>
    </row>
    <row r="133" spans="1:17" x14ac:dyDescent="0.25">
      <c r="A133" s="29"/>
      <c r="B133" s="29"/>
      <c r="C133" s="29" t="s">
        <v>163</v>
      </c>
      <c r="D133" s="29"/>
      <c r="E133" s="29"/>
      <c r="F133" s="29"/>
      <c r="G133" s="29"/>
      <c r="H133" s="29"/>
      <c r="I133" s="30"/>
      <c r="J133" s="29"/>
      <c r="K133" s="29"/>
      <c r="L133" s="29"/>
      <c r="M133" s="29"/>
      <c r="N133" s="29"/>
      <c r="O133" s="29"/>
      <c r="P133" s="2">
        <f>ROUND(P121+P124+P132,5)</f>
        <v>-826.02</v>
      </c>
      <c r="Q133" s="2">
        <f>ROUND(Q121+Q124+Q132,5)</f>
        <v>-826.02</v>
      </c>
    </row>
    <row r="134" spans="1:17" x14ac:dyDescent="0.25">
      <c r="A134" s="1"/>
      <c r="B134" s="1"/>
      <c r="C134" s="1" t="s">
        <v>164</v>
      </c>
      <c r="D134" s="1"/>
      <c r="E134" s="1"/>
      <c r="F134" s="1"/>
      <c r="G134" s="1"/>
      <c r="H134" s="1"/>
      <c r="I134" s="22"/>
      <c r="J134" s="1"/>
      <c r="K134" s="1"/>
      <c r="L134" s="1"/>
      <c r="M134" s="1"/>
      <c r="N134" s="1"/>
      <c r="O134" s="1"/>
      <c r="P134" s="23"/>
      <c r="Q134" s="23"/>
    </row>
    <row r="135" spans="1:17" x14ac:dyDescent="0.25">
      <c r="A135" s="1"/>
      <c r="B135" s="1"/>
      <c r="C135" s="1"/>
      <c r="D135" s="1" t="s">
        <v>165</v>
      </c>
      <c r="E135" s="1"/>
      <c r="F135" s="1"/>
      <c r="G135" s="1"/>
      <c r="H135" s="1"/>
      <c r="I135" s="22"/>
      <c r="J135" s="1"/>
      <c r="K135" s="1"/>
      <c r="L135" s="1"/>
      <c r="M135" s="1"/>
      <c r="N135" s="1"/>
      <c r="O135" s="1"/>
      <c r="P135" s="23"/>
      <c r="Q135" s="23"/>
    </row>
    <row r="136" spans="1:17" x14ac:dyDescent="0.25">
      <c r="A136" s="1"/>
      <c r="B136" s="1"/>
      <c r="C136" s="1"/>
      <c r="D136" s="1"/>
      <c r="E136" s="1" t="s">
        <v>166</v>
      </c>
      <c r="F136" s="1"/>
      <c r="G136" s="1"/>
      <c r="H136" s="1"/>
      <c r="I136" s="22"/>
      <c r="J136" s="1"/>
      <c r="K136" s="1"/>
      <c r="L136" s="1"/>
      <c r="M136" s="1"/>
      <c r="N136" s="1"/>
      <c r="O136" s="1"/>
      <c r="P136" s="23"/>
      <c r="Q136" s="23"/>
    </row>
    <row r="137" spans="1:17" x14ac:dyDescent="0.25">
      <c r="A137" s="24"/>
      <c r="B137" s="24"/>
      <c r="C137" s="24"/>
      <c r="D137" s="24"/>
      <c r="E137" s="24"/>
      <c r="F137" s="24"/>
      <c r="G137" s="24"/>
      <c r="H137" s="24" t="s">
        <v>478</v>
      </c>
      <c r="I137" s="25">
        <v>46203</v>
      </c>
      <c r="J137" s="24" t="s">
        <v>501</v>
      </c>
      <c r="K137" s="24" t="s">
        <v>581</v>
      </c>
      <c r="L137" s="24" t="s">
        <v>679</v>
      </c>
      <c r="M137" s="24" t="s">
        <v>786</v>
      </c>
      <c r="N137" s="26"/>
      <c r="O137" s="24" t="s">
        <v>11</v>
      </c>
      <c r="P137" s="27">
        <v>-8221.2999999999993</v>
      </c>
      <c r="Q137" s="27">
        <f>ROUND(Q136+P137,5)</f>
        <v>-8221.2999999999993</v>
      </c>
    </row>
    <row r="138" spans="1:17" x14ac:dyDescent="0.25">
      <c r="A138" s="24"/>
      <c r="B138" s="24"/>
      <c r="C138" s="24"/>
      <c r="D138" s="24"/>
      <c r="E138" s="24"/>
      <c r="F138" s="24"/>
      <c r="G138" s="24"/>
      <c r="H138" s="24" t="s">
        <v>478</v>
      </c>
      <c r="I138" s="25">
        <v>46203</v>
      </c>
      <c r="J138" s="24" t="s">
        <v>501</v>
      </c>
      <c r="K138" s="24" t="s">
        <v>581</v>
      </c>
      <c r="L138" s="24" t="s">
        <v>679</v>
      </c>
      <c r="M138" s="24" t="s">
        <v>786</v>
      </c>
      <c r="N138" s="26"/>
      <c r="O138" s="24" t="s">
        <v>11</v>
      </c>
      <c r="P138" s="27">
        <v>-5582.26</v>
      </c>
      <c r="Q138" s="27">
        <f>ROUND(Q137+P138,5)</f>
        <v>-13803.56</v>
      </c>
    </row>
    <row r="139" spans="1:17" ht="15.75" thickBot="1" x14ac:dyDescent="0.3">
      <c r="A139" s="24"/>
      <c r="B139" s="24"/>
      <c r="C139" s="24"/>
      <c r="D139" s="24"/>
      <c r="E139" s="24"/>
      <c r="F139" s="24"/>
      <c r="G139" s="24"/>
      <c r="H139" s="24" t="s">
        <v>478</v>
      </c>
      <c r="I139" s="25">
        <v>46203</v>
      </c>
      <c r="J139" s="24" t="s">
        <v>501</v>
      </c>
      <c r="K139" s="24" t="s">
        <v>581</v>
      </c>
      <c r="L139" s="24" t="s">
        <v>679</v>
      </c>
      <c r="M139" s="24" t="s">
        <v>786</v>
      </c>
      <c r="N139" s="26"/>
      <c r="O139" s="24" t="s">
        <v>11</v>
      </c>
      <c r="P139" s="28">
        <v>-432.7</v>
      </c>
      <c r="Q139" s="28">
        <f>ROUND(Q138+P139,5)</f>
        <v>-14236.26</v>
      </c>
    </row>
    <row r="140" spans="1:17" x14ac:dyDescent="0.25">
      <c r="A140" s="29"/>
      <c r="B140" s="29"/>
      <c r="C140" s="29"/>
      <c r="D140" s="29"/>
      <c r="E140" s="29" t="s">
        <v>417</v>
      </c>
      <c r="F140" s="29"/>
      <c r="G140" s="29"/>
      <c r="H140" s="29"/>
      <c r="I140" s="30"/>
      <c r="J140" s="29"/>
      <c r="K140" s="29"/>
      <c r="L140" s="29"/>
      <c r="M140" s="29"/>
      <c r="N140" s="29"/>
      <c r="O140" s="29"/>
      <c r="P140" s="2">
        <f>ROUND(SUM(P136:P139),5)</f>
        <v>-14236.26</v>
      </c>
      <c r="Q140" s="2">
        <f>Q139</f>
        <v>-14236.26</v>
      </c>
    </row>
    <row r="141" spans="1:17" x14ac:dyDescent="0.25">
      <c r="A141" s="1"/>
      <c r="B141" s="1"/>
      <c r="C141" s="1"/>
      <c r="D141" s="1"/>
      <c r="E141" s="1" t="s">
        <v>168</v>
      </c>
      <c r="F141" s="1"/>
      <c r="G141" s="1"/>
      <c r="H141" s="1"/>
      <c r="I141" s="22"/>
      <c r="J141" s="1"/>
      <c r="K141" s="1"/>
      <c r="L141" s="1"/>
      <c r="M141" s="1"/>
      <c r="N141" s="1"/>
      <c r="O141" s="1"/>
      <c r="P141" s="23"/>
      <c r="Q141" s="23"/>
    </row>
    <row r="142" spans="1:17" x14ac:dyDescent="0.25">
      <c r="A142" s="24"/>
      <c r="B142" s="24"/>
      <c r="C142" s="24"/>
      <c r="D142" s="24"/>
      <c r="E142" s="24"/>
      <c r="F142" s="24"/>
      <c r="G142" s="24"/>
      <c r="H142" s="24" t="s">
        <v>478</v>
      </c>
      <c r="I142" s="25">
        <v>46203</v>
      </c>
      <c r="J142" s="24" t="s">
        <v>502</v>
      </c>
      <c r="K142" s="24" t="s">
        <v>582</v>
      </c>
      <c r="L142" s="24" t="s">
        <v>679</v>
      </c>
      <c r="M142" s="24" t="s">
        <v>786</v>
      </c>
      <c r="N142" s="26"/>
      <c r="O142" s="24" t="s">
        <v>11</v>
      </c>
      <c r="P142" s="27">
        <v>-6462.96</v>
      </c>
      <c r="Q142" s="27">
        <f>ROUND(Q141+P142,5)</f>
        <v>-6462.96</v>
      </c>
    </row>
    <row r="143" spans="1:17" ht="15.75" thickBot="1" x14ac:dyDescent="0.3">
      <c r="A143" s="24"/>
      <c r="B143" s="24"/>
      <c r="C143" s="24"/>
      <c r="D143" s="24"/>
      <c r="E143" s="24"/>
      <c r="F143" s="24"/>
      <c r="G143" s="24"/>
      <c r="H143" s="24" t="s">
        <v>478</v>
      </c>
      <c r="I143" s="25">
        <v>46203</v>
      </c>
      <c r="J143" s="24" t="s">
        <v>503</v>
      </c>
      <c r="K143" s="24" t="s">
        <v>583</v>
      </c>
      <c r="L143" s="24" t="s">
        <v>679</v>
      </c>
      <c r="M143" s="24" t="s">
        <v>786</v>
      </c>
      <c r="N143" s="26"/>
      <c r="O143" s="24" t="s">
        <v>11</v>
      </c>
      <c r="P143" s="28">
        <v>-923.28</v>
      </c>
      <c r="Q143" s="28">
        <f>ROUND(Q142+P143,5)</f>
        <v>-7386.24</v>
      </c>
    </row>
    <row r="144" spans="1:17" x14ac:dyDescent="0.25">
      <c r="A144" s="29"/>
      <c r="B144" s="29"/>
      <c r="C144" s="29"/>
      <c r="D144" s="29"/>
      <c r="E144" s="29" t="s">
        <v>418</v>
      </c>
      <c r="F144" s="29"/>
      <c r="G144" s="29"/>
      <c r="H144" s="29"/>
      <c r="I144" s="30"/>
      <c r="J144" s="29"/>
      <c r="K144" s="29"/>
      <c r="L144" s="29"/>
      <c r="M144" s="29"/>
      <c r="N144" s="29"/>
      <c r="O144" s="29"/>
      <c r="P144" s="2">
        <f>ROUND(SUM(P141:P143),5)</f>
        <v>-7386.24</v>
      </c>
      <c r="Q144" s="2">
        <f>Q143</f>
        <v>-7386.24</v>
      </c>
    </row>
    <row r="145" spans="1:17" x14ac:dyDescent="0.25">
      <c r="A145" s="1"/>
      <c r="B145" s="1"/>
      <c r="C145" s="1"/>
      <c r="D145" s="1"/>
      <c r="E145" s="1" t="s">
        <v>169</v>
      </c>
      <c r="F145" s="1"/>
      <c r="G145" s="1"/>
      <c r="H145" s="1"/>
      <c r="I145" s="22"/>
      <c r="J145" s="1"/>
      <c r="K145" s="1"/>
      <c r="L145" s="1"/>
      <c r="M145" s="1"/>
      <c r="N145" s="1"/>
      <c r="O145" s="1"/>
      <c r="P145" s="23"/>
      <c r="Q145" s="23"/>
    </row>
    <row r="146" spans="1:17" x14ac:dyDescent="0.25">
      <c r="A146" s="1"/>
      <c r="B146" s="1"/>
      <c r="C146" s="1"/>
      <c r="D146" s="1"/>
      <c r="E146" s="1"/>
      <c r="F146" s="1" t="s">
        <v>170</v>
      </c>
      <c r="G146" s="1"/>
      <c r="H146" s="1"/>
      <c r="I146" s="22"/>
      <c r="J146" s="1"/>
      <c r="K146" s="1"/>
      <c r="L146" s="1"/>
      <c r="M146" s="1"/>
      <c r="N146" s="1"/>
      <c r="O146" s="1"/>
      <c r="P146" s="23"/>
      <c r="Q146" s="23"/>
    </row>
    <row r="147" spans="1:17" x14ac:dyDescent="0.25">
      <c r="A147" s="24"/>
      <c r="B147" s="24"/>
      <c r="C147" s="24"/>
      <c r="D147" s="24"/>
      <c r="E147" s="24"/>
      <c r="F147" s="24"/>
      <c r="G147" s="24"/>
      <c r="H147" s="24" t="s">
        <v>478</v>
      </c>
      <c r="I147" s="25">
        <v>46203</v>
      </c>
      <c r="J147" s="24" t="s">
        <v>504</v>
      </c>
      <c r="K147" s="24" t="s">
        <v>584</v>
      </c>
      <c r="L147" s="24" t="s">
        <v>679</v>
      </c>
      <c r="M147" s="24" t="s">
        <v>786</v>
      </c>
      <c r="N147" s="26"/>
      <c r="O147" s="24" t="s">
        <v>11</v>
      </c>
      <c r="P147" s="27">
        <v>-12971.14</v>
      </c>
      <c r="Q147" s="27">
        <f>ROUND(Q146+P147,5)</f>
        <v>-12971.14</v>
      </c>
    </row>
    <row r="148" spans="1:17" x14ac:dyDescent="0.25">
      <c r="A148" s="24"/>
      <c r="B148" s="24"/>
      <c r="C148" s="24"/>
      <c r="D148" s="24"/>
      <c r="E148" s="24"/>
      <c r="F148" s="24"/>
      <c r="G148" s="24"/>
      <c r="H148" s="24" t="s">
        <v>478</v>
      </c>
      <c r="I148" s="25">
        <v>46203</v>
      </c>
      <c r="J148" s="24" t="s">
        <v>504</v>
      </c>
      <c r="K148" s="24" t="s">
        <v>584</v>
      </c>
      <c r="L148" s="24" t="s">
        <v>679</v>
      </c>
      <c r="M148" s="24" t="s">
        <v>786</v>
      </c>
      <c r="N148" s="26"/>
      <c r="O148" s="24" t="s">
        <v>11</v>
      </c>
      <c r="P148" s="27">
        <v>0</v>
      </c>
      <c r="Q148" s="27">
        <f>ROUND(Q147+P148,5)</f>
        <v>-12971.14</v>
      </c>
    </row>
    <row r="149" spans="1:17" x14ac:dyDescent="0.25">
      <c r="A149" s="24"/>
      <c r="B149" s="24"/>
      <c r="C149" s="24"/>
      <c r="D149" s="24"/>
      <c r="E149" s="24"/>
      <c r="F149" s="24"/>
      <c r="G149" s="24"/>
      <c r="H149" s="24" t="s">
        <v>478</v>
      </c>
      <c r="I149" s="25">
        <v>46203</v>
      </c>
      <c r="J149" s="24" t="s">
        <v>504</v>
      </c>
      <c r="K149" s="24" t="s">
        <v>584</v>
      </c>
      <c r="L149" s="24" t="s">
        <v>679</v>
      </c>
      <c r="M149" s="24" t="s">
        <v>786</v>
      </c>
      <c r="N149" s="26"/>
      <c r="O149" s="24" t="s">
        <v>11</v>
      </c>
      <c r="P149" s="27">
        <v>0</v>
      </c>
      <c r="Q149" s="27">
        <f>ROUND(Q148+P149,5)</f>
        <v>-12971.14</v>
      </c>
    </row>
    <row r="150" spans="1:17" ht="15.75" thickBot="1" x14ac:dyDescent="0.3">
      <c r="A150" s="24"/>
      <c r="B150" s="24"/>
      <c r="C150" s="24"/>
      <c r="D150" s="24"/>
      <c r="E150" s="24"/>
      <c r="F150" s="24"/>
      <c r="G150" s="24"/>
      <c r="H150" s="24" t="s">
        <v>478</v>
      </c>
      <c r="I150" s="25">
        <v>46203</v>
      </c>
      <c r="J150" s="24" t="s">
        <v>504</v>
      </c>
      <c r="K150" s="24" t="s">
        <v>584</v>
      </c>
      <c r="L150" s="24" t="s">
        <v>679</v>
      </c>
      <c r="M150" s="24" t="s">
        <v>786</v>
      </c>
      <c r="N150" s="26"/>
      <c r="O150" s="24" t="s">
        <v>11</v>
      </c>
      <c r="P150" s="28">
        <v>0</v>
      </c>
      <c r="Q150" s="28">
        <f>ROUND(Q149+P150,5)</f>
        <v>-12971.14</v>
      </c>
    </row>
    <row r="151" spans="1:17" x14ac:dyDescent="0.25">
      <c r="A151" s="29"/>
      <c r="B151" s="29"/>
      <c r="C151" s="29"/>
      <c r="D151" s="29"/>
      <c r="E151" s="29"/>
      <c r="F151" s="29" t="s">
        <v>419</v>
      </c>
      <c r="G151" s="29"/>
      <c r="H151" s="29"/>
      <c r="I151" s="30"/>
      <c r="J151" s="29"/>
      <c r="K151" s="29"/>
      <c r="L151" s="29"/>
      <c r="M151" s="29"/>
      <c r="N151" s="29"/>
      <c r="O151" s="29"/>
      <c r="P151" s="2">
        <f>ROUND(SUM(P146:P150),5)</f>
        <v>-12971.14</v>
      </c>
      <c r="Q151" s="2">
        <f>Q150</f>
        <v>-12971.14</v>
      </c>
    </row>
    <row r="152" spans="1:17" x14ac:dyDescent="0.25">
      <c r="A152" s="1"/>
      <c r="B152" s="1"/>
      <c r="C152" s="1"/>
      <c r="D152" s="1"/>
      <c r="E152" s="1"/>
      <c r="F152" s="1" t="s">
        <v>171</v>
      </c>
      <c r="G152" s="1"/>
      <c r="H152" s="1"/>
      <c r="I152" s="22"/>
      <c r="J152" s="1"/>
      <c r="K152" s="1"/>
      <c r="L152" s="1"/>
      <c r="M152" s="1"/>
      <c r="N152" s="1"/>
      <c r="O152" s="1"/>
      <c r="P152" s="23"/>
      <c r="Q152" s="23"/>
    </row>
    <row r="153" spans="1:17" ht="15.75" thickBot="1" x14ac:dyDescent="0.3">
      <c r="A153" s="21"/>
      <c r="B153" s="21"/>
      <c r="C153" s="21"/>
      <c r="D153" s="21"/>
      <c r="E153" s="21"/>
      <c r="F153" s="21"/>
      <c r="G153" s="24"/>
      <c r="H153" s="24" t="s">
        <v>478</v>
      </c>
      <c r="I153" s="25">
        <v>46203</v>
      </c>
      <c r="J153" s="24" t="s">
        <v>504</v>
      </c>
      <c r="K153" s="24" t="s">
        <v>584</v>
      </c>
      <c r="L153" s="24" t="s">
        <v>679</v>
      </c>
      <c r="M153" s="24" t="s">
        <v>786</v>
      </c>
      <c r="N153" s="26"/>
      <c r="O153" s="24" t="s">
        <v>11</v>
      </c>
      <c r="P153" s="28">
        <v>-1426.83</v>
      </c>
      <c r="Q153" s="28">
        <f>ROUND(Q152+P153,5)</f>
        <v>-1426.83</v>
      </c>
    </row>
    <row r="154" spans="1:17" x14ac:dyDescent="0.25">
      <c r="A154" s="29"/>
      <c r="B154" s="29"/>
      <c r="C154" s="29"/>
      <c r="D154" s="29"/>
      <c r="E154" s="29"/>
      <c r="F154" s="29" t="s">
        <v>420</v>
      </c>
      <c r="G154" s="29"/>
      <c r="H154" s="29"/>
      <c r="I154" s="30"/>
      <c r="J154" s="29"/>
      <c r="K154" s="29"/>
      <c r="L154" s="29"/>
      <c r="M154" s="29"/>
      <c r="N154" s="29"/>
      <c r="O154" s="29"/>
      <c r="P154" s="2">
        <f>ROUND(SUM(P152:P153),5)</f>
        <v>-1426.83</v>
      </c>
      <c r="Q154" s="2">
        <f>Q153</f>
        <v>-1426.83</v>
      </c>
    </row>
    <row r="155" spans="1:17" x14ac:dyDescent="0.25">
      <c r="A155" s="1"/>
      <c r="B155" s="1"/>
      <c r="C155" s="1"/>
      <c r="D155" s="1"/>
      <c r="E155" s="1"/>
      <c r="F155" s="1" t="s">
        <v>172</v>
      </c>
      <c r="G155" s="1"/>
      <c r="H155" s="1"/>
      <c r="I155" s="22"/>
      <c r="J155" s="1"/>
      <c r="K155" s="1"/>
      <c r="L155" s="1"/>
      <c r="M155" s="1"/>
      <c r="N155" s="1"/>
      <c r="O155" s="1"/>
      <c r="P155" s="23"/>
      <c r="Q155" s="23"/>
    </row>
    <row r="156" spans="1:17" ht="15.75" thickBot="1" x14ac:dyDescent="0.3">
      <c r="A156" s="21"/>
      <c r="B156" s="21"/>
      <c r="C156" s="21"/>
      <c r="D156" s="21"/>
      <c r="E156" s="21"/>
      <c r="F156" s="21"/>
      <c r="G156" s="24"/>
      <c r="H156" s="24" t="s">
        <v>478</v>
      </c>
      <c r="I156" s="25">
        <v>46203</v>
      </c>
      <c r="J156" s="24" t="s">
        <v>504</v>
      </c>
      <c r="K156" s="24" t="s">
        <v>584</v>
      </c>
      <c r="L156" s="24" t="s">
        <v>679</v>
      </c>
      <c r="M156" s="24" t="s">
        <v>786</v>
      </c>
      <c r="N156" s="26"/>
      <c r="O156" s="24" t="s">
        <v>11</v>
      </c>
      <c r="P156" s="28">
        <v>-518.85</v>
      </c>
      <c r="Q156" s="28">
        <f>ROUND(Q155+P156,5)</f>
        <v>-518.85</v>
      </c>
    </row>
    <row r="157" spans="1:17" x14ac:dyDescent="0.25">
      <c r="A157" s="29"/>
      <c r="B157" s="29"/>
      <c r="C157" s="29"/>
      <c r="D157" s="29"/>
      <c r="E157" s="29"/>
      <c r="F157" s="29" t="s">
        <v>421</v>
      </c>
      <c r="G157" s="29"/>
      <c r="H157" s="29"/>
      <c r="I157" s="30"/>
      <c r="J157" s="29"/>
      <c r="K157" s="29"/>
      <c r="L157" s="29"/>
      <c r="M157" s="29"/>
      <c r="N157" s="29"/>
      <c r="O157" s="29"/>
      <c r="P157" s="2">
        <f>ROUND(SUM(P155:P156),5)</f>
        <v>-518.85</v>
      </c>
      <c r="Q157" s="2">
        <f>Q156</f>
        <v>-518.85</v>
      </c>
    </row>
    <row r="158" spans="1:17" x14ac:dyDescent="0.25">
      <c r="A158" s="1"/>
      <c r="B158" s="1"/>
      <c r="C158" s="1"/>
      <c r="D158" s="1"/>
      <c r="E158" s="1"/>
      <c r="F158" s="1" t="s">
        <v>173</v>
      </c>
      <c r="G158" s="1"/>
      <c r="H158" s="1"/>
      <c r="I158" s="22"/>
      <c r="J158" s="1"/>
      <c r="K158" s="1"/>
      <c r="L158" s="1"/>
      <c r="M158" s="1"/>
      <c r="N158" s="1"/>
      <c r="O158" s="1"/>
      <c r="P158" s="23"/>
      <c r="Q158" s="23"/>
    </row>
    <row r="159" spans="1:17" ht="15.75" thickBot="1" x14ac:dyDescent="0.3">
      <c r="A159" s="21"/>
      <c r="B159" s="21"/>
      <c r="C159" s="21"/>
      <c r="D159" s="21"/>
      <c r="E159" s="21"/>
      <c r="F159" s="21"/>
      <c r="G159" s="24"/>
      <c r="H159" s="24" t="s">
        <v>478</v>
      </c>
      <c r="I159" s="25">
        <v>46203</v>
      </c>
      <c r="J159" s="24" t="s">
        <v>504</v>
      </c>
      <c r="K159" s="24" t="s">
        <v>584</v>
      </c>
      <c r="L159" s="24" t="s">
        <v>679</v>
      </c>
      <c r="M159" s="24" t="s">
        <v>786</v>
      </c>
      <c r="N159" s="26"/>
      <c r="O159" s="24" t="s">
        <v>11</v>
      </c>
      <c r="P159" s="27">
        <v>-1100</v>
      </c>
      <c r="Q159" s="27">
        <f>ROUND(Q158+P159,5)</f>
        <v>-1100</v>
      </c>
    </row>
    <row r="160" spans="1:17" ht="15.75" thickBot="1" x14ac:dyDescent="0.3">
      <c r="A160" s="29"/>
      <c r="B160" s="29"/>
      <c r="C160" s="29"/>
      <c r="D160" s="29"/>
      <c r="E160" s="29"/>
      <c r="F160" s="29" t="s">
        <v>422</v>
      </c>
      <c r="G160" s="29"/>
      <c r="H160" s="29"/>
      <c r="I160" s="30"/>
      <c r="J160" s="29"/>
      <c r="K160" s="29"/>
      <c r="L160" s="29"/>
      <c r="M160" s="29"/>
      <c r="N160" s="29"/>
      <c r="O160" s="29"/>
      <c r="P160" s="3">
        <f>ROUND(SUM(P158:P159),5)</f>
        <v>-1100</v>
      </c>
      <c r="Q160" s="3">
        <f>Q159</f>
        <v>-1100</v>
      </c>
    </row>
    <row r="161" spans="1:17" x14ac:dyDescent="0.25">
      <c r="A161" s="29"/>
      <c r="B161" s="29"/>
      <c r="C161" s="29"/>
      <c r="D161" s="29"/>
      <c r="E161" s="29" t="s">
        <v>174</v>
      </c>
      <c r="F161" s="29"/>
      <c r="G161" s="29"/>
      <c r="H161" s="29"/>
      <c r="I161" s="30"/>
      <c r="J161" s="29"/>
      <c r="K161" s="29"/>
      <c r="L161" s="29"/>
      <c r="M161" s="29"/>
      <c r="N161" s="29"/>
      <c r="O161" s="29"/>
      <c r="P161" s="2">
        <f>ROUND(P151+P154+P157+P160,5)</f>
        <v>-16016.82</v>
      </c>
      <c r="Q161" s="2">
        <f>ROUND(Q151+Q154+Q157+Q160,5)</f>
        <v>-16016.82</v>
      </c>
    </row>
    <row r="162" spans="1:17" x14ac:dyDescent="0.25">
      <c r="A162" s="1"/>
      <c r="B162" s="1"/>
      <c r="C162" s="1"/>
      <c r="D162" s="1"/>
      <c r="E162" s="1" t="s">
        <v>175</v>
      </c>
      <c r="F162" s="1"/>
      <c r="G162" s="1"/>
      <c r="H162" s="1"/>
      <c r="I162" s="22"/>
      <c r="J162" s="1"/>
      <c r="K162" s="1"/>
      <c r="L162" s="1"/>
      <c r="M162" s="1"/>
      <c r="N162" s="1"/>
      <c r="O162" s="1"/>
      <c r="P162" s="23"/>
      <c r="Q162" s="23"/>
    </row>
    <row r="163" spans="1:17" x14ac:dyDescent="0.25">
      <c r="A163" s="24"/>
      <c r="B163" s="24"/>
      <c r="C163" s="24"/>
      <c r="D163" s="24"/>
      <c r="E163" s="24"/>
      <c r="F163" s="24"/>
      <c r="G163" s="24"/>
      <c r="H163" s="24" t="s">
        <v>478</v>
      </c>
      <c r="I163" s="25">
        <v>46203</v>
      </c>
      <c r="J163" s="24" t="s">
        <v>505</v>
      </c>
      <c r="K163" s="24" t="s">
        <v>585</v>
      </c>
      <c r="L163" s="24" t="s">
        <v>679</v>
      </c>
      <c r="M163" s="24" t="s">
        <v>786</v>
      </c>
      <c r="N163" s="26"/>
      <c r="O163" s="24" t="s">
        <v>11</v>
      </c>
      <c r="P163" s="27">
        <v>-5811.41</v>
      </c>
      <c r="Q163" s="27">
        <f t="shared" ref="Q163:Q171" si="5">ROUND(Q162+P163,5)</f>
        <v>-5811.41</v>
      </c>
    </row>
    <row r="164" spans="1:17" x14ac:dyDescent="0.25">
      <c r="A164" s="24"/>
      <c r="B164" s="24"/>
      <c r="C164" s="24"/>
      <c r="D164" s="24"/>
      <c r="E164" s="24"/>
      <c r="F164" s="24"/>
      <c r="G164" s="24"/>
      <c r="H164" s="24" t="s">
        <v>478</v>
      </c>
      <c r="I164" s="25">
        <v>46203</v>
      </c>
      <c r="J164" s="24" t="s">
        <v>505</v>
      </c>
      <c r="K164" s="24" t="s">
        <v>585</v>
      </c>
      <c r="L164" s="24" t="s">
        <v>679</v>
      </c>
      <c r="M164" s="24" t="s">
        <v>786</v>
      </c>
      <c r="N164" s="26"/>
      <c r="O164" s="24" t="s">
        <v>11</v>
      </c>
      <c r="P164" s="27">
        <v>-4572.92</v>
      </c>
      <c r="Q164" s="27">
        <f t="shared" si="5"/>
        <v>-10384.33</v>
      </c>
    </row>
    <row r="165" spans="1:17" x14ac:dyDescent="0.25">
      <c r="A165" s="24"/>
      <c r="B165" s="24"/>
      <c r="C165" s="24"/>
      <c r="D165" s="24"/>
      <c r="E165" s="24"/>
      <c r="F165" s="24"/>
      <c r="G165" s="24"/>
      <c r="H165" s="24" t="s">
        <v>478</v>
      </c>
      <c r="I165" s="25">
        <v>46203</v>
      </c>
      <c r="J165" s="24" t="s">
        <v>505</v>
      </c>
      <c r="K165" s="24" t="s">
        <v>585</v>
      </c>
      <c r="L165" s="24" t="s">
        <v>679</v>
      </c>
      <c r="M165" s="24" t="s">
        <v>786</v>
      </c>
      <c r="N165" s="26"/>
      <c r="O165" s="24" t="s">
        <v>11</v>
      </c>
      <c r="P165" s="27">
        <v>-1112.54</v>
      </c>
      <c r="Q165" s="27">
        <f t="shared" si="5"/>
        <v>-11496.87</v>
      </c>
    </row>
    <row r="166" spans="1:17" x14ac:dyDescent="0.25">
      <c r="A166" s="24"/>
      <c r="B166" s="24"/>
      <c r="C166" s="24"/>
      <c r="D166" s="24"/>
      <c r="E166" s="24"/>
      <c r="F166" s="24"/>
      <c r="G166" s="24"/>
      <c r="H166" s="24" t="s">
        <v>478</v>
      </c>
      <c r="I166" s="25">
        <v>46203</v>
      </c>
      <c r="J166" s="24" t="s">
        <v>505</v>
      </c>
      <c r="K166" s="24" t="s">
        <v>585</v>
      </c>
      <c r="L166" s="24" t="s">
        <v>679</v>
      </c>
      <c r="M166" s="24" t="s">
        <v>786</v>
      </c>
      <c r="N166" s="26"/>
      <c r="O166" s="24" t="s">
        <v>11</v>
      </c>
      <c r="P166" s="27">
        <v>0</v>
      </c>
      <c r="Q166" s="27">
        <f t="shared" si="5"/>
        <v>-11496.87</v>
      </c>
    </row>
    <row r="167" spans="1:17" x14ac:dyDescent="0.25">
      <c r="A167" s="24"/>
      <c r="B167" s="24"/>
      <c r="C167" s="24"/>
      <c r="D167" s="24"/>
      <c r="E167" s="24"/>
      <c r="F167" s="24"/>
      <c r="G167" s="24"/>
      <c r="H167" s="24" t="s">
        <v>478</v>
      </c>
      <c r="I167" s="25">
        <v>46203</v>
      </c>
      <c r="J167" s="24" t="s">
        <v>506</v>
      </c>
      <c r="K167" s="24" t="s">
        <v>586</v>
      </c>
      <c r="L167" s="24" t="s">
        <v>679</v>
      </c>
      <c r="M167" s="24" t="s">
        <v>786</v>
      </c>
      <c r="N167" s="26"/>
      <c r="O167" s="24" t="s">
        <v>11</v>
      </c>
      <c r="P167" s="27">
        <v>-10384.34</v>
      </c>
      <c r="Q167" s="27">
        <f t="shared" si="5"/>
        <v>-21881.21</v>
      </c>
    </row>
    <row r="168" spans="1:17" x14ac:dyDescent="0.25">
      <c r="A168" s="24"/>
      <c r="B168" s="24"/>
      <c r="C168" s="24"/>
      <c r="D168" s="24"/>
      <c r="E168" s="24"/>
      <c r="F168" s="24"/>
      <c r="G168" s="24"/>
      <c r="H168" s="24" t="s">
        <v>478</v>
      </c>
      <c r="I168" s="25">
        <v>46203</v>
      </c>
      <c r="J168" s="24" t="s">
        <v>506</v>
      </c>
      <c r="K168" s="24" t="s">
        <v>586</v>
      </c>
      <c r="L168" s="24" t="s">
        <v>679</v>
      </c>
      <c r="M168" s="24" t="s">
        <v>786</v>
      </c>
      <c r="N168" s="26"/>
      <c r="O168" s="24" t="s">
        <v>11</v>
      </c>
      <c r="P168" s="27">
        <v>0</v>
      </c>
      <c r="Q168" s="27">
        <f t="shared" si="5"/>
        <v>-21881.21</v>
      </c>
    </row>
    <row r="169" spans="1:17" x14ac:dyDescent="0.25">
      <c r="A169" s="24"/>
      <c r="B169" s="24"/>
      <c r="C169" s="24"/>
      <c r="D169" s="24"/>
      <c r="E169" s="24"/>
      <c r="F169" s="24"/>
      <c r="G169" s="24"/>
      <c r="H169" s="24" t="s">
        <v>478</v>
      </c>
      <c r="I169" s="25">
        <v>46203</v>
      </c>
      <c r="J169" s="24" t="s">
        <v>506</v>
      </c>
      <c r="K169" s="24" t="s">
        <v>586</v>
      </c>
      <c r="L169" s="24" t="s">
        <v>679</v>
      </c>
      <c r="M169" s="24" t="s">
        <v>786</v>
      </c>
      <c r="N169" s="26"/>
      <c r="O169" s="24" t="s">
        <v>11</v>
      </c>
      <c r="P169" s="27">
        <v>0</v>
      </c>
      <c r="Q169" s="27">
        <f t="shared" si="5"/>
        <v>-21881.21</v>
      </c>
    </row>
    <row r="170" spans="1:17" x14ac:dyDescent="0.25">
      <c r="A170" s="24"/>
      <c r="B170" s="24"/>
      <c r="C170" s="24"/>
      <c r="D170" s="24"/>
      <c r="E170" s="24"/>
      <c r="F170" s="24"/>
      <c r="G170" s="24"/>
      <c r="H170" s="24" t="s">
        <v>478</v>
      </c>
      <c r="I170" s="25">
        <v>46203</v>
      </c>
      <c r="J170" s="24" t="s">
        <v>506</v>
      </c>
      <c r="K170" s="24" t="s">
        <v>586</v>
      </c>
      <c r="L170" s="24" t="s">
        <v>679</v>
      </c>
      <c r="M170" s="24" t="s">
        <v>786</v>
      </c>
      <c r="N170" s="26"/>
      <c r="O170" s="24" t="s">
        <v>11</v>
      </c>
      <c r="P170" s="27">
        <v>0</v>
      </c>
      <c r="Q170" s="27">
        <f t="shared" si="5"/>
        <v>-21881.21</v>
      </c>
    </row>
    <row r="171" spans="1:17" ht="15.75" thickBot="1" x14ac:dyDescent="0.3">
      <c r="A171" s="24"/>
      <c r="B171" s="24"/>
      <c r="C171" s="24"/>
      <c r="D171" s="24"/>
      <c r="E171" s="24"/>
      <c r="F171" s="24"/>
      <c r="G171" s="24"/>
      <c r="H171" s="24" t="s">
        <v>478</v>
      </c>
      <c r="I171" s="25">
        <v>46203</v>
      </c>
      <c r="J171" s="24" t="s">
        <v>506</v>
      </c>
      <c r="K171" s="24" t="s">
        <v>586</v>
      </c>
      <c r="L171" s="24" t="s">
        <v>679</v>
      </c>
      <c r="M171" s="24" t="s">
        <v>786</v>
      </c>
      <c r="N171" s="26"/>
      <c r="O171" s="24" t="s">
        <v>11</v>
      </c>
      <c r="P171" s="28">
        <v>-3241.6</v>
      </c>
      <c r="Q171" s="28">
        <f t="shared" si="5"/>
        <v>-25122.81</v>
      </c>
    </row>
    <row r="172" spans="1:17" x14ac:dyDescent="0.25">
      <c r="A172" s="29"/>
      <c r="B172" s="29"/>
      <c r="C172" s="29"/>
      <c r="D172" s="29"/>
      <c r="E172" s="29" t="s">
        <v>423</v>
      </c>
      <c r="F172" s="29"/>
      <c r="G172" s="29"/>
      <c r="H172" s="29"/>
      <c r="I172" s="30"/>
      <c r="J172" s="29"/>
      <c r="K172" s="29"/>
      <c r="L172" s="29"/>
      <c r="M172" s="29"/>
      <c r="N172" s="29"/>
      <c r="O172" s="29"/>
      <c r="P172" s="2">
        <f>ROUND(SUM(P162:P171),5)</f>
        <v>-25122.81</v>
      </c>
      <c r="Q172" s="2">
        <f>Q171</f>
        <v>-25122.81</v>
      </c>
    </row>
    <row r="173" spans="1:17" x14ac:dyDescent="0.25">
      <c r="A173" s="1"/>
      <c r="B173" s="1"/>
      <c r="C173" s="1"/>
      <c r="D173" s="1"/>
      <c r="E173" s="1" t="s">
        <v>176</v>
      </c>
      <c r="F173" s="1"/>
      <c r="G173" s="1"/>
      <c r="H173" s="1"/>
      <c r="I173" s="22"/>
      <c r="J173" s="1"/>
      <c r="K173" s="1"/>
      <c r="L173" s="1"/>
      <c r="M173" s="1"/>
      <c r="N173" s="1"/>
      <c r="O173" s="1"/>
      <c r="P173" s="23"/>
      <c r="Q173" s="23"/>
    </row>
    <row r="174" spans="1:17" x14ac:dyDescent="0.25">
      <c r="A174" s="24"/>
      <c r="B174" s="24"/>
      <c r="C174" s="24"/>
      <c r="D174" s="24"/>
      <c r="E174" s="24"/>
      <c r="F174" s="24"/>
      <c r="G174" s="24"/>
      <c r="H174" s="24" t="s">
        <v>478</v>
      </c>
      <c r="I174" s="25">
        <v>46203</v>
      </c>
      <c r="J174" s="24" t="s">
        <v>507</v>
      </c>
      <c r="K174" s="24" t="s">
        <v>587</v>
      </c>
      <c r="L174" s="24" t="s">
        <v>679</v>
      </c>
      <c r="M174" s="24" t="s">
        <v>786</v>
      </c>
      <c r="N174" s="26"/>
      <c r="O174" s="24" t="s">
        <v>11</v>
      </c>
      <c r="P174" s="27">
        <v>-7481.16</v>
      </c>
      <c r="Q174" s="27">
        <f>ROUND(Q173+P174,5)</f>
        <v>-7481.16</v>
      </c>
    </row>
    <row r="175" spans="1:17" ht="15.75" thickBot="1" x14ac:dyDescent="0.3">
      <c r="A175" s="24"/>
      <c r="B175" s="24"/>
      <c r="C175" s="24"/>
      <c r="D175" s="24"/>
      <c r="E175" s="24"/>
      <c r="F175" s="24"/>
      <c r="G175" s="24"/>
      <c r="H175" s="24" t="s">
        <v>478</v>
      </c>
      <c r="I175" s="25">
        <v>46203</v>
      </c>
      <c r="J175" s="24" t="s">
        <v>507</v>
      </c>
      <c r="K175" s="24" t="s">
        <v>587</v>
      </c>
      <c r="L175" s="24" t="s">
        <v>679</v>
      </c>
      <c r="M175" s="24" t="s">
        <v>786</v>
      </c>
      <c r="N175" s="26"/>
      <c r="O175" s="24" t="s">
        <v>11</v>
      </c>
      <c r="P175" s="28">
        <v>-461.8</v>
      </c>
      <c r="Q175" s="28">
        <f>ROUND(Q174+P175,5)</f>
        <v>-7942.96</v>
      </c>
    </row>
    <row r="176" spans="1:17" x14ac:dyDescent="0.25">
      <c r="A176" s="29"/>
      <c r="B176" s="29"/>
      <c r="C176" s="29"/>
      <c r="D176" s="29"/>
      <c r="E176" s="29" t="s">
        <v>424</v>
      </c>
      <c r="F176" s="29"/>
      <c r="G176" s="29"/>
      <c r="H176" s="29"/>
      <c r="I176" s="30"/>
      <c r="J176" s="29"/>
      <c r="K176" s="29"/>
      <c r="L176" s="29"/>
      <c r="M176" s="29"/>
      <c r="N176" s="29"/>
      <c r="O176" s="29"/>
      <c r="P176" s="2">
        <f>ROUND(SUM(P173:P175),5)</f>
        <v>-7942.96</v>
      </c>
      <c r="Q176" s="2">
        <f>Q175</f>
        <v>-7942.96</v>
      </c>
    </row>
    <row r="177" spans="1:17" x14ac:dyDescent="0.25">
      <c r="A177" s="1"/>
      <c r="B177" s="1"/>
      <c r="C177" s="1"/>
      <c r="D177" s="1"/>
      <c r="E177" s="1" t="s">
        <v>178</v>
      </c>
      <c r="F177" s="1"/>
      <c r="G177" s="1"/>
      <c r="H177" s="1"/>
      <c r="I177" s="22"/>
      <c r="J177" s="1"/>
      <c r="K177" s="1"/>
      <c r="L177" s="1"/>
      <c r="M177" s="1"/>
      <c r="N177" s="1"/>
      <c r="O177" s="1"/>
      <c r="P177" s="23"/>
      <c r="Q177" s="23"/>
    </row>
    <row r="178" spans="1:17" x14ac:dyDescent="0.25">
      <c r="A178" s="24"/>
      <c r="B178" s="24"/>
      <c r="C178" s="24"/>
      <c r="D178" s="24"/>
      <c r="E178" s="24"/>
      <c r="F178" s="24"/>
      <c r="G178" s="24"/>
      <c r="H178" s="24" t="s">
        <v>478</v>
      </c>
      <c r="I178" s="25">
        <v>46203</v>
      </c>
      <c r="J178" s="24" t="s">
        <v>508</v>
      </c>
      <c r="K178" s="24" t="s">
        <v>588</v>
      </c>
      <c r="L178" s="24" t="s">
        <v>679</v>
      </c>
      <c r="M178" s="24" t="s">
        <v>786</v>
      </c>
      <c r="N178" s="26"/>
      <c r="O178" s="24" t="s">
        <v>11</v>
      </c>
      <c r="P178" s="27">
        <v>-9765.33</v>
      </c>
      <c r="Q178" s="27">
        <f>ROUND(Q177+P178,5)</f>
        <v>-9765.33</v>
      </c>
    </row>
    <row r="179" spans="1:17" x14ac:dyDescent="0.25">
      <c r="A179" s="24"/>
      <c r="B179" s="24"/>
      <c r="C179" s="24"/>
      <c r="D179" s="24"/>
      <c r="E179" s="24"/>
      <c r="F179" s="24"/>
      <c r="G179" s="24"/>
      <c r="H179" s="24" t="s">
        <v>478</v>
      </c>
      <c r="I179" s="25">
        <v>46203</v>
      </c>
      <c r="J179" s="24" t="s">
        <v>508</v>
      </c>
      <c r="K179" s="24" t="s">
        <v>588</v>
      </c>
      <c r="L179" s="24" t="s">
        <v>679</v>
      </c>
      <c r="M179" s="24" t="s">
        <v>786</v>
      </c>
      <c r="N179" s="26"/>
      <c r="O179" s="24" t="s">
        <v>11</v>
      </c>
      <c r="P179" s="27">
        <v>0</v>
      </c>
      <c r="Q179" s="27">
        <f>ROUND(Q178+P179,5)</f>
        <v>-9765.33</v>
      </c>
    </row>
    <row r="180" spans="1:17" x14ac:dyDescent="0.25">
      <c r="A180" s="24"/>
      <c r="B180" s="24"/>
      <c r="C180" s="24"/>
      <c r="D180" s="24"/>
      <c r="E180" s="24"/>
      <c r="F180" s="24"/>
      <c r="G180" s="24"/>
      <c r="H180" s="24" t="s">
        <v>478</v>
      </c>
      <c r="I180" s="25">
        <v>46203</v>
      </c>
      <c r="J180" s="24" t="s">
        <v>508</v>
      </c>
      <c r="K180" s="24" t="s">
        <v>588</v>
      </c>
      <c r="L180" s="24" t="s">
        <v>679</v>
      </c>
      <c r="M180" s="24" t="s">
        <v>786</v>
      </c>
      <c r="N180" s="26"/>
      <c r="O180" s="24" t="s">
        <v>11</v>
      </c>
      <c r="P180" s="27">
        <v>-599.1</v>
      </c>
      <c r="Q180" s="27">
        <f>ROUND(Q179+P180,5)</f>
        <v>-10364.43</v>
      </c>
    </row>
    <row r="181" spans="1:17" ht="15.75" thickBot="1" x14ac:dyDescent="0.3">
      <c r="A181" s="24"/>
      <c r="B181" s="24"/>
      <c r="C181" s="24"/>
      <c r="D181" s="24"/>
      <c r="E181" s="24"/>
      <c r="F181" s="24"/>
      <c r="G181" s="24"/>
      <c r="H181" s="24" t="s">
        <v>478</v>
      </c>
      <c r="I181" s="25">
        <v>46203</v>
      </c>
      <c r="J181" s="24" t="s">
        <v>508</v>
      </c>
      <c r="K181" s="24" t="s">
        <v>588</v>
      </c>
      <c r="L181" s="24" t="s">
        <v>679</v>
      </c>
      <c r="M181" s="24" t="s">
        <v>786</v>
      </c>
      <c r="N181" s="26"/>
      <c r="O181" s="24" t="s">
        <v>11</v>
      </c>
      <c r="P181" s="27">
        <v>-299.55</v>
      </c>
      <c r="Q181" s="27">
        <f>ROUND(Q180+P181,5)</f>
        <v>-10663.98</v>
      </c>
    </row>
    <row r="182" spans="1:17" ht="15.75" thickBot="1" x14ac:dyDescent="0.3">
      <c r="A182" s="29"/>
      <c r="B182" s="29"/>
      <c r="C182" s="29"/>
      <c r="D182" s="29"/>
      <c r="E182" s="29" t="s">
        <v>425</v>
      </c>
      <c r="F182" s="29"/>
      <c r="G182" s="29"/>
      <c r="H182" s="29"/>
      <c r="I182" s="30"/>
      <c r="J182" s="29"/>
      <c r="K182" s="29"/>
      <c r="L182" s="29"/>
      <c r="M182" s="29"/>
      <c r="N182" s="29"/>
      <c r="O182" s="29"/>
      <c r="P182" s="3">
        <f>ROUND(SUM(P177:P181),5)</f>
        <v>-10663.98</v>
      </c>
      <c r="Q182" s="3">
        <f>Q181</f>
        <v>-10663.98</v>
      </c>
    </row>
    <row r="183" spans="1:17" x14ac:dyDescent="0.25">
      <c r="A183" s="29"/>
      <c r="B183" s="29"/>
      <c r="C183" s="29"/>
      <c r="D183" s="29" t="s">
        <v>179</v>
      </c>
      <c r="E183" s="29"/>
      <c r="F183" s="29"/>
      <c r="G183" s="29"/>
      <c r="H183" s="29"/>
      <c r="I183" s="30"/>
      <c r="J183" s="29"/>
      <c r="K183" s="29"/>
      <c r="L183" s="29"/>
      <c r="M183" s="29"/>
      <c r="N183" s="29"/>
      <c r="O183" s="29"/>
      <c r="P183" s="2">
        <f>ROUND(P140+P144+P161+P172+P176+P182,5)</f>
        <v>-81369.070000000007</v>
      </c>
      <c r="Q183" s="2">
        <f>ROUND(Q140+Q144+Q161+Q172+Q176+Q182,5)</f>
        <v>-81369.070000000007</v>
      </c>
    </row>
    <row r="184" spans="1:17" x14ac:dyDescent="0.25">
      <c r="A184" s="1"/>
      <c r="B184" s="1"/>
      <c r="C184" s="1"/>
      <c r="D184" s="1" t="s">
        <v>180</v>
      </c>
      <c r="E184" s="1"/>
      <c r="F184" s="1"/>
      <c r="G184" s="1"/>
      <c r="H184" s="1"/>
      <c r="I184" s="22"/>
      <c r="J184" s="1"/>
      <c r="K184" s="1"/>
      <c r="L184" s="1"/>
      <c r="M184" s="1"/>
      <c r="N184" s="1"/>
      <c r="O184" s="1"/>
      <c r="P184" s="23"/>
      <c r="Q184" s="23"/>
    </row>
    <row r="185" spans="1:17" x14ac:dyDescent="0.25">
      <c r="A185" s="1"/>
      <c r="B185" s="1"/>
      <c r="C185" s="1"/>
      <c r="D185" s="1"/>
      <c r="E185" s="1" t="s">
        <v>181</v>
      </c>
      <c r="F185" s="1"/>
      <c r="G185" s="1"/>
      <c r="H185" s="1"/>
      <c r="I185" s="22"/>
      <c r="J185" s="1"/>
      <c r="K185" s="1"/>
      <c r="L185" s="1"/>
      <c r="M185" s="1"/>
      <c r="N185" s="1"/>
      <c r="O185" s="1"/>
      <c r="P185" s="23"/>
      <c r="Q185" s="23"/>
    </row>
    <row r="186" spans="1:17" x14ac:dyDescent="0.25">
      <c r="A186" s="24"/>
      <c r="B186" s="24"/>
      <c r="C186" s="24"/>
      <c r="D186" s="24"/>
      <c r="E186" s="24"/>
      <c r="F186" s="24"/>
      <c r="G186" s="24"/>
      <c r="H186" s="24" t="s">
        <v>478</v>
      </c>
      <c r="I186" s="25">
        <v>46203</v>
      </c>
      <c r="J186" s="24" t="s">
        <v>505</v>
      </c>
      <c r="K186" s="24" t="s">
        <v>585</v>
      </c>
      <c r="L186" s="24" t="s">
        <v>679</v>
      </c>
      <c r="M186" s="24" t="s">
        <v>786</v>
      </c>
      <c r="N186" s="26"/>
      <c r="O186" s="24" t="s">
        <v>11</v>
      </c>
      <c r="P186" s="27">
        <v>-7.07</v>
      </c>
      <c r="Q186" s="27">
        <f t="shared" ref="Q186:Q191" si="6">ROUND(Q185+P186,5)</f>
        <v>-7.07</v>
      </c>
    </row>
    <row r="187" spans="1:17" x14ac:dyDescent="0.25">
      <c r="A187" s="24"/>
      <c r="B187" s="24"/>
      <c r="C187" s="24"/>
      <c r="D187" s="24"/>
      <c r="E187" s="24"/>
      <c r="F187" s="24"/>
      <c r="G187" s="24"/>
      <c r="H187" s="24" t="s">
        <v>478</v>
      </c>
      <c r="I187" s="25">
        <v>46203</v>
      </c>
      <c r="J187" s="24" t="s">
        <v>501</v>
      </c>
      <c r="K187" s="24" t="s">
        <v>581</v>
      </c>
      <c r="L187" s="24" t="s">
        <v>679</v>
      </c>
      <c r="M187" s="24" t="s">
        <v>786</v>
      </c>
      <c r="N187" s="26"/>
      <c r="O187" s="24" t="s">
        <v>11</v>
      </c>
      <c r="P187" s="27">
        <v>-7.07</v>
      </c>
      <c r="Q187" s="27">
        <f t="shared" si="6"/>
        <v>-14.14</v>
      </c>
    </row>
    <row r="188" spans="1:17" x14ac:dyDescent="0.25">
      <c r="A188" s="24"/>
      <c r="B188" s="24"/>
      <c r="C188" s="24"/>
      <c r="D188" s="24"/>
      <c r="E188" s="24"/>
      <c r="F188" s="24"/>
      <c r="G188" s="24"/>
      <c r="H188" s="24" t="s">
        <v>478</v>
      </c>
      <c r="I188" s="25">
        <v>46203</v>
      </c>
      <c r="J188" s="24" t="s">
        <v>508</v>
      </c>
      <c r="K188" s="24" t="s">
        <v>588</v>
      </c>
      <c r="L188" s="24" t="s">
        <v>679</v>
      </c>
      <c r="M188" s="24" t="s">
        <v>786</v>
      </c>
      <c r="N188" s="26"/>
      <c r="O188" s="24" t="s">
        <v>11</v>
      </c>
      <c r="P188" s="27">
        <v>-7.07</v>
      </c>
      <c r="Q188" s="27">
        <f t="shared" si="6"/>
        <v>-21.21</v>
      </c>
    </row>
    <row r="189" spans="1:17" x14ac:dyDescent="0.25">
      <c r="A189" s="24"/>
      <c r="B189" s="24"/>
      <c r="C189" s="24"/>
      <c r="D189" s="24"/>
      <c r="E189" s="24"/>
      <c r="F189" s="24"/>
      <c r="G189" s="24"/>
      <c r="H189" s="24" t="s">
        <v>478</v>
      </c>
      <c r="I189" s="25">
        <v>46203</v>
      </c>
      <c r="J189" s="24" t="s">
        <v>504</v>
      </c>
      <c r="K189" s="24" t="s">
        <v>584</v>
      </c>
      <c r="L189" s="24" t="s">
        <v>679</v>
      </c>
      <c r="M189" s="24" t="s">
        <v>786</v>
      </c>
      <c r="N189" s="26"/>
      <c r="O189" s="24" t="s">
        <v>11</v>
      </c>
      <c r="P189" s="27">
        <v>-7.07</v>
      </c>
      <c r="Q189" s="27">
        <f t="shared" si="6"/>
        <v>-28.28</v>
      </c>
    </row>
    <row r="190" spans="1:17" x14ac:dyDescent="0.25">
      <c r="A190" s="24"/>
      <c r="B190" s="24"/>
      <c r="C190" s="24"/>
      <c r="D190" s="24"/>
      <c r="E190" s="24"/>
      <c r="F190" s="24"/>
      <c r="G190" s="24"/>
      <c r="H190" s="24" t="s">
        <v>478</v>
      </c>
      <c r="I190" s="25">
        <v>46203</v>
      </c>
      <c r="J190" s="24" t="s">
        <v>507</v>
      </c>
      <c r="K190" s="24" t="s">
        <v>587</v>
      </c>
      <c r="L190" s="24" t="s">
        <v>679</v>
      </c>
      <c r="M190" s="24" t="s">
        <v>786</v>
      </c>
      <c r="N190" s="26"/>
      <c r="O190" s="24" t="s">
        <v>11</v>
      </c>
      <c r="P190" s="27">
        <v>-7.07</v>
      </c>
      <c r="Q190" s="27">
        <f t="shared" si="6"/>
        <v>-35.35</v>
      </c>
    </row>
    <row r="191" spans="1:17" ht="15.75" thickBot="1" x14ac:dyDescent="0.3">
      <c r="A191" s="24"/>
      <c r="B191" s="24"/>
      <c r="C191" s="24"/>
      <c r="D191" s="24"/>
      <c r="E191" s="24"/>
      <c r="F191" s="24"/>
      <c r="G191" s="24"/>
      <c r="H191" s="24" t="s">
        <v>478</v>
      </c>
      <c r="I191" s="25">
        <v>46203</v>
      </c>
      <c r="J191" s="24" t="s">
        <v>506</v>
      </c>
      <c r="K191" s="24" t="s">
        <v>586</v>
      </c>
      <c r="L191" s="24" t="s">
        <v>679</v>
      </c>
      <c r="M191" s="24" t="s">
        <v>786</v>
      </c>
      <c r="N191" s="26"/>
      <c r="O191" s="24" t="s">
        <v>11</v>
      </c>
      <c r="P191" s="28">
        <v>-7.07</v>
      </c>
      <c r="Q191" s="28">
        <f t="shared" si="6"/>
        <v>-42.42</v>
      </c>
    </row>
    <row r="192" spans="1:17" x14ac:dyDescent="0.25">
      <c r="A192" s="29"/>
      <c r="B192" s="29"/>
      <c r="C192" s="29"/>
      <c r="D192" s="29"/>
      <c r="E192" s="29" t="s">
        <v>426</v>
      </c>
      <c r="F192" s="29"/>
      <c r="G192" s="29"/>
      <c r="H192" s="29"/>
      <c r="I192" s="30"/>
      <c r="J192" s="29"/>
      <c r="K192" s="29"/>
      <c r="L192" s="29"/>
      <c r="M192" s="29"/>
      <c r="N192" s="29"/>
      <c r="O192" s="29"/>
      <c r="P192" s="2">
        <f>ROUND(SUM(P185:P191),5)</f>
        <v>-42.42</v>
      </c>
      <c r="Q192" s="2">
        <f>Q191</f>
        <v>-42.42</v>
      </c>
    </row>
    <row r="193" spans="1:17" x14ac:dyDescent="0.25">
      <c r="A193" s="1"/>
      <c r="B193" s="1"/>
      <c r="C193" s="1"/>
      <c r="D193" s="1"/>
      <c r="E193" s="1" t="s">
        <v>182</v>
      </c>
      <c r="F193" s="1"/>
      <c r="G193" s="1"/>
      <c r="H193" s="1"/>
      <c r="I193" s="22"/>
      <c r="J193" s="1"/>
      <c r="K193" s="1"/>
      <c r="L193" s="1"/>
      <c r="M193" s="1"/>
      <c r="N193" s="1"/>
      <c r="O193" s="1"/>
      <c r="P193" s="23"/>
      <c r="Q193" s="23"/>
    </row>
    <row r="194" spans="1:17" x14ac:dyDescent="0.25">
      <c r="A194" s="24"/>
      <c r="B194" s="24"/>
      <c r="C194" s="24"/>
      <c r="D194" s="24"/>
      <c r="E194" s="24"/>
      <c r="F194" s="24"/>
      <c r="G194" s="24"/>
      <c r="H194" s="24" t="s">
        <v>478</v>
      </c>
      <c r="I194" s="25">
        <v>46203</v>
      </c>
      <c r="J194" s="24" t="s">
        <v>505</v>
      </c>
      <c r="K194" s="24" t="s">
        <v>585</v>
      </c>
      <c r="L194" s="24" t="s">
        <v>679</v>
      </c>
      <c r="M194" s="24" t="s">
        <v>786</v>
      </c>
      <c r="N194" s="26"/>
      <c r="O194" s="24" t="s">
        <v>11</v>
      </c>
      <c r="P194" s="27">
        <v>-1142.28</v>
      </c>
      <c r="Q194" s="27">
        <f>ROUND(Q193+P194,5)</f>
        <v>-1142.28</v>
      </c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 t="s">
        <v>478</v>
      </c>
      <c r="I195" s="25">
        <v>46203</v>
      </c>
      <c r="J195" s="24" t="s">
        <v>501</v>
      </c>
      <c r="K195" s="24" t="s">
        <v>581</v>
      </c>
      <c r="L195" s="24" t="s">
        <v>679</v>
      </c>
      <c r="M195" s="24" t="s">
        <v>786</v>
      </c>
      <c r="N195" s="26"/>
      <c r="O195" s="24" t="s">
        <v>11</v>
      </c>
      <c r="P195" s="27">
        <v>-951.94</v>
      </c>
      <c r="Q195" s="27">
        <f>ROUND(Q194+P195,5)</f>
        <v>-2094.2199999999998</v>
      </c>
    </row>
    <row r="196" spans="1:17" x14ac:dyDescent="0.25">
      <c r="A196" s="24"/>
      <c r="B196" s="24"/>
      <c r="C196" s="24"/>
      <c r="D196" s="24"/>
      <c r="E196" s="24"/>
      <c r="F196" s="24"/>
      <c r="G196" s="24"/>
      <c r="H196" s="24" t="s">
        <v>478</v>
      </c>
      <c r="I196" s="25">
        <v>46203</v>
      </c>
      <c r="J196" s="24" t="s">
        <v>508</v>
      </c>
      <c r="K196" s="24" t="s">
        <v>588</v>
      </c>
      <c r="L196" s="24" t="s">
        <v>679</v>
      </c>
      <c r="M196" s="24" t="s">
        <v>786</v>
      </c>
      <c r="N196" s="26"/>
      <c r="O196" s="24" t="s">
        <v>11</v>
      </c>
      <c r="P196" s="27">
        <v>-1173.04</v>
      </c>
      <c r="Q196" s="27">
        <f>ROUND(Q195+P196,5)</f>
        <v>-3267.26</v>
      </c>
    </row>
    <row r="197" spans="1:17" x14ac:dyDescent="0.25">
      <c r="A197" s="24"/>
      <c r="B197" s="24"/>
      <c r="C197" s="24"/>
      <c r="D197" s="24"/>
      <c r="E197" s="24"/>
      <c r="F197" s="24"/>
      <c r="G197" s="24"/>
      <c r="H197" s="24" t="s">
        <v>478</v>
      </c>
      <c r="I197" s="25">
        <v>46203</v>
      </c>
      <c r="J197" s="24" t="s">
        <v>507</v>
      </c>
      <c r="K197" s="24" t="s">
        <v>587</v>
      </c>
      <c r="L197" s="24" t="s">
        <v>679</v>
      </c>
      <c r="M197" s="24" t="s">
        <v>786</v>
      </c>
      <c r="N197" s="26"/>
      <c r="O197" s="24" t="s">
        <v>11</v>
      </c>
      <c r="P197" s="27">
        <v>-873.73</v>
      </c>
      <c r="Q197" s="27">
        <f>ROUND(Q196+P197,5)</f>
        <v>-4140.99</v>
      </c>
    </row>
    <row r="198" spans="1:17" ht="15.75" thickBot="1" x14ac:dyDescent="0.3">
      <c r="A198" s="24"/>
      <c r="B198" s="24"/>
      <c r="C198" s="24"/>
      <c r="D198" s="24"/>
      <c r="E198" s="24"/>
      <c r="F198" s="24"/>
      <c r="G198" s="24"/>
      <c r="H198" s="24" t="s">
        <v>478</v>
      </c>
      <c r="I198" s="25">
        <v>46203</v>
      </c>
      <c r="J198" s="24" t="s">
        <v>506</v>
      </c>
      <c r="K198" s="24" t="s">
        <v>586</v>
      </c>
      <c r="L198" s="24" t="s">
        <v>679</v>
      </c>
      <c r="M198" s="24" t="s">
        <v>786</v>
      </c>
      <c r="N198" s="26"/>
      <c r="O198" s="24" t="s">
        <v>11</v>
      </c>
      <c r="P198" s="28">
        <v>-1142.28</v>
      </c>
      <c r="Q198" s="28">
        <f>ROUND(Q197+P198,5)</f>
        <v>-5283.27</v>
      </c>
    </row>
    <row r="199" spans="1:17" x14ac:dyDescent="0.25">
      <c r="A199" s="29"/>
      <c r="B199" s="29"/>
      <c r="C199" s="29"/>
      <c r="D199" s="29"/>
      <c r="E199" s="29" t="s">
        <v>427</v>
      </c>
      <c r="F199" s="29"/>
      <c r="G199" s="29"/>
      <c r="H199" s="29"/>
      <c r="I199" s="30"/>
      <c r="J199" s="29"/>
      <c r="K199" s="29"/>
      <c r="L199" s="29"/>
      <c r="M199" s="29"/>
      <c r="N199" s="29"/>
      <c r="O199" s="29"/>
      <c r="P199" s="2">
        <f>ROUND(SUM(P193:P198),5)</f>
        <v>-5283.27</v>
      </c>
      <c r="Q199" s="2">
        <f>Q198</f>
        <v>-5283.27</v>
      </c>
    </row>
    <row r="200" spans="1:17" x14ac:dyDescent="0.25">
      <c r="A200" s="1"/>
      <c r="B200" s="1"/>
      <c r="C200" s="1"/>
      <c r="D200" s="1"/>
      <c r="E200" s="1" t="s">
        <v>183</v>
      </c>
      <c r="F200" s="1"/>
      <c r="G200" s="1"/>
      <c r="H200" s="1"/>
      <c r="I200" s="22"/>
      <c r="J200" s="1"/>
      <c r="K200" s="1"/>
      <c r="L200" s="1"/>
      <c r="M200" s="1"/>
      <c r="N200" s="1"/>
      <c r="O200" s="1"/>
      <c r="P200" s="23"/>
      <c r="Q200" s="23"/>
    </row>
    <row r="201" spans="1:17" x14ac:dyDescent="0.25">
      <c r="A201" s="24"/>
      <c r="B201" s="24"/>
      <c r="C201" s="24"/>
      <c r="D201" s="24"/>
      <c r="E201" s="24"/>
      <c r="F201" s="24"/>
      <c r="G201" s="24"/>
      <c r="H201" s="24" t="s">
        <v>478</v>
      </c>
      <c r="I201" s="25">
        <v>46203</v>
      </c>
      <c r="J201" s="24" t="s">
        <v>505</v>
      </c>
      <c r="K201" s="24" t="s">
        <v>585</v>
      </c>
      <c r="L201" s="24" t="s">
        <v>679</v>
      </c>
      <c r="M201" s="24" t="s">
        <v>786</v>
      </c>
      <c r="N201" s="26"/>
      <c r="O201" s="24" t="s">
        <v>11</v>
      </c>
      <c r="P201" s="27">
        <v>-415.37</v>
      </c>
      <c r="Q201" s="27">
        <f>ROUND(Q200+P201,5)</f>
        <v>-415.37</v>
      </c>
    </row>
    <row r="202" spans="1:17" x14ac:dyDescent="0.25">
      <c r="A202" s="24"/>
      <c r="B202" s="24"/>
      <c r="C202" s="24"/>
      <c r="D202" s="24"/>
      <c r="E202" s="24"/>
      <c r="F202" s="24"/>
      <c r="G202" s="24"/>
      <c r="H202" s="24" t="s">
        <v>478</v>
      </c>
      <c r="I202" s="25">
        <v>46203</v>
      </c>
      <c r="J202" s="24" t="s">
        <v>501</v>
      </c>
      <c r="K202" s="24" t="s">
        <v>581</v>
      </c>
      <c r="L202" s="24" t="s">
        <v>679</v>
      </c>
      <c r="M202" s="24" t="s">
        <v>786</v>
      </c>
      <c r="N202" s="26"/>
      <c r="O202" s="24" t="s">
        <v>11</v>
      </c>
      <c r="P202" s="27">
        <v>-346.16</v>
      </c>
      <c r="Q202" s="27">
        <f>ROUND(Q201+P202,5)</f>
        <v>-761.53</v>
      </c>
    </row>
    <row r="203" spans="1:17" x14ac:dyDescent="0.25">
      <c r="A203" s="24"/>
      <c r="B203" s="24"/>
      <c r="C203" s="24"/>
      <c r="D203" s="24"/>
      <c r="E203" s="24"/>
      <c r="F203" s="24"/>
      <c r="G203" s="24"/>
      <c r="H203" s="24" t="s">
        <v>478</v>
      </c>
      <c r="I203" s="25">
        <v>46203</v>
      </c>
      <c r="J203" s="24" t="s">
        <v>508</v>
      </c>
      <c r="K203" s="24" t="s">
        <v>588</v>
      </c>
      <c r="L203" s="24" t="s">
        <v>679</v>
      </c>
      <c r="M203" s="24" t="s">
        <v>786</v>
      </c>
      <c r="N203" s="26"/>
      <c r="O203" s="24" t="s">
        <v>11</v>
      </c>
      <c r="P203" s="27">
        <v>-426.56</v>
      </c>
      <c r="Q203" s="27">
        <f>ROUND(Q202+P203,5)</f>
        <v>-1188.0899999999999</v>
      </c>
    </row>
    <row r="204" spans="1:17" ht="15.75" thickBot="1" x14ac:dyDescent="0.3">
      <c r="A204" s="24"/>
      <c r="B204" s="24"/>
      <c r="C204" s="24"/>
      <c r="D204" s="24"/>
      <c r="E204" s="24"/>
      <c r="F204" s="24"/>
      <c r="G204" s="24"/>
      <c r="H204" s="24" t="s">
        <v>478</v>
      </c>
      <c r="I204" s="25">
        <v>46203</v>
      </c>
      <c r="J204" s="24" t="s">
        <v>506</v>
      </c>
      <c r="K204" s="24" t="s">
        <v>586</v>
      </c>
      <c r="L204" s="24" t="s">
        <v>679</v>
      </c>
      <c r="M204" s="24" t="s">
        <v>786</v>
      </c>
      <c r="N204" s="26"/>
      <c r="O204" s="24" t="s">
        <v>11</v>
      </c>
      <c r="P204" s="28">
        <v>-415.37</v>
      </c>
      <c r="Q204" s="28">
        <f>ROUND(Q203+P204,5)</f>
        <v>-1603.46</v>
      </c>
    </row>
    <row r="205" spans="1:17" x14ac:dyDescent="0.25">
      <c r="A205" s="29"/>
      <c r="B205" s="29"/>
      <c r="C205" s="29"/>
      <c r="D205" s="29"/>
      <c r="E205" s="29" t="s">
        <v>428</v>
      </c>
      <c r="F205" s="29"/>
      <c r="G205" s="29"/>
      <c r="H205" s="29"/>
      <c r="I205" s="30"/>
      <c r="J205" s="29"/>
      <c r="K205" s="29"/>
      <c r="L205" s="29"/>
      <c r="M205" s="29"/>
      <c r="N205" s="29"/>
      <c r="O205" s="29"/>
      <c r="P205" s="2">
        <f>ROUND(SUM(P200:P204),5)</f>
        <v>-1603.46</v>
      </c>
      <c r="Q205" s="2">
        <f>Q204</f>
        <v>-1603.46</v>
      </c>
    </row>
    <row r="206" spans="1:17" x14ac:dyDescent="0.25">
      <c r="A206" s="1"/>
      <c r="B206" s="1"/>
      <c r="C206" s="1"/>
      <c r="D206" s="1"/>
      <c r="E206" s="1" t="s">
        <v>184</v>
      </c>
      <c r="F206" s="1"/>
      <c r="G206" s="1"/>
      <c r="H206" s="1"/>
      <c r="I206" s="22"/>
      <c r="J206" s="1"/>
      <c r="K206" s="1"/>
      <c r="L206" s="1"/>
      <c r="M206" s="1"/>
      <c r="N206" s="1"/>
      <c r="O206" s="1"/>
      <c r="P206" s="23"/>
      <c r="Q206" s="23"/>
    </row>
    <row r="207" spans="1:17" x14ac:dyDescent="0.25">
      <c r="A207" s="24"/>
      <c r="B207" s="24"/>
      <c r="C207" s="24"/>
      <c r="D207" s="24"/>
      <c r="E207" s="24"/>
      <c r="F207" s="24"/>
      <c r="G207" s="24"/>
      <c r="H207" s="24" t="s">
        <v>478</v>
      </c>
      <c r="I207" s="25">
        <v>46203</v>
      </c>
      <c r="J207" s="24" t="s">
        <v>505</v>
      </c>
      <c r="K207" s="24" t="s">
        <v>585</v>
      </c>
      <c r="L207" s="24" t="s">
        <v>679</v>
      </c>
      <c r="M207" s="24" t="s">
        <v>786</v>
      </c>
      <c r="N207" s="26"/>
      <c r="O207" s="24" t="s">
        <v>11</v>
      </c>
      <c r="P207" s="27">
        <v>-2111.5</v>
      </c>
      <c r="Q207" s="27">
        <f>ROUND(Q206+P207,5)</f>
        <v>-2111.5</v>
      </c>
    </row>
    <row r="208" spans="1:17" x14ac:dyDescent="0.25">
      <c r="A208" s="24"/>
      <c r="B208" s="24"/>
      <c r="C208" s="24"/>
      <c r="D208" s="24"/>
      <c r="E208" s="24"/>
      <c r="F208" s="24"/>
      <c r="G208" s="24"/>
      <c r="H208" s="24" t="s">
        <v>478</v>
      </c>
      <c r="I208" s="25">
        <v>46203</v>
      </c>
      <c r="J208" s="24" t="s">
        <v>501</v>
      </c>
      <c r="K208" s="24" t="s">
        <v>581</v>
      </c>
      <c r="L208" s="24" t="s">
        <v>679</v>
      </c>
      <c r="M208" s="24" t="s">
        <v>786</v>
      </c>
      <c r="N208" s="26"/>
      <c r="O208" s="24" t="s">
        <v>11</v>
      </c>
      <c r="P208" s="27">
        <v>-1100</v>
      </c>
      <c r="Q208" s="27">
        <f>ROUND(Q207+P208,5)</f>
        <v>-3211.5</v>
      </c>
    </row>
    <row r="209" spans="1:17" x14ac:dyDescent="0.25">
      <c r="A209" s="24"/>
      <c r="B209" s="24"/>
      <c r="C209" s="24"/>
      <c r="D209" s="24"/>
      <c r="E209" s="24"/>
      <c r="F209" s="24"/>
      <c r="G209" s="24"/>
      <c r="H209" s="24" t="s">
        <v>478</v>
      </c>
      <c r="I209" s="25">
        <v>46203</v>
      </c>
      <c r="J209" s="24" t="s">
        <v>508</v>
      </c>
      <c r="K209" s="24" t="s">
        <v>588</v>
      </c>
      <c r="L209" s="24" t="s">
        <v>679</v>
      </c>
      <c r="M209" s="24" t="s">
        <v>786</v>
      </c>
      <c r="N209" s="26"/>
      <c r="O209" s="24" t="s">
        <v>11</v>
      </c>
      <c r="P209" s="27">
        <v>-1100</v>
      </c>
      <c r="Q209" s="27">
        <f>ROUND(Q208+P209,5)</f>
        <v>-4311.5</v>
      </c>
    </row>
    <row r="210" spans="1:17" x14ac:dyDescent="0.25">
      <c r="A210" s="24"/>
      <c r="B210" s="24"/>
      <c r="C210" s="24"/>
      <c r="D210" s="24"/>
      <c r="E210" s="24"/>
      <c r="F210" s="24"/>
      <c r="G210" s="24"/>
      <c r="H210" s="24" t="s">
        <v>478</v>
      </c>
      <c r="I210" s="25">
        <v>46203</v>
      </c>
      <c r="J210" s="24" t="s">
        <v>507</v>
      </c>
      <c r="K210" s="24" t="s">
        <v>587</v>
      </c>
      <c r="L210" s="24" t="s">
        <v>679</v>
      </c>
      <c r="M210" s="24" t="s">
        <v>786</v>
      </c>
      <c r="N210" s="26"/>
      <c r="O210" s="24" t="s">
        <v>11</v>
      </c>
      <c r="P210" s="27">
        <v>-1100</v>
      </c>
      <c r="Q210" s="27">
        <f>ROUND(Q209+P210,5)</f>
        <v>-5411.5</v>
      </c>
    </row>
    <row r="211" spans="1:17" ht="15.75" thickBot="1" x14ac:dyDescent="0.3">
      <c r="A211" s="24"/>
      <c r="B211" s="24"/>
      <c r="C211" s="24"/>
      <c r="D211" s="24"/>
      <c r="E211" s="24"/>
      <c r="F211" s="24"/>
      <c r="G211" s="24"/>
      <c r="H211" s="24" t="s">
        <v>478</v>
      </c>
      <c r="I211" s="25">
        <v>46203</v>
      </c>
      <c r="J211" s="24" t="s">
        <v>506</v>
      </c>
      <c r="K211" s="24" t="s">
        <v>586</v>
      </c>
      <c r="L211" s="24" t="s">
        <v>679</v>
      </c>
      <c r="M211" s="24" t="s">
        <v>786</v>
      </c>
      <c r="N211" s="26"/>
      <c r="O211" s="24" t="s">
        <v>11</v>
      </c>
      <c r="P211" s="28">
        <v>-1100</v>
      </c>
      <c r="Q211" s="28">
        <f>ROUND(Q210+P211,5)</f>
        <v>-6511.5</v>
      </c>
    </row>
    <row r="212" spans="1:17" x14ac:dyDescent="0.25">
      <c r="A212" s="29"/>
      <c r="B212" s="29"/>
      <c r="C212" s="29"/>
      <c r="D212" s="29"/>
      <c r="E212" s="29" t="s">
        <v>429</v>
      </c>
      <c r="F212" s="29"/>
      <c r="G212" s="29"/>
      <c r="H212" s="29"/>
      <c r="I212" s="30"/>
      <c r="J212" s="29"/>
      <c r="K212" s="29"/>
      <c r="L212" s="29"/>
      <c r="M212" s="29"/>
      <c r="N212" s="29"/>
      <c r="O212" s="29"/>
      <c r="P212" s="2">
        <f>ROUND(SUM(P206:P211),5)</f>
        <v>-6511.5</v>
      </c>
      <c r="Q212" s="2">
        <f>Q211</f>
        <v>-6511.5</v>
      </c>
    </row>
    <row r="213" spans="1:17" x14ac:dyDescent="0.25">
      <c r="A213" s="1"/>
      <c r="B213" s="1"/>
      <c r="C213" s="1"/>
      <c r="D213" s="1"/>
      <c r="E213" s="1" t="s">
        <v>186</v>
      </c>
      <c r="F213" s="1"/>
      <c r="G213" s="1"/>
      <c r="H213" s="1"/>
      <c r="I213" s="22"/>
      <c r="J213" s="1"/>
      <c r="K213" s="1"/>
      <c r="L213" s="1"/>
      <c r="M213" s="1"/>
      <c r="N213" s="1"/>
      <c r="O213" s="1"/>
      <c r="P213" s="23"/>
      <c r="Q213" s="23"/>
    </row>
    <row r="214" spans="1:17" x14ac:dyDescent="0.25">
      <c r="A214" s="24"/>
      <c r="B214" s="24"/>
      <c r="C214" s="24"/>
      <c r="D214" s="24"/>
      <c r="E214" s="24"/>
      <c r="F214" s="24"/>
      <c r="G214" s="24"/>
      <c r="H214" s="24" t="s">
        <v>476</v>
      </c>
      <c r="I214" s="25">
        <v>46181</v>
      </c>
      <c r="J214" s="24" t="s">
        <v>509</v>
      </c>
      <c r="K214" s="24" t="s">
        <v>589</v>
      </c>
      <c r="L214" s="24" t="s">
        <v>680</v>
      </c>
      <c r="M214" s="24" t="s">
        <v>786</v>
      </c>
      <c r="N214" s="26"/>
      <c r="O214" s="24" t="s">
        <v>42</v>
      </c>
      <c r="P214" s="27">
        <v>-77</v>
      </c>
      <c r="Q214" s="27">
        <f>ROUND(Q213+P214,5)</f>
        <v>-77</v>
      </c>
    </row>
    <row r="215" spans="1:17" x14ac:dyDescent="0.25">
      <c r="A215" s="24"/>
      <c r="B215" s="24"/>
      <c r="C215" s="24"/>
      <c r="D215" s="24"/>
      <c r="E215" s="24"/>
      <c r="F215" s="24"/>
      <c r="G215" s="24"/>
      <c r="H215" s="24" t="s">
        <v>478</v>
      </c>
      <c r="I215" s="25">
        <v>46203</v>
      </c>
      <c r="J215" s="24" t="s">
        <v>501</v>
      </c>
      <c r="K215" s="24" t="s">
        <v>581</v>
      </c>
      <c r="L215" s="24" t="s">
        <v>679</v>
      </c>
      <c r="M215" s="24" t="s">
        <v>786</v>
      </c>
      <c r="N215" s="26"/>
      <c r="O215" s="24" t="s">
        <v>11</v>
      </c>
      <c r="P215" s="27">
        <v>-50</v>
      </c>
      <c r="Q215" s="27">
        <f>ROUND(Q214+P215,5)</f>
        <v>-127</v>
      </c>
    </row>
    <row r="216" spans="1:17" ht="15.75" thickBot="1" x14ac:dyDescent="0.3">
      <c r="A216" s="24"/>
      <c r="B216" s="24"/>
      <c r="C216" s="24"/>
      <c r="D216" s="24"/>
      <c r="E216" s="24"/>
      <c r="F216" s="24"/>
      <c r="G216" s="24"/>
      <c r="H216" s="24" t="s">
        <v>478</v>
      </c>
      <c r="I216" s="25">
        <v>46203</v>
      </c>
      <c r="J216" s="24" t="s">
        <v>507</v>
      </c>
      <c r="K216" s="24" t="s">
        <v>587</v>
      </c>
      <c r="L216" s="24" t="s">
        <v>679</v>
      </c>
      <c r="M216" s="24" t="s">
        <v>786</v>
      </c>
      <c r="N216" s="26"/>
      <c r="O216" s="24" t="s">
        <v>11</v>
      </c>
      <c r="P216" s="27">
        <v>-50</v>
      </c>
      <c r="Q216" s="27">
        <f>ROUND(Q215+P216,5)</f>
        <v>-177</v>
      </c>
    </row>
    <row r="217" spans="1:17" ht="15.75" thickBot="1" x14ac:dyDescent="0.3">
      <c r="A217" s="29"/>
      <c r="B217" s="29"/>
      <c r="C217" s="29"/>
      <c r="D217" s="29"/>
      <c r="E217" s="29" t="s">
        <v>430</v>
      </c>
      <c r="F217" s="29"/>
      <c r="G217" s="29"/>
      <c r="H217" s="29"/>
      <c r="I217" s="30"/>
      <c r="J217" s="29"/>
      <c r="K217" s="29"/>
      <c r="L217" s="29"/>
      <c r="M217" s="29"/>
      <c r="N217" s="29"/>
      <c r="O217" s="29"/>
      <c r="P217" s="3">
        <f>ROUND(SUM(P213:P216),5)</f>
        <v>-177</v>
      </c>
      <c r="Q217" s="3">
        <f>Q216</f>
        <v>-177</v>
      </c>
    </row>
    <row r="218" spans="1:17" x14ac:dyDescent="0.25">
      <c r="A218" s="29"/>
      <c r="B218" s="29"/>
      <c r="C218" s="29"/>
      <c r="D218" s="29" t="s">
        <v>187</v>
      </c>
      <c r="E218" s="29"/>
      <c r="F218" s="29"/>
      <c r="G218" s="29"/>
      <c r="H218" s="29"/>
      <c r="I218" s="30"/>
      <c r="J218" s="29"/>
      <c r="K218" s="29"/>
      <c r="L218" s="29"/>
      <c r="M218" s="29"/>
      <c r="N218" s="29"/>
      <c r="O218" s="29"/>
      <c r="P218" s="2">
        <f>ROUND(P192+P199+P205+P212+P217,5)</f>
        <v>-13617.65</v>
      </c>
      <c r="Q218" s="2">
        <f>ROUND(Q192+Q199+Q205+Q212+Q217,5)</f>
        <v>-13617.65</v>
      </c>
    </row>
    <row r="219" spans="1:17" x14ac:dyDescent="0.25">
      <c r="A219" s="1"/>
      <c r="B219" s="1"/>
      <c r="C219" s="1"/>
      <c r="D219" s="1" t="s">
        <v>188</v>
      </c>
      <c r="E219" s="1"/>
      <c r="F219" s="1"/>
      <c r="G219" s="1"/>
      <c r="H219" s="1"/>
      <c r="I219" s="22"/>
      <c r="J219" s="1"/>
      <c r="K219" s="1"/>
      <c r="L219" s="1"/>
      <c r="M219" s="1"/>
      <c r="N219" s="1"/>
      <c r="O219" s="1"/>
      <c r="P219" s="23"/>
      <c r="Q219" s="23"/>
    </row>
    <row r="220" spans="1:17" x14ac:dyDescent="0.25">
      <c r="A220" s="1"/>
      <c r="B220" s="1"/>
      <c r="C220" s="1"/>
      <c r="D220" s="1"/>
      <c r="E220" s="1" t="s">
        <v>189</v>
      </c>
      <c r="F220" s="1"/>
      <c r="G220" s="1"/>
      <c r="H220" s="1"/>
      <c r="I220" s="22"/>
      <c r="J220" s="1"/>
      <c r="K220" s="1"/>
      <c r="L220" s="1"/>
      <c r="M220" s="1"/>
      <c r="N220" s="1"/>
      <c r="O220" s="1"/>
      <c r="P220" s="23"/>
      <c r="Q220" s="23"/>
    </row>
    <row r="221" spans="1:17" x14ac:dyDescent="0.25">
      <c r="A221" s="24"/>
      <c r="B221" s="24"/>
      <c r="C221" s="24"/>
      <c r="D221" s="24"/>
      <c r="E221" s="24"/>
      <c r="F221" s="24"/>
      <c r="G221" s="24"/>
      <c r="H221" s="24" t="s">
        <v>478</v>
      </c>
      <c r="I221" s="25">
        <v>46203</v>
      </c>
      <c r="J221" s="24" t="s">
        <v>502</v>
      </c>
      <c r="K221" s="24" t="s">
        <v>582</v>
      </c>
      <c r="L221" s="24" t="s">
        <v>679</v>
      </c>
      <c r="M221" s="24" t="s">
        <v>786</v>
      </c>
      <c r="N221" s="26"/>
      <c r="O221" s="24" t="s">
        <v>11</v>
      </c>
      <c r="P221" s="27">
        <v>-400.71</v>
      </c>
      <c r="Q221" s="27">
        <f t="shared" ref="Q221:Q226" si="7">ROUND(Q220+P221,5)</f>
        <v>-400.71</v>
      </c>
    </row>
    <row r="222" spans="1:17" x14ac:dyDescent="0.25">
      <c r="A222" s="24"/>
      <c r="B222" s="24"/>
      <c r="C222" s="24"/>
      <c r="D222" s="24"/>
      <c r="E222" s="24"/>
      <c r="F222" s="24"/>
      <c r="G222" s="24"/>
      <c r="H222" s="24" t="s">
        <v>478</v>
      </c>
      <c r="I222" s="25">
        <v>46203</v>
      </c>
      <c r="J222" s="24" t="s">
        <v>501</v>
      </c>
      <c r="K222" s="24" t="s">
        <v>581</v>
      </c>
      <c r="L222" s="24" t="s">
        <v>679</v>
      </c>
      <c r="M222" s="24" t="s">
        <v>786</v>
      </c>
      <c r="N222" s="26"/>
      <c r="O222" s="24" t="s">
        <v>11</v>
      </c>
      <c r="P222" s="27">
        <v>-883.09</v>
      </c>
      <c r="Q222" s="27">
        <f t="shared" si="7"/>
        <v>-1283.8</v>
      </c>
    </row>
    <row r="223" spans="1:17" x14ac:dyDescent="0.25">
      <c r="A223" s="24"/>
      <c r="B223" s="24"/>
      <c r="C223" s="24"/>
      <c r="D223" s="24"/>
      <c r="E223" s="24"/>
      <c r="F223" s="24"/>
      <c r="G223" s="24"/>
      <c r="H223" s="24" t="s">
        <v>478</v>
      </c>
      <c r="I223" s="25">
        <v>46203</v>
      </c>
      <c r="J223" s="24" t="s">
        <v>510</v>
      </c>
      <c r="K223" s="24" t="s">
        <v>590</v>
      </c>
      <c r="L223" s="24" t="s">
        <v>679</v>
      </c>
      <c r="M223" s="24" t="s">
        <v>786</v>
      </c>
      <c r="N223" s="26"/>
      <c r="O223" s="24" t="s">
        <v>11</v>
      </c>
      <c r="P223" s="27">
        <v>-75.98</v>
      </c>
      <c r="Q223" s="27">
        <f t="shared" si="7"/>
        <v>-1359.78</v>
      </c>
    </row>
    <row r="224" spans="1:17" x14ac:dyDescent="0.25">
      <c r="A224" s="24"/>
      <c r="B224" s="24"/>
      <c r="C224" s="24"/>
      <c r="D224" s="24"/>
      <c r="E224" s="24"/>
      <c r="F224" s="24"/>
      <c r="G224" s="24"/>
      <c r="H224" s="24" t="s">
        <v>478</v>
      </c>
      <c r="I224" s="25">
        <v>46203</v>
      </c>
      <c r="J224" s="24" t="s">
        <v>511</v>
      </c>
      <c r="K224" s="24" t="s">
        <v>591</v>
      </c>
      <c r="L224" s="24" t="s">
        <v>679</v>
      </c>
      <c r="M224" s="24" t="s">
        <v>786</v>
      </c>
      <c r="N224" s="26"/>
      <c r="O224" s="24" t="s">
        <v>11</v>
      </c>
      <c r="P224" s="27">
        <v>-75.98</v>
      </c>
      <c r="Q224" s="27">
        <f t="shared" si="7"/>
        <v>-1435.76</v>
      </c>
    </row>
    <row r="225" spans="1:17" x14ac:dyDescent="0.25">
      <c r="A225" s="24"/>
      <c r="B225" s="24"/>
      <c r="C225" s="24"/>
      <c r="D225" s="24"/>
      <c r="E225" s="24"/>
      <c r="F225" s="24"/>
      <c r="G225" s="24"/>
      <c r="H225" s="24" t="s">
        <v>478</v>
      </c>
      <c r="I225" s="25">
        <v>46203</v>
      </c>
      <c r="J225" s="24" t="s">
        <v>512</v>
      </c>
      <c r="K225" s="24" t="s">
        <v>592</v>
      </c>
      <c r="L225" s="24" t="s">
        <v>679</v>
      </c>
      <c r="M225" s="24" t="s">
        <v>786</v>
      </c>
      <c r="N225" s="26"/>
      <c r="O225" s="24" t="s">
        <v>11</v>
      </c>
      <c r="P225" s="27">
        <v>-151.94999999999999</v>
      </c>
      <c r="Q225" s="27">
        <f t="shared" si="7"/>
        <v>-1587.71</v>
      </c>
    </row>
    <row r="226" spans="1:17" ht="15.75" thickBot="1" x14ac:dyDescent="0.3">
      <c r="A226" s="24"/>
      <c r="B226" s="24"/>
      <c r="C226" s="24"/>
      <c r="D226" s="24"/>
      <c r="E226" s="24"/>
      <c r="F226" s="24"/>
      <c r="G226" s="24"/>
      <c r="H226" s="24" t="s">
        <v>478</v>
      </c>
      <c r="I226" s="25">
        <v>46203</v>
      </c>
      <c r="J226" s="24" t="s">
        <v>503</v>
      </c>
      <c r="K226" s="24" t="s">
        <v>583</v>
      </c>
      <c r="L226" s="24" t="s">
        <v>679</v>
      </c>
      <c r="M226" s="24" t="s">
        <v>786</v>
      </c>
      <c r="N226" s="26"/>
      <c r="O226" s="24" t="s">
        <v>11</v>
      </c>
      <c r="P226" s="28">
        <v>-57.24</v>
      </c>
      <c r="Q226" s="28">
        <f t="shared" si="7"/>
        <v>-1644.95</v>
      </c>
    </row>
    <row r="227" spans="1:17" x14ac:dyDescent="0.25">
      <c r="A227" s="29"/>
      <c r="B227" s="29"/>
      <c r="C227" s="29"/>
      <c r="D227" s="29"/>
      <c r="E227" s="29" t="s">
        <v>431</v>
      </c>
      <c r="F227" s="29"/>
      <c r="G227" s="29"/>
      <c r="H227" s="29"/>
      <c r="I227" s="30"/>
      <c r="J227" s="29"/>
      <c r="K227" s="29"/>
      <c r="L227" s="29"/>
      <c r="M227" s="29"/>
      <c r="N227" s="29"/>
      <c r="O227" s="29"/>
      <c r="P227" s="2">
        <f>ROUND(SUM(P220:P226),5)</f>
        <v>-1644.95</v>
      </c>
      <c r="Q227" s="2">
        <f>Q226</f>
        <v>-1644.95</v>
      </c>
    </row>
    <row r="228" spans="1:17" x14ac:dyDescent="0.25">
      <c r="A228" s="1"/>
      <c r="B228" s="1"/>
      <c r="C228" s="1"/>
      <c r="D228" s="1"/>
      <c r="E228" s="1" t="s">
        <v>190</v>
      </c>
      <c r="F228" s="1"/>
      <c r="G228" s="1"/>
      <c r="H228" s="1"/>
      <c r="I228" s="22"/>
      <c r="J228" s="1"/>
      <c r="K228" s="1"/>
      <c r="L228" s="1"/>
      <c r="M228" s="1"/>
      <c r="N228" s="1"/>
      <c r="O228" s="1"/>
      <c r="P228" s="23"/>
      <c r="Q228" s="23"/>
    </row>
    <row r="229" spans="1:17" x14ac:dyDescent="0.25">
      <c r="A229" s="24"/>
      <c r="B229" s="24"/>
      <c r="C229" s="24"/>
      <c r="D229" s="24"/>
      <c r="E229" s="24"/>
      <c r="F229" s="24"/>
      <c r="G229" s="24"/>
      <c r="H229" s="24" t="s">
        <v>478</v>
      </c>
      <c r="I229" s="25">
        <v>46203</v>
      </c>
      <c r="J229" s="24" t="s">
        <v>502</v>
      </c>
      <c r="K229" s="24" t="s">
        <v>582</v>
      </c>
      <c r="L229" s="24" t="s">
        <v>679</v>
      </c>
      <c r="M229" s="24" t="s">
        <v>786</v>
      </c>
      <c r="N229" s="26"/>
      <c r="O229" s="24" t="s">
        <v>11</v>
      </c>
      <c r="P229" s="27">
        <v>-93.71</v>
      </c>
      <c r="Q229" s="27">
        <f t="shared" ref="Q229:Q239" si="8">ROUND(Q228+P229,5)</f>
        <v>-93.71</v>
      </c>
    </row>
    <row r="230" spans="1:17" x14ac:dyDescent="0.25">
      <c r="A230" s="24"/>
      <c r="B230" s="24"/>
      <c r="C230" s="24"/>
      <c r="D230" s="24"/>
      <c r="E230" s="24"/>
      <c r="F230" s="24"/>
      <c r="G230" s="24"/>
      <c r="H230" s="24" t="s">
        <v>478</v>
      </c>
      <c r="I230" s="25">
        <v>46203</v>
      </c>
      <c r="J230" s="24" t="s">
        <v>505</v>
      </c>
      <c r="K230" s="24" t="s">
        <v>585</v>
      </c>
      <c r="L230" s="24" t="s">
        <v>679</v>
      </c>
      <c r="M230" s="24" t="s">
        <v>786</v>
      </c>
      <c r="N230" s="26"/>
      <c r="O230" s="24" t="s">
        <v>11</v>
      </c>
      <c r="P230" s="27">
        <v>-153.49</v>
      </c>
      <c r="Q230" s="27">
        <f t="shared" si="8"/>
        <v>-247.2</v>
      </c>
    </row>
    <row r="231" spans="1:17" x14ac:dyDescent="0.25">
      <c r="A231" s="24"/>
      <c r="B231" s="24"/>
      <c r="C231" s="24"/>
      <c r="D231" s="24"/>
      <c r="E231" s="24"/>
      <c r="F231" s="24"/>
      <c r="G231" s="24"/>
      <c r="H231" s="24" t="s">
        <v>478</v>
      </c>
      <c r="I231" s="25">
        <v>46203</v>
      </c>
      <c r="J231" s="24" t="s">
        <v>501</v>
      </c>
      <c r="K231" s="24" t="s">
        <v>581</v>
      </c>
      <c r="L231" s="24" t="s">
        <v>679</v>
      </c>
      <c r="M231" s="24" t="s">
        <v>786</v>
      </c>
      <c r="N231" s="26"/>
      <c r="O231" s="24" t="s">
        <v>11</v>
      </c>
      <c r="P231" s="27">
        <v>-206.53</v>
      </c>
      <c r="Q231" s="27">
        <f t="shared" si="8"/>
        <v>-453.73</v>
      </c>
    </row>
    <row r="232" spans="1:17" x14ac:dyDescent="0.25">
      <c r="A232" s="24"/>
      <c r="B232" s="24"/>
      <c r="C232" s="24"/>
      <c r="D232" s="24"/>
      <c r="E232" s="24"/>
      <c r="F232" s="24"/>
      <c r="G232" s="24"/>
      <c r="H232" s="24" t="s">
        <v>478</v>
      </c>
      <c r="I232" s="25">
        <v>46203</v>
      </c>
      <c r="J232" s="24" t="s">
        <v>510</v>
      </c>
      <c r="K232" s="24" t="s">
        <v>590</v>
      </c>
      <c r="L232" s="24" t="s">
        <v>679</v>
      </c>
      <c r="M232" s="24" t="s">
        <v>786</v>
      </c>
      <c r="N232" s="26"/>
      <c r="O232" s="24" t="s">
        <v>11</v>
      </c>
      <c r="P232" s="27">
        <v>-17.77</v>
      </c>
      <c r="Q232" s="27">
        <f t="shared" si="8"/>
        <v>-471.5</v>
      </c>
    </row>
    <row r="233" spans="1:17" x14ac:dyDescent="0.25">
      <c r="A233" s="24"/>
      <c r="B233" s="24"/>
      <c r="C233" s="24"/>
      <c r="D233" s="24"/>
      <c r="E233" s="24"/>
      <c r="F233" s="24"/>
      <c r="G233" s="24"/>
      <c r="H233" s="24" t="s">
        <v>478</v>
      </c>
      <c r="I233" s="25">
        <v>46203</v>
      </c>
      <c r="J233" s="24" t="s">
        <v>511</v>
      </c>
      <c r="K233" s="24" t="s">
        <v>591</v>
      </c>
      <c r="L233" s="24" t="s">
        <v>679</v>
      </c>
      <c r="M233" s="24" t="s">
        <v>786</v>
      </c>
      <c r="N233" s="26"/>
      <c r="O233" s="24" t="s">
        <v>11</v>
      </c>
      <c r="P233" s="27">
        <v>-17.77</v>
      </c>
      <c r="Q233" s="27">
        <f t="shared" si="8"/>
        <v>-489.27</v>
      </c>
    </row>
    <row r="234" spans="1:17" x14ac:dyDescent="0.25">
      <c r="A234" s="24"/>
      <c r="B234" s="24"/>
      <c r="C234" s="24"/>
      <c r="D234" s="24"/>
      <c r="E234" s="24"/>
      <c r="F234" s="24"/>
      <c r="G234" s="24"/>
      <c r="H234" s="24" t="s">
        <v>478</v>
      </c>
      <c r="I234" s="25">
        <v>46203</v>
      </c>
      <c r="J234" s="24" t="s">
        <v>508</v>
      </c>
      <c r="K234" s="24" t="s">
        <v>588</v>
      </c>
      <c r="L234" s="24" t="s">
        <v>679</v>
      </c>
      <c r="M234" s="24" t="s">
        <v>786</v>
      </c>
      <c r="N234" s="26"/>
      <c r="O234" s="24" t="s">
        <v>11</v>
      </c>
      <c r="P234" s="27">
        <v>-154.72999999999999</v>
      </c>
      <c r="Q234" s="27">
        <f t="shared" si="8"/>
        <v>-644</v>
      </c>
    </row>
    <row r="235" spans="1:17" x14ac:dyDescent="0.25">
      <c r="A235" s="24"/>
      <c r="B235" s="24"/>
      <c r="C235" s="24"/>
      <c r="D235" s="24"/>
      <c r="E235" s="24"/>
      <c r="F235" s="24"/>
      <c r="G235" s="24"/>
      <c r="H235" s="24" t="s">
        <v>478</v>
      </c>
      <c r="I235" s="25">
        <v>46203</v>
      </c>
      <c r="J235" s="24" t="s">
        <v>504</v>
      </c>
      <c r="K235" s="24" t="s">
        <v>584</v>
      </c>
      <c r="L235" s="24" t="s">
        <v>679</v>
      </c>
      <c r="M235" s="24" t="s">
        <v>786</v>
      </c>
      <c r="N235" s="26"/>
      <c r="O235" s="24" t="s">
        <v>11</v>
      </c>
      <c r="P235" s="27">
        <v>-188.18</v>
      </c>
      <c r="Q235" s="27">
        <f t="shared" si="8"/>
        <v>-832.18</v>
      </c>
    </row>
    <row r="236" spans="1:17" x14ac:dyDescent="0.25">
      <c r="A236" s="24"/>
      <c r="B236" s="24"/>
      <c r="C236" s="24"/>
      <c r="D236" s="24"/>
      <c r="E236" s="24"/>
      <c r="F236" s="24"/>
      <c r="G236" s="24"/>
      <c r="H236" s="24" t="s">
        <v>478</v>
      </c>
      <c r="I236" s="25">
        <v>46203</v>
      </c>
      <c r="J236" s="24" t="s">
        <v>512</v>
      </c>
      <c r="K236" s="24" t="s">
        <v>592</v>
      </c>
      <c r="L236" s="24" t="s">
        <v>679</v>
      </c>
      <c r="M236" s="24" t="s">
        <v>786</v>
      </c>
      <c r="N236" s="26"/>
      <c r="O236" s="24" t="s">
        <v>11</v>
      </c>
      <c r="P236" s="27">
        <v>-35.54</v>
      </c>
      <c r="Q236" s="27">
        <f t="shared" si="8"/>
        <v>-867.72</v>
      </c>
    </row>
    <row r="237" spans="1:17" x14ac:dyDescent="0.25">
      <c r="A237" s="24"/>
      <c r="B237" s="24"/>
      <c r="C237" s="24"/>
      <c r="D237" s="24"/>
      <c r="E237" s="24"/>
      <c r="F237" s="24"/>
      <c r="G237" s="24"/>
      <c r="H237" s="24" t="s">
        <v>478</v>
      </c>
      <c r="I237" s="25">
        <v>46203</v>
      </c>
      <c r="J237" s="24" t="s">
        <v>507</v>
      </c>
      <c r="K237" s="24" t="s">
        <v>587</v>
      </c>
      <c r="L237" s="24" t="s">
        <v>679</v>
      </c>
      <c r="M237" s="24" t="s">
        <v>786</v>
      </c>
      <c r="N237" s="26"/>
      <c r="O237" s="24" t="s">
        <v>11</v>
      </c>
      <c r="P237" s="27">
        <v>-115.27</v>
      </c>
      <c r="Q237" s="27">
        <f t="shared" si="8"/>
        <v>-982.99</v>
      </c>
    </row>
    <row r="238" spans="1:17" x14ac:dyDescent="0.25">
      <c r="A238" s="24"/>
      <c r="B238" s="24"/>
      <c r="C238" s="24"/>
      <c r="D238" s="24"/>
      <c r="E238" s="24"/>
      <c r="F238" s="24"/>
      <c r="G238" s="24"/>
      <c r="H238" s="24" t="s">
        <v>478</v>
      </c>
      <c r="I238" s="25">
        <v>46203</v>
      </c>
      <c r="J238" s="24" t="s">
        <v>503</v>
      </c>
      <c r="K238" s="24" t="s">
        <v>583</v>
      </c>
      <c r="L238" s="24" t="s">
        <v>679</v>
      </c>
      <c r="M238" s="24" t="s">
        <v>786</v>
      </c>
      <c r="N238" s="26"/>
      <c r="O238" s="24" t="s">
        <v>11</v>
      </c>
      <c r="P238" s="27">
        <v>-13.38</v>
      </c>
      <c r="Q238" s="27">
        <f t="shared" si="8"/>
        <v>-996.37</v>
      </c>
    </row>
    <row r="239" spans="1:17" ht="15.75" thickBot="1" x14ac:dyDescent="0.3">
      <c r="A239" s="24"/>
      <c r="B239" s="24"/>
      <c r="C239" s="24"/>
      <c r="D239" s="24"/>
      <c r="E239" s="24"/>
      <c r="F239" s="24"/>
      <c r="G239" s="24"/>
      <c r="H239" s="24" t="s">
        <v>478</v>
      </c>
      <c r="I239" s="25">
        <v>46203</v>
      </c>
      <c r="J239" s="24" t="s">
        <v>506</v>
      </c>
      <c r="K239" s="24" t="s">
        <v>586</v>
      </c>
      <c r="L239" s="24" t="s">
        <v>679</v>
      </c>
      <c r="M239" s="24" t="s">
        <v>786</v>
      </c>
      <c r="N239" s="26"/>
      <c r="O239" s="24" t="s">
        <v>11</v>
      </c>
      <c r="P239" s="28">
        <v>-197.68</v>
      </c>
      <c r="Q239" s="28">
        <f t="shared" si="8"/>
        <v>-1194.05</v>
      </c>
    </row>
    <row r="240" spans="1:17" x14ac:dyDescent="0.25">
      <c r="A240" s="29"/>
      <c r="B240" s="29"/>
      <c r="C240" s="29"/>
      <c r="D240" s="29"/>
      <c r="E240" s="29" t="s">
        <v>432</v>
      </c>
      <c r="F240" s="29"/>
      <c r="G240" s="29"/>
      <c r="H240" s="29"/>
      <c r="I240" s="30"/>
      <c r="J240" s="29"/>
      <c r="K240" s="29"/>
      <c r="L240" s="29"/>
      <c r="M240" s="29"/>
      <c r="N240" s="29"/>
      <c r="O240" s="29"/>
      <c r="P240" s="2">
        <f>ROUND(SUM(P228:P239),5)</f>
        <v>-1194.05</v>
      </c>
      <c r="Q240" s="2">
        <f>Q239</f>
        <v>-1194.05</v>
      </c>
    </row>
    <row r="241" spans="1:17" x14ac:dyDescent="0.25">
      <c r="A241" s="1"/>
      <c r="B241" s="1"/>
      <c r="C241" s="1"/>
      <c r="D241" s="1"/>
      <c r="E241" s="1" t="s">
        <v>191</v>
      </c>
      <c r="F241" s="1"/>
      <c r="G241" s="1"/>
      <c r="H241" s="1"/>
      <c r="I241" s="22"/>
      <c r="J241" s="1"/>
      <c r="K241" s="1"/>
      <c r="L241" s="1"/>
      <c r="M241" s="1"/>
      <c r="N241" s="1"/>
      <c r="O241" s="1"/>
      <c r="P241" s="23"/>
      <c r="Q241" s="23"/>
    </row>
    <row r="242" spans="1:17" x14ac:dyDescent="0.25">
      <c r="A242" s="24"/>
      <c r="B242" s="24"/>
      <c r="C242" s="24"/>
      <c r="D242" s="24"/>
      <c r="E242" s="24"/>
      <c r="F242" s="24"/>
      <c r="G242" s="24"/>
      <c r="H242" s="24" t="s">
        <v>478</v>
      </c>
      <c r="I242" s="25">
        <v>46203</v>
      </c>
      <c r="J242" s="24" t="s">
        <v>502</v>
      </c>
      <c r="K242" s="24" t="s">
        <v>582</v>
      </c>
      <c r="L242" s="24" t="s">
        <v>679</v>
      </c>
      <c r="M242" s="24" t="s">
        <v>786</v>
      </c>
      <c r="N242" s="26"/>
      <c r="O242" s="24" t="s">
        <v>11</v>
      </c>
      <c r="P242" s="27">
        <v>-12.93</v>
      </c>
      <c r="Q242" s="27">
        <f t="shared" ref="Q242:Q252" si="9">ROUND(Q241+P242,5)</f>
        <v>-12.93</v>
      </c>
    </row>
    <row r="243" spans="1:17" x14ac:dyDescent="0.25">
      <c r="A243" s="24"/>
      <c r="B243" s="24"/>
      <c r="C243" s="24"/>
      <c r="D243" s="24"/>
      <c r="E243" s="24"/>
      <c r="F243" s="24"/>
      <c r="G243" s="24"/>
      <c r="H243" s="24" t="s">
        <v>478</v>
      </c>
      <c r="I243" s="25">
        <v>46203</v>
      </c>
      <c r="J243" s="24" t="s">
        <v>505</v>
      </c>
      <c r="K243" s="24" t="s">
        <v>585</v>
      </c>
      <c r="L243" s="24" t="s">
        <v>679</v>
      </c>
      <c r="M243" s="24" t="s">
        <v>786</v>
      </c>
      <c r="N243" s="26"/>
      <c r="O243" s="24" t="s">
        <v>11</v>
      </c>
      <c r="P243" s="27">
        <v>-20.77</v>
      </c>
      <c r="Q243" s="27">
        <f t="shared" si="9"/>
        <v>-33.700000000000003</v>
      </c>
    </row>
    <row r="244" spans="1:17" x14ac:dyDescent="0.25">
      <c r="A244" s="24"/>
      <c r="B244" s="24"/>
      <c r="C244" s="24"/>
      <c r="D244" s="24"/>
      <c r="E244" s="24"/>
      <c r="F244" s="24"/>
      <c r="G244" s="24"/>
      <c r="H244" s="24" t="s">
        <v>478</v>
      </c>
      <c r="I244" s="25">
        <v>46203</v>
      </c>
      <c r="J244" s="24" t="s">
        <v>501</v>
      </c>
      <c r="K244" s="24" t="s">
        <v>581</v>
      </c>
      <c r="L244" s="24" t="s">
        <v>679</v>
      </c>
      <c r="M244" s="24" t="s">
        <v>786</v>
      </c>
      <c r="N244" s="26"/>
      <c r="O244" s="24" t="s">
        <v>11</v>
      </c>
      <c r="P244" s="27">
        <v>-17.309999999999999</v>
      </c>
      <c r="Q244" s="27">
        <f t="shared" si="9"/>
        <v>-51.01</v>
      </c>
    </row>
    <row r="245" spans="1:17" x14ac:dyDescent="0.25">
      <c r="A245" s="24"/>
      <c r="B245" s="24"/>
      <c r="C245" s="24"/>
      <c r="D245" s="24"/>
      <c r="E245" s="24"/>
      <c r="F245" s="24"/>
      <c r="G245" s="24"/>
      <c r="H245" s="24" t="s">
        <v>478</v>
      </c>
      <c r="I245" s="25">
        <v>46203</v>
      </c>
      <c r="J245" s="24" t="s">
        <v>510</v>
      </c>
      <c r="K245" s="24" t="s">
        <v>590</v>
      </c>
      <c r="L245" s="24" t="s">
        <v>679</v>
      </c>
      <c r="M245" s="24" t="s">
        <v>786</v>
      </c>
      <c r="N245" s="26"/>
      <c r="O245" s="24" t="s">
        <v>11</v>
      </c>
      <c r="P245" s="27">
        <v>-2.4500000000000002</v>
      </c>
      <c r="Q245" s="27">
        <f t="shared" si="9"/>
        <v>-53.46</v>
      </c>
    </row>
    <row r="246" spans="1:17" x14ac:dyDescent="0.25">
      <c r="A246" s="24"/>
      <c r="B246" s="24"/>
      <c r="C246" s="24"/>
      <c r="D246" s="24"/>
      <c r="E246" s="24"/>
      <c r="F246" s="24"/>
      <c r="G246" s="24"/>
      <c r="H246" s="24" t="s">
        <v>478</v>
      </c>
      <c r="I246" s="25">
        <v>46203</v>
      </c>
      <c r="J246" s="24" t="s">
        <v>511</v>
      </c>
      <c r="K246" s="24" t="s">
        <v>591</v>
      </c>
      <c r="L246" s="24" t="s">
        <v>679</v>
      </c>
      <c r="M246" s="24" t="s">
        <v>786</v>
      </c>
      <c r="N246" s="26"/>
      <c r="O246" s="24" t="s">
        <v>11</v>
      </c>
      <c r="P246" s="27">
        <v>-2.4500000000000002</v>
      </c>
      <c r="Q246" s="27">
        <f t="shared" si="9"/>
        <v>-55.91</v>
      </c>
    </row>
    <row r="247" spans="1:17" x14ac:dyDescent="0.25">
      <c r="A247" s="24"/>
      <c r="B247" s="24"/>
      <c r="C247" s="24"/>
      <c r="D247" s="24"/>
      <c r="E247" s="24"/>
      <c r="F247" s="24"/>
      <c r="G247" s="24"/>
      <c r="H247" s="24" t="s">
        <v>478</v>
      </c>
      <c r="I247" s="25">
        <v>46203</v>
      </c>
      <c r="J247" s="24" t="s">
        <v>508</v>
      </c>
      <c r="K247" s="24" t="s">
        <v>588</v>
      </c>
      <c r="L247" s="24" t="s">
        <v>679</v>
      </c>
      <c r="M247" s="24" t="s">
        <v>786</v>
      </c>
      <c r="N247" s="26"/>
      <c r="O247" s="24" t="s">
        <v>11</v>
      </c>
      <c r="P247" s="27">
        <v>-21.33</v>
      </c>
      <c r="Q247" s="27">
        <f t="shared" si="9"/>
        <v>-77.239999999999995</v>
      </c>
    </row>
    <row r="248" spans="1:17" x14ac:dyDescent="0.25">
      <c r="A248" s="24"/>
      <c r="B248" s="24"/>
      <c r="C248" s="24"/>
      <c r="D248" s="24"/>
      <c r="E248" s="24"/>
      <c r="F248" s="24"/>
      <c r="G248" s="24"/>
      <c r="H248" s="24" t="s">
        <v>478</v>
      </c>
      <c r="I248" s="25">
        <v>46203</v>
      </c>
      <c r="J248" s="24" t="s">
        <v>504</v>
      </c>
      <c r="K248" s="24" t="s">
        <v>584</v>
      </c>
      <c r="L248" s="24" t="s">
        <v>679</v>
      </c>
      <c r="M248" s="24" t="s">
        <v>786</v>
      </c>
      <c r="N248" s="26"/>
      <c r="O248" s="24" t="s">
        <v>11</v>
      </c>
      <c r="P248" s="27">
        <v>-25.94</v>
      </c>
      <c r="Q248" s="27">
        <f t="shared" si="9"/>
        <v>-103.18</v>
      </c>
    </row>
    <row r="249" spans="1:17" x14ac:dyDescent="0.25">
      <c r="A249" s="24"/>
      <c r="B249" s="24"/>
      <c r="C249" s="24"/>
      <c r="D249" s="24"/>
      <c r="E249" s="24"/>
      <c r="F249" s="24"/>
      <c r="G249" s="24"/>
      <c r="H249" s="24" t="s">
        <v>478</v>
      </c>
      <c r="I249" s="25">
        <v>46203</v>
      </c>
      <c r="J249" s="24" t="s">
        <v>512</v>
      </c>
      <c r="K249" s="24" t="s">
        <v>592</v>
      </c>
      <c r="L249" s="24" t="s">
        <v>679</v>
      </c>
      <c r="M249" s="24" t="s">
        <v>786</v>
      </c>
      <c r="N249" s="26"/>
      <c r="O249" s="24" t="s">
        <v>11</v>
      </c>
      <c r="P249" s="27">
        <v>-4.9000000000000004</v>
      </c>
      <c r="Q249" s="27">
        <f t="shared" si="9"/>
        <v>-108.08</v>
      </c>
    </row>
    <row r="250" spans="1:17" x14ac:dyDescent="0.25">
      <c r="A250" s="24"/>
      <c r="B250" s="24"/>
      <c r="C250" s="24"/>
      <c r="D250" s="24"/>
      <c r="E250" s="24"/>
      <c r="F250" s="24"/>
      <c r="G250" s="24"/>
      <c r="H250" s="24" t="s">
        <v>478</v>
      </c>
      <c r="I250" s="25">
        <v>46203</v>
      </c>
      <c r="J250" s="24" t="s">
        <v>507</v>
      </c>
      <c r="K250" s="24" t="s">
        <v>587</v>
      </c>
      <c r="L250" s="24" t="s">
        <v>679</v>
      </c>
      <c r="M250" s="24" t="s">
        <v>786</v>
      </c>
      <c r="N250" s="26"/>
      <c r="O250" s="24" t="s">
        <v>11</v>
      </c>
      <c r="P250" s="27">
        <v>-15.89</v>
      </c>
      <c r="Q250" s="27">
        <f t="shared" si="9"/>
        <v>-123.97</v>
      </c>
    </row>
    <row r="251" spans="1:17" x14ac:dyDescent="0.25">
      <c r="A251" s="24"/>
      <c r="B251" s="24"/>
      <c r="C251" s="24"/>
      <c r="D251" s="24"/>
      <c r="E251" s="24"/>
      <c r="F251" s="24"/>
      <c r="G251" s="24"/>
      <c r="H251" s="24" t="s">
        <v>478</v>
      </c>
      <c r="I251" s="25">
        <v>46203</v>
      </c>
      <c r="J251" s="24" t="s">
        <v>503</v>
      </c>
      <c r="K251" s="24" t="s">
        <v>583</v>
      </c>
      <c r="L251" s="24" t="s">
        <v>679</v>
      </c>
      <c r="M251" s="24" t="s">
        <v>786</v>
      </c>
      <c r="N251" s="26"/>
      <c r="O251" s="24" t="s">
        <v>11</v>
      </c>
      <c r="P251" s="27">
        <v>-1.85</v>
      </c>
      <c r="Q251" s="27">
        <f t="shared" si="9"/>
        <v>-125.82</v>
      </c>
    </row>
    <row r="252" spans="1:17" ht="15.75" thickBot="1" x14ac:dyDescent="0.3">
      <c r="A252" s="24"/>
      <c r="B252" s="24"/>
      <c r="C252" s="24"/>
      <c r="D252" s="24"/>
      <c r="E252" s="24"/>
      <c r="F252" s="24"/>
      <c r="G252" s="24"/>
      <c r="H252" s="24" t="s">
        <v>478</v>
      </c>
      <c r="I252" s="25">
        <v>46203</v>
      </c>
      <c r="J252" s="24" t="s">
        <v>506</v>
      </c>
      <c r="K252" s="24" t="s">
        <v>586</v>
      </c>
      <c r="L252" s="24" t="s">
        <v>679</v>
      </c>
      <c r="M252" s="24" t="s">
        <v>786</v>
      </c>
      <c r="N252" s="26"/>
      <c r="O252" s="24" t="s">
        <v>11</v>
      </c>
      <c r="P252" s="27">
        <v>-20.77</v>
      </c>
      <c r="Q252" s="27">
        <f t="shared" si="9"/>
        <v>-146.59</v>
      </c>
    </row>
    <row r="253" spans="1:17" ht="15.75" thickBot="1" x14ac:dyDescent="0.3">
      <c r="A253" s="29"/>
      <c r="B253" s="29"/>
      <c r="C253" s="29"/>
      <c r="D253" s="29"/>
      <c r="E253" s="29" t="s">
        <v>433</v>
      </c>
      <c r="F253" s="29"/>
      <c r="G253" s="29"/>
      <c r="H253" s="29"/>
      <c r="I253" s="30"/>
      <c r="J253" s="29"/>
      <c r="K253" s="29"/>
      <c r="L253" s="29"/>
      <c r="M253" s="29"/>
      <c r="N253" s="29"/>
      <c r="O253" s="29"/>
      <c r="P253" s="5">
        <f>ROUND(SUM(P241:P252),5)</f>
        <v>-146.59</v>
      </c>
      <c r="Q253" s="5">
        <f>Q252</f>
        <v>-146.59</v>
      </c>
    </row>
    <row r="254" spans="1:17" ht="15.75" thickBot="1" x14ac:dyDescent="0.3">
      <c r="A254" s="29"/>
      <c r="B254" s="29"/>
      <c r="C254" s="29"/>
      <c r="D254" s="29" t="s">
        <v>192</v>
      </c>
      <c r="E254" s="29"/>
      <c r="F254" s="29"/>
      <c r="G254" s="29"/>
      <c r="H254" s="29"/>
      <c r="I254" s="30"/>
      <c r="J254" s="29"/>
      <c r="K254" s="29"/>
      <c r="L254" s="29"/>
      <c r="M254" s="29"/>
      <c r="N254" s="29"/>
      <c r="O254" s="29"/>
      <c r="P254" s="3">
        <f>ROUND(P227+P240+P253,5)</f>
        <v>-2985.59</v>
      </c>
      <c r="Q254" s="3">
        <f>ROUND(Q227+Q240+Q253,5)</f>
        <v>-2985.59</v>
      </c>
    </row>
    <row r="255" spans="1:17" x14ac:dyDescent="0.25">
      <c r="A255" s="29"/>
      <c r="B255" s="29"/>
      <c r="C255" s="29" t="s">
        <v>193</v>
      </c>
      <c r="D255" s="29"/>
      <c r="E255" s="29"/>
      <c r="F255" s="29"/>
      <c r="G255" s="29"/>
      <c r="H255" s="29"/>
      <c r="I255" s="30"/>
      <c r="J255" s="29"/>
      <c r="K255" s="29"/>
      <c r="L255" s="29"/>
      <c r="M255" s="29"/>
      <c r="N255" s="29"/>
      <c r="O255" s="29"/>
      <c r="P255" s="2">
        <f>ROUND(P183+P218+P254,5)</f>
        <v>-97972.31</v>
      </c>
      <c r="Q255" s="2">
        <f>ROUND(Q183+Q218+Q254,5)</f>
        <v>-97972.31</v>
      </c>
    </row>
    <row r="256" spans="1:17" x14ac:dyDescent="0.25">
      <c r="A256" s="1"/>
      <c r="B256" s="1"/>
      <c r="C256" s="1" t="s">
        <v>194</v>
      </c>
      <c r="D256" s="1"/>
      <c r="E256" s="1"/>
      <c r="F256" s="1"/>
      <c r="G256" s="1"/>
      <c r="H256" s="1"/>
      <c r="I256" s="22"/>
      <c r="J256" s="1"/>
      <c r="K256" s="1"/>
      <c r="L256" s="1"/>
      <c r="M256" s="1"/>
      <c r="N256" s="1"/>
      <c r="O256" s="1"/>
      <c r="P256" s="23"/>
      <c r="Q256" s="23"/>
    </row>
    <row r="257" spans="1:17" x14ac:dyDescent="0.25">
      <c r="A257" s="1"/>
      <c r="B257" s="1"/>
      <c r="C257" s="1"/>
      <c r="D257" s="1" t="s">
        <v>196</v>
      </c>
      <c r="E257" s="1"/>
      <c r="F257" s="1"/>
      <c r="G257" s="1"/>
      <c r="H257" s="1"/>
      <c r="I257" s="22"/>
      <c r="J257" s="1"/>
      <c r="K257" s="1"/>
      <c r="L257" s="1"/>
      <c r="M257" s="1"/>
      <c r="N257" s="1"/>
      <c r="O257" s="1"/>
      <c r="P257" s="23"/>
      <c r="Q257" s="23"/>
    </row>
    <row r="258" spans="1:17" ht="15.75" thickBot="1" x14ac:dyDescent="0.3">
      <c r="A258" s="21"/>
      <c r="B258" s="21"/>
      <c r="C258" s="21"/>
      <c r="D258" s="21"/>
      <c r="E258" s="21"/>
      <c r="F258" s="21"/>
      <c r="G258" s="24"/>
      <c r="H258" s="24" t="s">
        <v>476</v>
      </c>
      <c r="I258" s="25">
        <v>46174</v>
      </c>
      <c r="J258" s="24" t="s">
        <v>513</v>
      </c>
      <c r="K258" s="24" t="s">
        <v>593</v>
      </c>
      <c r="L258" s="24" t="s">
        <v>681</v>
      </c>
      <c r="M258" s="24" t="s">
        <v>786</v>
      </c>
      <c r="N258" s="26"/>
      <c r="O258" s="24" t="s">
        <v>42</v>
      </c>
      <c r="P258" s="28">
        <v>-2220</v>
      </c>
      <c r="Q258" s="28">
        <f>ROUND(Q257+P258,5)</f>
        <v>-2220</v>
      </c>
    </row>
    <row r="259" spans="1:17" x14ac:dyDescent="0.25">
      <c r="A259" s="29"/>
      <c r="B259" s="29"/>
      <c r="C259" s="29"/>
      <c r="D259" s="29" t="s">
        <v>434</v>
      </c>
      <c r="E259" s="29"/>
      <c r="F259" s="29"/>
      <c r="G259" s="29"/>
      <c r="H259" s="29"/>
      <c r="I259" s="30"/>
      <c r="J259" s="29"/>
      <c r="K259" s="29"/>
      <c r="L259" s="29"/>
      <c r="M259" s="29"/>
      <c r="N259" s="29"/>
      <c r="O259" s="29"/>
      <c r="P259" s="2">
        <f>ROUND(SUM(P257:P258),5)</f>
        <v>-2220</v>
      </c>
      <c r="Q259" s="2">
        <f>Q258</f>
        <v>-2220</v>
      </c>
    </row>
    <row r="260" spans="1:17" x14ac:dyDescent="0.25">
      <c r="A260" s="1"/>
      <c r="B260" s="1"/>
      <c r="C260" s="1"/>
      <c r="D260" s="1" t="s">
        <v>199</v>
      </c>
      <c r="E260" s="1"/>
      <c r="F260" s="1"/>
      <c r="G260" s="1"/>
      <c r="H260" s="1"/>
      <c r="I260" s="22"/>
      <c r="J260" s="1"/>
      <c r="K260" s="1"/>
      <c r="L260" s="1"/>
      <c r="M260" s="1"/>
      <c r="N260" s="1"/>
      <c r="O260" s="1"/>
      <c r="P260" s="23"/>
      <c r="Q260" s="23"/>
    </row>
    <row r="261" spans="1:17" ht="15.75" thickBot="1" x14ac:dyDescent="0.3">
      <c r="A261" s="21"/>
      <c r="B261" s="21"/>
      <c r="C261" s="21"/>
      <c r="D261" s="21"/>
      <c r="E261" s="21"/>
      <c r="F261" s="21"/>
      <c r="G261" s="24"/>
      <c r="H261" s="24" t="s">
        <v>476</v>
      </c>
      <c r="I261" s="25">
        <v>46175</v>
      </c>
      <c r="J261" s="24" t="s">
        <v>514</v>
      </c>
      <c r="K261" s="24" t="s">
        <v>594</v>
      </c>
      <c r="L261" s="24" t="s">
        <v>682</v>
      </c>
      <c r="M261" s="24" t="s">
        <v>786</v>
      </c>
      <c r="N261" s="26"/>
      <c r="O261" s="24" t="s">
        <v>42</v>
      </c>
      <c r="P261" s="27">
        <v>-2000</v>
      </c>
      <c r="Q261" s="27">
        <f>ROUND(Q260+P261,5)</f>
        <v>-2000</v>
      </c>
    </row>
    <row r="262" spans="1:17" ht="15.75" thickBot="1" x14ac:dyDescent="0.3">
      <c r="A262" s="29"/>
      <c r="B262" s="29"/>
      <c r="C262" s="29"/>
      <c r="D262" s="29" t="s">
        <v>435</v>
      </c>
      <c r="E262" s="29"/>
      <c r="F262" s="29"/>
      <c r="G262" s="29"/>
      <c r="H262" s="29"/>
      <c r="I262" s="30"/>
      <c r="J262" s="29"/>
      <c r="K262" s="29"/>
      <c r="L262" s="29"/>
      <c r="M262" s="29"/>
      <c r="N262" s="29"/>
      <c r="O262" s="29"/>
      <c r="P262" s="3">
        <f>ROUND(SUM(P260:P261),5)</f>
        <v>-2000</v>
      </c>
      <c r="Q262" s="3">
        <f>Q261</f>
        <v>-2000</v>
      </c>
    </row>
    <row r="263" spans="1:17" x14ac:dyDescent="0.25">
      <c r="A263" s="29"/>
      <c r="B263" s="29"/>
      <c r="C263" s="29" t="s">
        <v>200</v>
      </c>
      <c r="D263" s="29"/>
      <c r="E263" s="29"/>
      <c r="F263" s="29"/>
      <c r="G263" s="29"/>
      <c r="H263" s="29"/>
      <c r="I263" s="30"/>
      <c r="J263" s="29"/>
      <c r="K263" s="29"/>
      <c r="L263" s="29"/>
      <c r="M263" s="29"/>
      <c r="N263" s="29"/>
      <c r="O263" s="29"/>
      <c r="P263" s="2">
        <f>ROUND(P259+P262,5)</f>
        <v>-4220</v>
      </c>
      <c r="Q263" s="2">
        <f>ROUND(Q259+Q262,5)</f>
        <v>-4220</v>
      </c>
    </row>
    <row r="264" spans="1:17" x14ac:dyDescent="0.25">
      <c r="A264" s="1"/>
      <c r="B264" s="1"/>
      <c r="C264" s="1" t="s">
        <v>201</v>
      </c>
      <c r="D264" s="1"/>
      <c r="E264" s="1"/>
      <c r="F264" s="1"/>
      <c r="G264" s="1"/>
      <c r="H264" s="1"/>
      <c r="I264" s="22"/>
      <c r="J264" s="1"/>
      <c r="K264" s="1"/>
      <c r="L264" s="1"/>
      <c r="M264" s="1"/>
      <c r="N264" s="1"/>
      <c r="O264" s="1"/>
      <c r="P264" s="23"/>
      <c r="Q264" s="23"/>
    </row>
    <row r="265" spans="1:17" x14ac:dyDescent="0.25">
      <c r="A265" s="1"/>
      <c r="B265" s="1"/>
      <c r="C265" s="1"/>
      <c r="D265" s="1" t="s">
        <v>203</v>
      </c>
      <c r="E265" s="1"/>
      <c r="F265" s="1"/>
      <c r="G265" s="1"/>
      <c r="H265" s="1"/>
      <c r="I265" s="22"/>
      <c r="J265" s="1"/>
      <c r="K265" s="1"/>
      <c r="L265" s="1"/>
      <c r="M265" s="1"/>
      <c r="N265" s="1"/>
      <c r="O265" s="1"/>
      <c r="P265" s="23"/>
      <c r="Q265" s="23"/>
    </row>
    <row r="266" spans="1:17" x14ac:dyDescent="0.25">
      <c r="A266" s="1"/>
      <c r="B266" s="1"/>
      <c r="C266" s="1"/>
      <c r="D266" s="1"/>
      <c r="E266" s="1" t="s">
        <v>204</v>
      </c>
      <c r="F266" s="1"/>
      <c r="G266" s="1"/>
      <c r="H266" s="1"/>
      <c r="I266" s="22"/>
      <c r="J266" s="1"/>
      <c r="K266" s="1"/>
      <c r="L266" s="1"/>
      <c r="M266" s="1"/>
      <c r="N266" s="1"/>
      <c r="O266" s="1"/>
      <c r="P266" s="23"/>
      <c r="Q266" s="23"/>
    </row>
    <row r="267" spans="1:17" x14ac:dyDescent="0.25">
      <c r="A267" s="1"/>
      <c r="B267" s="1"/>
      <c r="C267" s="1"/>
      <c r="D267" s="1"/>
      <c r="E267" s="1"/>
      <c r="F267" s="1" t="s">
        <v>205</v>
      </c>
      <c r="G267" s="1"/>
      <c r="H267" s="1"/>
      <c r="I267" s="22"/>
      <c r="J267" s="1"/>
      <c r="K267" s="1"/>
      <c r="L267" s="1"/>
      <c r="M267" s="1"/>
      <c r="N267" s="1"/>
      <c r="O267" s="1"/>
      <c r="P267" s="23"/>
      <c r="Q267" s="23"/>
    </row>
    <row r="268" spans="1:17" x14ac:dyDescent="0.25">
      <c r="A268" s="24"/>
      <c r="B268" s="24"/>
      <c r="C268" s="24"/>
      <c r="D268" s="24"/>
      <c r="E268" s="24"/>
      <c r="F268" s="24"/>
      <c r="G268" s="24"/>
      <c r="H268" s="24" t="s">
        <v>474</v>
      </c>
      <c r="I268" s="25">
        <v>46174</v>
      </c>
      <c r="J268" s="24" t="s">
        <v>515</v>
      </c>
      <c r="K268" s="24" t="s">
        <v>595</v>
      </c>
      <c r="L268" s="24" t="s">
        <v>683</v>
      </c>
      <c r="M268" s="24" t="s">
        <v>786</v>
      </c>
      <c r="N268" s="26"/>
      <c r="O268" s="24" t="s">
        <v>45</v>
      </c>
      <c r="P268" s="27">
        <v>-129</v>
      </c>
      <c r="Q268" s="27">
        <f>ROUND(Q267+P268,5)</f>
        <v>-129</v>
      </c>
    </row>
    <row r="269" spans="1:17" x14ac:dyDescent="0.25">
      <c r="A269" s="24"/>
      <c r="B269" s="24"/>
      <c r="C269" s="24"/>
      <c r="D269" s="24"/>
      <c r="E269" s="24"/>
      <c r="F269" s="24"/>
      <c r="G269" s="24"/>
      <c r="H269" s="24" t="s">
        <v>474</v>
      </c>
      <c r="I269" s="25">
        <v>46175</v>
      </c>
      <c r="J269" s="24" t="s">
        <v>483</v>
      </c>
      <c r="K269" s="24" t="s">
        <v>568</v>
      </c>
      <c r="L269" s="24" t="s">
        <v>684</v>
      </c>
      <c r="M269" s="24" t="s">
        <v>786</v>
      </c>
      <c r="N269" s="26"/>
      <c r="O269" s="24" t="s">
        <v>45</v>
      </c>
      <c r="P269" s="27">
        <v>-30.9</v>
      </c>
      <c r="Q269" s="27">
        <f>ROUND(Q268+P269,5)</f>
        <v>-159.9</v>
      </c>
    </row>
    <row r="270" spans="1:17" ht="15.75" thickBot="1" x14ac:dyDescent="0.3">
      <c r="A270" s="24"/>
      <c r="B270" s="24"/>
      <c r="C270" s="24"/>
      <c r="D270" s="24"/>
      <c r="E270" s="24"/>
      <c r="F270" s="24"/>
      <c r="G270" s="24"/>
      <c r="H270" s="24" t="s">
        <v>474</v>
      </c>
      <c r="I270" s="25">
        <v>46175</v>
      </c>
      <c r="J270" s="24" t="s">
        <v>516</v>
      </c>
      <c r="K270" s="24" t="s">
        <v>596</v>
      </c>
      <c r="L270" s="24" t="s">
        <v>685</v>
      </c>
      <c r="M270" s="24" t="s">
        <v>786</v>
      </c>
      <c r="N270" s="26"/>
      <c r="O270" s="24" t="s">
        <v>45</v>
      </c>
      <c r="P270" s="28">
        <v>-239.99</v>
      </c>
      <c r="Q270" s="28">
        <f>ROUND(Q269+P270,5)</f>
        <v>-399.89</v>
      </c>
    </row>
    <row r="271" spans="1:17" x14ac:dyDescent="0.25">
      <c r="A271" s="29"/>
      <c r="B271" s="29"/>
      <c r="C271" s="29"/>
      <c r="D271" s="29"/>
      <c r="E271" s="29"/>
      <c r="F271" s="29" t="s">
        <v>436</v>
      </c>
      <c r="G271" s="29"/>
      <c r="H271" s="29"/>
      <c r="I271" s="30"/>
      <c r="J271" s="29"/>
      <c r="K271" s="29"/>
      <c r="L271" s="29"/>
      <c r="M271" s="29"/>
      <c r="N271" s="29"/>
      <c r="O271" s="29"/>
      <c r="P271" s="2">
        <f>ROUND(SUM(P267:P270),5)</f>
        <v>-399.89</v>
      </c>
      <c r="Q271" s="2">
        <f>Q270</f>
        <v>-399.89</v>
      </c>
    </row>
    <row r="272" spans="1:17" x14ac:dyDescent="0.25">
      <c r="A272" s="1"/>
      <c r="B272" s="1"/>
      <c r="C272" s="1"/>
      <c r="D272" s="1"/>
      <c r="E272" s="1"/>
      <c r="F272" s="1" t="s">
        <v>206</v>
      </c>
      <c r="G272" s="1"/>
      <c r="H272" s="1"/>
      <c r="I272" s="22"/>
      <c r="J272" s="1"/>
      <c r="K272" s="1"/>
      <c r="L272" s="1"/>
      <c r="M272" s="1"/>
      <c r="N272" s="1"/>
      <c r="O272" s="1"/>
      <c r="P272" s="23"/>
      <c r="Q272" s="23"/>
    </row>
    <row r="273" spans="1:17" x14ac:dyDescent="0.25">
      <c r="A273" s="24"/>
      <c r="B273" s="24"/>
      <c r="C273" s="24"/>
      <c r="D273" s="24"/>
      <c r="E273" s="24"/>
      <c r="F273" s="24"/>
      <c r="G273" s="24"/>
      <c r="H273" s="24" t="s">
        <v>476</v>
      </c>
      <c r="I273" s="25">
        <v>46183</v>
      </c>
      <c r="J273" s="24" t="s">
        <v>517</v>
      </c>
      <c r="K273" s="24" t="s">
        <v>597</v>
      </c>
      <c r="L273" s="24" t="s">
        <v>686</v>
      </c>
      <c r="M273" s="24" t="s">
        <v>786</v>
      </c>
      <c r="N273" s="26"/>
      <c r="O273" s="24" t="s">
        <v>42</v>
      </c>
      <c r="P273" s="27">
        <v>-1066.06</v>
      </c>
      <c r="Q273" s="27">
        <f>ROUND(Q272+P273,5)</f>
        <v>-1066.06</v>
      </c>
    </row>
    <row r="274" spans="1:17" x14ac:dyDescent="0.25">
      <c r="A274" s="24"/>
      <c r="B274" s="24"/>
      <c r="C274" s="24"/>
      <c r="D274" s="24"/>
      <c r="E274" s="24"/>
      <c r="F274" s="24"/>
      <c r="G274" s="24"/>
      <c r="H274" s="24" t="s">
        <v>476</v>
      </c>
      <c r="I274" s="25">
        <v>46189</v>
      </c>
      <c r="J274" s="24" t="s">
        <v>518</v>
      </c>
      <c r="K274" s="24" t="s">
        <v>598</v>
      </c>
      <c r="L274" s="24" t="s">
        <v>687</v>
      </c>
      <c r="M274" s="24" t="s">
        <v>786</v>
      </c>
      <c r="N274" s="26"/>
      <c r="O274" s="24" t="s">
        <v>42</v>
      </c>
      <c r="P274" s="27">
        <v>-180</v>
      </c>
      <c r="Q274" s="27">
        <f>ROUND(Q273+P274,5)</f>
        <v>-1246.06</v>
      </c>
    </row>
    <row r="275" spans="1:17" x14ac:dyDescent="0.25">
      <c r="A275" s="24"/>
      <c r="B275" s="24"/>
      <c r="C275" s="24"/>
      <c r="D275" s="24"/>
      <c r="E275" s="24"/>
      <c r="F275" s="24"/>
      <c r="G275" s="24"/>
      <c r="H275" s="24" t="s">
        <v>476</v>
      </c>
      <c r="I275" s="25">
        <v>46189</v>
      </c>
      <c r="J275" s="24" t="s">
        <v>518</v>
      </c>
      <c r="K275" s="24" t="s">
        <v>598</v>
      </c>
      <c r="L275" s="24" t="s">
        <v>688</v>
      </c>
      <c r="M275" s="24" t="s">
        <v>786</v>
      </c>
      <c r="N275" s="26"/>
      <c r="O275" s="24" t="s">
        <v>42</v>
      </c>
      <c r="P275" s="27">
        <v>-1.8</v>
      </c>
      <c r="Q275" s="27">
        <f>ROUND(Q274+P275,5)</f>
        <v>-1247.8599999999999</v>
      </c>
    </row>
    <row r="276" spans="1:17" x14ac:dyDescent="0.25">
      <c r="A276" s="24"/>
      <c r="B276" s="24"/>
      <c r="C276" s="24"/>
      <c r="D276" s="24"/>
      <c r="E276" s="24"/>
      <c r="F276" s="24"/>
      <c r="G276" s="24"/>
      <c r="H276" s="24" t="s">
        <v>476</v>
      </c>
      <c r="I276" s="25">
        <v>46194</v>
      </c>
      <c r="J276" s="24"/>
      <c r="K276" s="24" t="s">
        <v>598</v>
      </c>
      <c r="L276" s="24" t="s">
        <v>687</v>
      </c>
      <c r="M276" s="24" t="s">
        <v>786</v>
      </c>
      <c r="N276" s="26"/>
      <c r="O276" s="24" t="s">
        <v>42</v>
      </c>
      <c r="P276" s="27">
        <v>-180</v>
      </c>
      <c r="Q276" s="27">
        <f>ROUND(Q275+P276,5)</f>
        <v>-1427.86</v>
      </c>
    </row>
    <row r="277" spans="1:17" ht="15.75" thickBot="1" x14ac:dyDescent="0.3">
      <c r="A277" s="24"/>
      <c r="B277" s="24"/>
      <c r="C277" s="24"/>
      <c r="D277" s="24"/>
      <c r="E277" s="24"/>
      <c r="F277" s="24"/>
      <c r="G277" s="24"/>
      <c r="H277" s="24" t="s">
        <v>476</v>
      </c>
      <c r="I277" s="25">
        <v>46194</v>
      </c>
      <c r="J277" s="24"/>
      <c r="K277" s="24" t="s">
        <v>598</v>
      </c>
      <c r="L277" s="24" t="s">
        <v>688</v>
      </c>
      <c r="M277" s="24" t="s">
        <v>786</v>
      </c>
      <c r="N277" s="26"/>
      <c r="O277" s="24" t="s">
        <v>42</v>
      </c>
      <c r="P277" s="27">
        <v>-1.8</v>
      </c>
      <c r="Q277" s="27">
        <f>ROUND(Q276+P277,5)</f>
        <v>-1429.66</v>
      </c>
    </row>
    <row r="278" spans="1:17" ht="15.75" thickBot="1" x14ac:dyDescent="0.3">
      <c r="A278" s="29"/>
      <c r="B278" s="29"/>
      <c r="C278" s="29"/>
      <c r="D278" s="29"/>
      <c r="E278" s="29"/>
      <c r="F278" s="29" t="s">
        <v>437</v>
      </c>
      <c r="G278" s="29"/>
      <c r="H278" s="29"/>
      <c r="I278" s="30"/>
      <c r="J278" s="29"/>
      <c r="K278" s="29"/>
      <c r="L278" s="29"/>
      <c r="M278" s="29"/>
      <c r="N278" s="29"/>
      <c r="O278" s="29"/>
      <c r="P278" s="5">
        <f>ROUND(SUM(P272:P277),5)</f>
        <v>-1429.66</v>
      </c>
      <c r="Q278" s="5">
        <f>Q277</f>
        <v>-1429.66</v>
      </c>
    </row>
    <row r="279" spans="1:17" ht="15.75" thickBot="1" x14ac:dyDescent="0.3">
      <c r="A279" s="29"/>
      <c r="B279" s="29"/>
      <c r="C279" s="29"/>
      <c r="D279" s="29"/>
      <c r="E279" s="29" t="s">
        <v>207</v>
      </c>
      <c r="F279" s="29"/>
      <c r="G279" s="29"/>
      <c r="H279" s="29"/>
      <c r="I279" s="30"/>
      <c r="J279" s="29"/>
      <c r="K279" s="29"/>
      <c r="L279" s="29"/>
      <c r="M279" s="29"/>
      <c r="N279" s="29"/>
      <c r="O279" s="29"/>
      <c r="P279" s="3">
        <f>ROUND(P271+P278,5)</f>
        <v>-1829.55</v>
      </c>
      <c r="Q279" s="3">
        <f>ROUND(Q271+Q278,5)</f>
        <v>-1829.55</v>
      </c>
    </row>
    <row r="280" spans="1:17" x14ac:dyDescent="0.25">
      <c r="A280" s="29"/>
      <c r="B280" s="29"/>
      <c r="C280" s="29"/>
      <c r="D280" s="29" t="s">
        <v>213</v>
      </c>
      <c r="E280" s="29"/>
      <c r="F280" s="29"/>
      <c r="G280" s="29"/>
      <c r="H280" s="29"/>
      <c r="I280" s="30"/>
      <c r="J280" s="29"/>
      <c r="K280" s="29"/>
      <c r="L280" s="29"/>
      <c r="M280" s="29"/>
      <c r="N280" s="29"/>
      <c r="O280" s="29"/>
      <c r="P280" s="2">
        <f>P279</f>
        <v>-1829.55</v>
      </c>
      <c r="Q280" s="2">
        <f>Q279</f>
        <v>-1829.55</v>
      </c>
    </row>
    <row r="281" spans="1:17" x14ac:dyDescent="0.25">
      <c r="A281" s="1"/>
      <c r="B281" s="1"/>
      <c r="C281" s="1"/>
      <c r="D281" s="1" t="s">
        <v>214</v>
      </c>
      <c r="E281" s="1"/>
      <c r="F281" s="1"/>
      <c r="G281" s="1"/>
      <c r="H281" s="1"/>
      <c r="I281" s="22"/>
      <c r="J281" s="1"/>
      <c r="K281" s="1"/>
      <c r="L281" s="1"/>
      <c r="M281" s="1"/>
      <c r="N281" s="1"/>
      <c r="O281" s="1"/>
      <c r="P281" s="23"/>
      <c r="Q281" s="23"/>
    </row>
    <row r="282" spans="1:17" x14ac:dyDescent="0.25">
      <c r="A282" s="1"/>
      <c r="B282" s="1"/>
      <c r="C282" s="1"/>
      <c r="D282" s="1"/>
      <c r="E282" s="1" t="s">
        <v>215</v>
      </c>
      <c r="F282" s="1"/>
      <c r="G282" s="1"/>
      <c r="H282" s="1"/>
      <c r="I282" s="22"/>
      <c r="J282" s="1"/>
      <c r="K282" s="1"/>
      <c r="L282" s="1"/>
      <c r="M282" s="1"/>
      <c r="N282" s="1"/>
      <c r="O282" s="1"/>
      <c r="P282" s="23"/>
      <c r="Q282" s="23"/>
    </row>
    <row r="283" spans="1:17" x14ac:dyDescent="0.25">
      <c r="A283" s="24"/>
      <c r="B283" s="24"/>
      <c r="C283" s="24"/>
      <c r="D283" s="24"/>
      <c r="E283" s="24"/>
      <c r="F283" s="24"/>
      <c r="G283" s="24"/>
      <c r="H283" s="24" t="s">
        <v>476</v>
      </c>
      <c r="I283" s="25">
        <v>46193</v>
      </c>
      <c r="J283" s="24" t="s">
        <v>519</v>
      </c>
      <c r="K283" s="24" t="s">
        <v>599</v>
      </c>
      <c r="L283" s="24" t="s">
        <v>689</v>
      </c>
      <c r="M283" s="24" t="s">
        <v>786</v>
      </c>
      <c r="N283" s="26"/>
      <c r="O283" s="24" t="s">
        <v>42</v>
      </c>
      <c r="P283" s="27">
        <v>-49.74</v>
      </c>
      <c r="Q283" s="27">
        <f t="shared" ref="Q283:Q289" si="10">ROUND(Q282+P283,5)</f>
        <v>-49.74</v>
      </c>
    </row>
    <row r="284" spans="1:17" x14ac:dyDescent="0.25">
      <c r="A284" s="24"/>
      <c r="B284" s="24"/>
      <c r="C284" s="24"/>
      <c r="D284" s="24"/>
      <c r="E284" s="24"/>
      <c r="F284" s="24"/>
      <c r="G284" s="24"/>
      <c r="H284" s="24" t="s">
        <v>476</v>
      </c>
      <c r="I284" s="25">
        <v>46193</v>
      </c>
      <c r="J284" s="24" t="s">
        <v>519</v>
      </c>
      <c r="K284" s="24" t="s">
        <v>599</v>
      </c>
      <c r="L284" s="24" t="s">
        <v>690</v>
      </c>
      <c r="M284" s="24" t="s">
        <v>786</v>
      </c>
      <c r="N284" s="26"/>
      <c r="O284" s="24" t="s">
        <v>42</v>
      </c>
      <c r="P284" s="27">
        <v>-52.79</v>
      </c>
      <c r="Q284" s="27">
        <f t="shared" si="10"/>
        <v>-102.53</v>
      </c>
    </row>
    <row r="285" spans="1:17" x14ac:dyDescent="0.25">
      <c r="A285" s="24"/>
      <c r="B285" s="24"/>
      <c r="C285" s="24"/>
      <c r="D285" s="24"/>
      <c r="E285" s="24"/>
      <c r="F285" s="24"/>
      <c r="G285" s="24"/>
      <c r="H285" s="24" t="s">
        <v>476</v>
      </c>
      <c r="I285" s="25">
        <v>46193</v>
      </c>
      <c r="J285" s="24" t="s">
        <v>519</v>
      </c>
      <c r="K285" s="24" t="s">
        <v>599</v>
      </c>
      <c r="L285" s="24" t="s">
        <v>691</v>
      </c>
      <c r="M285" s="24" t="s">
        <v>786</v>
      </c>
      <c r="N285" s="26"/>
      <c r="O285" s="24" t="s">
        <v>42</v>
      </c>
      <c r="P285" s="27">
        <v>-49.74</v>
      </c>
      <c r="Q285" s="27">
        <f t="shared" si="10"/>
        <v>-152.27000000000001</v>
      </c>
    </row>
    <row r="286" spans="1:17" x14ac:dyDescent="0.25">
      <c r="A286" s="24"/>
      <c r="B286" s="24"/>
      <c r="C286" s="24"/>
      <c r="D286" s="24"/>
      <c r="E286" s="24"/>
      <c r="F286" s="24"/>
      <c r="G286" s="24"/>
      <c r="H286" s="24" t="s">
        <v>476</v>
      </c>
      <c r="I286" s="25">
        <v>46193</v>
      </c>
      <c r="J286" s="24" t="s">
        <v>519</v>
      </c>
      <c r="K286" s="24" t="s">
        <v>599</v>
      </c>
      <c r="L286" s="24" t="s">
        <v>692</v>
      </c>
      <c r="M286" s="24" t="s">
        <v>786</v>
      </c>
      <c r="N286" s="26"/>
      <c r="O286" s="24" t="s">
        <v>42</v>
      </c>
      <c r="P286" s="27">
        <v>-44.68</v>
      </c>
      <c r="Q286" s="27">
        <f t="shared" si="10"/>
        <v>-196.95</v>
      </c>
    </row>
    <row r="287" spans="1:17" x14ac:dyDescent="0.25">
      <c r="A287" s="24"/>
      <c r="B287" s="24"/>
      <c r="C287" s="24"/>
      <c r="D287" s="24"/>
      <c r="E287" s="24"/>
      <c r="F287" s="24"/>
      <c r="G287" s="24"/>
      <c r="H287" s="24" t="s">
        <v>476</v>
      </c>
      <c r="I287" s="25">
        <v>46193</v>
      </c>
      <c r="J287" s="24" t="s">
        <v>519</v>
      </c>
      <c r="K287" s="24" t="s">
        <v>599</v>
      </c>
      <c r="L287" s="24" t="s">
        <v>693</v>
      </c>
      <c r="M287" s="24" t="s">
        <v>786</v>
      </c>
      <c r="N287" s="26"/>
      <c r="O287" s="24" t="s">
        <v>42</v>
      </c>
      <c r="P287" s="27">
        <v>-40.54</v>
      </c>
      <c r="Q287" s="27">
        <f t="shared" si="10"/>
        <v>-237.49</v>
      </c>
    </row>
    <row r="288" spans="1:17" x14ac:dyDescent="0.25">
      <c r="A288" s="24"/>
      <c r="B288" s="24"/>
      <c r="C288" s="24"/>
      <c r="D288" s="24"/>
      <c r="E288" s="24"/>
      <c r="F288" s="24"/>
      <c r="G288" s="24"/>
      <c r="H288" s="24" t="s">
        <v>476</v>
      </c>
      <c r="I288" s="25">
        <v>46193</v>
      </c>
      <c r="J288" s="24" t="s">
        <v>519</v>
      </c>
      <c r="K288" s="24" t="s">
        <v>599</v>
      </c>
      <c r="L288" s="24" t="s">
        <v>694</v>
      </c>
      <c r="M288" s="24" t="s">
        <v>786</v>
      </c>
      <c r="N288" s="26"/>
      <c r="O288" s="24" t="s">
        <v>42</v>
      </c>
      <c r="P288" s="27">
        <v>-49.74</v>
      </c>
      <c r="Q288" s="27">
        <f t="shared" si="10"/>
        <v>-287.23</v>
      </c>
    </row>
    <row r="289" spans="1:17" ht="15.75" thickBot="1" x14ac:dyDescent="0.3">
      <c r="A289" s="24"/>
      <c r="B289" s="24"/>
      <c r="C289" s="24"/>
      <c r="D289" s="24"/>
      <c r="E289" s="24"/>
      <c r="F289" s="24"/>
      <c r="G289" s="24"/>
      <c r="H289" s="24" t="s">
        <v>478</v>
      </c>
      <c r="I289" s="25">
        <v>46203</v>
      </c>
      <c r="J289" s="24" t="s">
        <v>504</v>
      </c>
      <c r="K289" s="24" t="s">
        <v>584</v>
      </c>
      <c r="L289" s="24" t="s">
        <v>679</v>
      </c>
      <c r="M289" s="24" t="s">
        <v>786</v>
      </c>
      <c r="N289" s="26"/>
      <c r="O289" s="24" t="s">
        <v>11</v>
      </c>
      <c r="P289" s="28">
        <v>138.24</v>
      </c>
      <c r="Q289" s="28">
        <f t="shared" si="10"/>
        <v>-148.99</v>
      </c>
    </row>
    <row r="290" spans="1:17" x14ac:dyDescent="0.25">
      <c r="A290" s="29"/>
      <c r="B290" s="29"/>
      <c r="C290" s="29"/>
      <c r="D290" s="29"/>
      <c r="E290" s="29" t="s">
        <v>438</v>
      </c>
      <c r="F290" s="29"/>
      <c r="G290" s="29"/>
      <c r="H290" s="29"/>
      <c r="I290" s="30"/>
      <c r="J290" s="29"/>
      <c r="K290" s="29"/>
      <c r="L290" s="29"/>
      <c r="M290" s="29"/>
      <c r="N290" s="29"/>
      <c r="O290" s="29"/>
      <c r="P290" s="2">
        <f>ROUND(SUM(P282:P289),5)</f>
        <v>-148.99</v>
      </c>
      <c r="Q290" s="2">
        <f>Q289</f>
        <v>-148.99</v>
      </c>
    </row>
    <row r="291" spans="1:17" x14ac:dyDescent="0.25">
      <c r="A291" s="1"/>
      <c r="B291" s="1"/>
      <c r="C291" s="1"/>
      <c r="D291" s="1"/>
      <c r="E291" s="1" t="s">
        <v>216</v>
      </c>
      <c r="F291" s="1"/>
      <c r="G291" s="1"/>
      <c r="H291" s="1"/>
      <c r="I291" s="22"/>
      <c r="J291" s="1"/>
      <c r="K291" s="1"/>
      <c r="L291" s="1"/>
      <c r="M291" s="1"/>
      <c r="N291" s="1"/>
      <c r="O291" s="1"/>
      <c r="P291" s="23"/>
      <c r="Q291" s="23"/>
    </row>
    <row r="292" spans="1:17" x14ac:dyDescent="0.25">
      <c r="A292" s="24"/>
      <c r="B292" s="24"/>
      <c r="C292" s="24"/>
      <c r="D292" s="24"/>
      <c r="E292" s="24"/>
      <c r="F292" s="24"/>
      <c r="G292" s="24"/>
      <c r="H292" s="24" t="s">
        <v>476</v>
      </c>
      <c r="I292" s="25">
        <v>46193</v>
      </c>
      <c r="J292" s="24" t="s">
        <v>519</v>
      </c>
      <c r="K292" s="24" t="s">
        <v>599</v>
      </c>
      <c r="L292" s="24" t="s">
        <v>695</v>
      </c>
      <c r="M292" s="24" t="s">
        <v>786</v>
      </c>
      <c r="N292" s="26"/>
      <c r="O292" s="24" t="s">
        <v>42</v>
      </c>
      <c r="P292" s="27">
        <v>-40.54</v>
      </c>
      <c r="Q292" s="27">
        <f>ROUND(Q291+P292,5)</f>
        <v>-40.54</v>
      </c>
    </row>
    <row r="293" spans="1:17" x14ac:dyDescent="0.25">
      <c r="A293" s="24"/>
      <c r="B293" s="24"/>
      <c r="C293" s="24"/>
      <c r="D293" s="24"/>
      <c r="E293" s="24"/>
      <c r="F293" s="24"/>
      <c r="G293" s="24"/>
      <c r="H293" s="24" t="s">
        <v>476</v>
      </c>
      <c r="I293" s="25">
        <v>46193</v>
      </c>
      <c r="J293" s="24" t="s">
        <v>519</v>
      </c>
      <c r="K293" s="24" t="s">
        <v>599</v>
      </c>
      <c r="L293" s="24" t="s">
        <v>696</v>
      </c>
      <c r="M293" s="24" t="s">
        <v>786</v>
      </c>
      <c r="N293" s="26"/>
      <c r="O293" s="24" t="s">
        <v>42</v>
      </c>
      <c r="P293" s="27">
        <v>-40.54</v>
      </c>
      <c r="Q293" s="27">
        <f>ROUND(Q292+P293,5)</f>
        <v>-81.08</v>
      </c>
    </row>
    <row r="294" spans="1:17" x14ac:dyDescent="0.25">
      <c r="A294" s="24"/>
      <c r="B294" s="24"/>
      <c r="C294" s="24"/>
      <c r="D294" s="24"/>
      <c r="E294" s="24"/>
      <c r="F294" s="24"/>
      <c r="G294" s="24"/>
      <c r="H294" s="24" t="s">
        <v>476</v>
      </c>
      <c r="I294" s="25">
        <v>46193</v>
      </c>
      <c r="J294" s="24" t="s">
        <v>519</v>
      </c>
      <c r="K294" s="24" t="s">
        <v>599</v>
      </c>
      <c r="L294" s="24" t="s">
        <v>697</v>
      </c>
      <c r="M294" s="24" t="s">
        <v>786</v>
      </c>
      <c r="N294" s="26"/>
      <c r="O294" s="24" t="s">
        <v>42</v>
      </c>
      <c r="P294" s="27">
        <v>-40.54</v>
      </c>
      <c r="Q294" s="27">
        <f>ROUND(Q293+P294,5)</f>
        <v>-121.62</v>
      </c>
    </row>
    <row r="295" spans="1:17" x14ac:dyDescent="0.25">
      <c r="A295" s="24"/>
      <c r="B295" s="24"/>
      <c r="C295" s="24"/>
      <c r="D295" s="24"/>
      <c r="E295" s="24"/>
      <c r="F295" s="24"/>
      <c r="G295" s="24"/>
      <c r="H295" s="24" t="s">
        <v>476</v>
      </c>
      <c r="I295" s="25">
        <v>46193</v>
      </c>
      <c r="J295" s="24" t="s">
        <v>519</v>
      </c>
      <c r="K295" s="24" t="s">
        <v>599</v>
      </c>
      <c r="L295" s="24" t="s">
        <v>698</v>
      </c>
      <c r="M295" s="24" t="s">
        <v>786</v>
      </c>
      <c r="N295" s="26"/>
      <c r="O295" s="24" t="s">
        <v>42</v>
      </c>
      <c r="P295" s="27">
        <v>-40.54</v>
      </c>
      <c r="Q295" s="27">
        <f>ROUND(Q294+P295,5)</f>
        <v>-162.16</v>
      </c>
    </row>
    <row r="296" spans="1:17" ht="15.75" thickBot="1" x14ac:dyDescent="0.3">
      <c r="A296" s="24"/>
      <c r="B296" s="24"/>
      <c r="C296" s="24"/>
      <c r="D296" s="24"/>
      <c r="E296" s="24"/>
      <c r="F296" s="24"/>
      <c r="G296" s="24"/>
      <c r="H296" s="24" t="s">
        <v>476</v>
      </c>
      <c r="I296" s="25">
        <v>46193</v>
      </c>
      <c r="J296" s="24" t="s">
        <v>519</v>
      </c>
      <c r="K296" s="24" t="s">
        <v>599</v>
      </c>
      <c r="L296" s="24" t="s">
        <v>699</v>
      </c>
      <c r="M296" s="24" t="s">
        <v>786</v>
      </c>
      <c r="N296" s="26"/>
      <c r="O296" s="24" t="s">
        <v>42</v>
      </c>
      <c r="P296" s="28">
        <v>-40.54</v>
      </c>
      <c r="Q296" s="28">
        <f>ROUND(Q295+P296,5)</f>
        <v>-202.7</v>
      </c>
    </row>
    <row r="297" spans="1:17" x14ac:dyDescent="0.25">
      <c r="A297" s="29"/>
      <c r="B297" s="29"/>
      <c r="C297" s="29"/>
      <c r="D297" s="29"/>
      <c r="E297" s="29" t="s">
        <v>439</v>
      </c>
      <c r="F297" s="29"/>
      <c r="G297" s="29"/>
      <c r="H297" s="29"/>
      <c r="I297" s="30"/>
      <c r="J297" s="29"/>
      <c r="K297" s="29"/>
      <c r="L297" s="29"/>
      <c r="M297" s="29"/>
      <c r="N297" s="29"/>
      <c r="O297" s="29"/>
      <c r="P297" s="2">
        <f>ROUND(SUM(P291:P296),5)</f>
        <v>-202.7</v>
      </c>
      <c r="Q297" s="2">
        <f>Q296</f>
        <v>-202.7</v>
      </c>
    </row>
    <row r="298" spans="1:17" x14ac:dyDescent="0.25">
      <c r="A298" s="1"/>
      <c r="B298" s="1"/>
      <c r="C298" s="1"/>
      <c r="D298" s="1"/>
      <c r="E298" s="1" t="s">
        <v>217</v>
      </c>
      <c r="F298" s="1"/>
      <c r="G298" s="1"/>
      <c r="H298" s="1"/>
      <c r="I298" s="22"/>
      <c r="J298" s="1"/>
      <c r="K298" s="1"/>
      <c r="L298" s="1"/>
      <c r="M298" s="1"/>
      <c r="N298" s="1"/>
      <c r="O298" s="1"/>
      <c r="P298" s="23"/>
      <c r="Q298" s="23"/>
    </row>
    <row r="299" spans="1:17" x14ac:dyDescent="0.25">
      <c r="A299" s="24"/>
      <c r="B299" s="24"/>
      <c r="C299" s="24"/>
      <c r="D299" s="24"/>
      <c r="E299" s="24"/>
      <c r="F299" s="24"/>
      <c r="G299" s="24"/>
      <c r="H299" s="24" t="s">
        <v>473</v>
      </c>
      <c r="I299" s="25">
        <v>46175</v>
      </c>
      <c r="J299" s="24"/>
      <c r="K299" s="24" t="s">
        <v>600</v>
      </c>
      <c r="L299" s="24" t="s">
        <v>700</v>
      </c>
      <c r="M299" s="24" t="s">
        <v>786</v>
      </c>
      <c r="N299" s="26"/>
      <c r="O299" s="24" t="s">
        <v>11</v>
      </c>
      <c r="P299" s="27">
        <v>462.5</v>
      </c>
      <c r="Q299" s="27">
        <f>ROUND(Q298+P299,5)</f>
        <v>462.5</v>
      </c>
    </row>
    <row r="300" spans="1:17" ht="15.75" thickBot="1" x14ac:dyDescent="0.3">
      <c r="A300" s="24"/>
      <c r="B300" s="24"/>
      <c r="C300" s="24"/>
      <c r="D300" s="24"/>
      <c r="E300" s="24"/>
      <c r="F300" s="24"/>
      <c r="G300" s="24"/>
      <c r="H300" s="24" t="s">
        <v>476</v>
      </c>
      <c r="I300" s="25">
        <v>46197</v>
      </c>
      <c r="J300" s="24"/>
      <c r="K300" s="24" t="s">
        <v>601</v>
      </c>
      <c r="L300" s="24" t="s">
        <v>701</v>
      </c>
      <c r="M300" s="24" t="s">
        <v>786</v>
      </c>
      <c r="N300" s="26"/>
      <c r="O300" s="24" t="s">
        <v>42</v>
      </c>
      <c r="P300" s="28">
        <v>-370.7</v>
      </c>
      <c r="Q300" s="28">
        <f>ROUND(Q299+P300,5)</f>
        <v>91.8</v>
      </c>
    </row>
    <row r="301" spans="1:17" x14ac:dyDescent="0.25">
      <c r="A301" s="29"/>
      <c r="B301" s="29"/>
      <c r="C301" s="29"/>
      <c r="D301" s="29"/>
      <c r="E301" s="29" t="s">
        <v>440</v>
      </c>
      <c r="F301" s="29"/>
      <c r="G301" s="29"/>
      <c r="H301" s="29"/>
      <c r="I301" s="30"/>
      <c r="J301" s="29"/>
      <c r="K301" s="29"/>
      <c r="L301" s="29"/>
      <c r="M301" s="29"/>
      <c r="N301" s="29"/>
      <c r="O301" s="29"/>
      <c r="P301" s="2">
        <f>ROUND(SUM(P298:P300),5)</f>
        <v>91.8</v>
      </c>
      <c r="Q301" s="2">
        <f>Q300</f>
        <v>91.8</v>
      </c>
    </row>
    <row r="302" spans="1:17" x14ac:dyDescent="0.25">
      <c r="A302" s="1"/>
      <c r="B302" s="1"/>
      <c r="C302" s="1"/>
      <c r="D302" s="1"/>
      <c r="E302" s="1" t="s">
        <v>218</v>
      </c>
      <c r="F302" s="1"/>
      <c r="G302" s="1"/>
      <c r="H302" s="1"/>
      <c r="I302" s="22"/>
      <c r="J302" s="1"/>
      <c r="K302" s="1"/>
      <c r="L302" s="1"/>
      <c r="M302" s="1"/>
      <c r="N302" s="1"/>
      <c r="O302" s="1"/>
      <c r="P302" s="23"/>
      <c r="Q302" s="23"/>
    </row>
    <row r="303" spans="1:17" ht="15.75" thickBot="1" x14ac:dyDescent="0.3">
      <c r="A303" s="21"/>
      <c r="B303" s="21"/>
      <c r="C303" s="21"/>
      <c r="D303" s="21"/>
      <c r="E303" s="21"/>
      <c r="F303" s="21"/>
      <c r="G303" s="24"/>
      <c r="H303" s="24" t="s">
        <v>476</v>
      </c>
      <c r="I303" s="25">
        <v>46177</v>
      </c>
      <c r="J303" s="24" t="s">
        <v>520</v>
      </c>
      <c r="K303" s="24" t="s">
        <v>601</v>
      </c>
      <c r="L303" s="24" t="s">
        <v>702</v>
      </c>
      <c r="M303" s="24" t="s">
        <v>786</v>
      </c>
      <c r="N303" s="26"/>
      <c r="O303" s="24" t="s">
        <v>42</v>
      </c>
      <c r="P303" s="28">
        <v>-107.49</v>
      </c>
      <c r="Q303" s="28">
        <f>ROUND(Q302+P303,5)</f>
        <v>-107.49</v>
      </c>
    </row>
    <row r="304" spans="1:17" x14ac:dyDescent="0.25">
      <c r="A304" s="29"/>
      <c r="B304" s="29"/>
      <c r="C304" s="29"/>
      <c r="D304" s="29"/>
      <c r="E304" s="29" t="s">
        <v>441</v>
      </c>
      <c r="F304" s="29"/>
      <c r="G304" s="29"/>
      <c r="H304" s="29"/>
      <c r="I304" s="30"/>
      <c r="J304" s="29"/>
      <c r="K304" s="29"/>
      <c r="L304" s="29"/>
      <c r="M304" s="29"/>
      <c r="N304" s="29"/>
      <c r="O304" s="29"/>
      <c r="P304" s="2">
        <f>ROUND(SUM(P302:P303),5)</f>
        <v>-107.49</v>
      </c>
      <c r="Q304" s="2">
        <f>Q303</f>
        <v>-107.49</v>
      </c>
    </row>
    <row r="305" spans="1:17" x14ac:dyDescent="0.25">
      <c r="A305" s="1"/>
      <c r="B305" s="1"/>
      <c r="C305" s="1"/>
      <c r="D305" s="1"/>
      <c r="E305" s="1" t="s">
        <v>219</v>
      </c>
      <c r="F305" s="1"/>
      <c r="G305" s="1"/>
      <c r="H305" s="1"/>
      <c r="I305" s="22"/>
      <c r="J305" s="1"/>
      <c r="K305" s="1"/>
      <c r="L305" s="1"/>
      <c r="M305" s="1"/>
      <c r="N305" s="1"/>
      <c r="O305" s="1"/>
      <c r="P305" s="23"/>
      <c r="Q305" s="23"/>
    </row>
    <row r="306" spans="1:17" ht="15.75" thickBot="1" x14ac:dyDescent="0.3">
      <c r="A306" s="21"/>
      <c r="B306" s="21"/>
      <c r="C306" s="21"/>
      <c r="D306" s="21"/>
      <c r="E306" s="21"/>
      <c r="F306" s="21"/>
      <c r="G306" s="24"/>
      <c r="H306" s="24" t="s">
        <v>476</v>
      </c>
      <c r="I306" s="25">
        <v>46177</v>
      </c>
      <c r="J306" s="24" t="s">
        <v>520</v>
      </c>
      <c r="K306" s="24" t="s">
        <v>601</v>
      </c>
      <c r="L306" s="24" t="s">
        <v>702</v>
      </c>
      <c r="M306" s="24" t="s">
        <v>786</v>
      </c>
      <c r="N306" s="26"/>
      <c r="O306" s="24" t="s">
        <v>42</v>
      </c>
      <c r="P306" s="27">
        <v>-107.49</v>
      </c>
      <c r="Q306" s="27">
        <f>ROUND(Q305+P306,5)</f>
        <v>-107.49</v>
      </c>
    </row>
    <row r="307" spans="1:17" ht="15.75" thickBot="1" x14ac:dyDescent="0.3">
      <c r="A307" s="29"/>
      <c r="B307" s="29"/>
      <c r="C307" s="29"/>
      <c r="D307" s="29"/>
      <c r="E307" s="29" t="s">
        <v>442</v>
      </c>
      <c r="F307" s="29"/>
      <c r="G307" s="29"/>
      <c r="H307" s="29"/>
      <c r="I307" s="30"/>
      <c r="J307" s="29"/>
      <c r="K307" s="29"/>
      <c r="L307" s="29"/>
      <c r="M307" s="29"/>
      <c r="N307" s="29"/>
      <c r="O307" s="29"/>
      <c r="P307" s="3">
        <f>ROUND(SUM(P305:P306),5)</f>
        <v>-107.49</v>
      </c>
      <c r="Q307" s="3">
        <f>Q306</f>
        <v>-107.49</v>
      </c>
    </row>
    <row r="308" spans="1:17" x14ac:dyDescent="0.25">
      <c r="A308" s="29"/>
      <c r="B308" s="29"/>
      <c r="C308" s="29"/>
      <c r="D308" s="29" t="s">
        <v>221</v>
      </c>
      <c r="E308" s="29"/>
      <c r="F308" s="29"/>
      <c r="G308" s="29"/>
      <c r="H308" s="29"/>
      <c r="I308" s="30"/>
      <c r="J308" s="29"/>
      <c r="K308" s="29"/>
      <c r="L308" s="29"/>
      <c r="M308" s="29"/>
      <c r="N308" s="29"/>
      <c r="O308" s="29"/>
      <c r="P308" s="2">
        <f>ROUND(P290+P297+P301+P304+P307,5)</f>
        <v>-474.87</v>
      </c>
      <c r="Q308" s="2">
        <f>ROUND(Q290+Q297+Q301+Q304+Q307,5)</f>
        <v>-474.87</v>
      </c>
    </row>
    <row r="309" spans="1:17" x14ac:dyDescent="0.25">
      <c r="A309" s="1"/>
      <c r="B309" s="1"/>
      <c r="C309" s="1"/>
      <c r="D309" s="1" t="s">
        <v>222</v>
      </c>
      <c r="E309" s="1"/>
      <c r="F309" s="1"/>
      <c r="G309" s="1"/>
      <c r="H309" s="1"/>
      <c r="I309" s="22"/>
      <c r="J309" s="1"/>
      <c r="K309" s="1"/>
      <c r="L309" s="1"/>
      <c r="M309" s="1"/>
      <c r="N309" s="1"/>
      <c r="O309" s="1"/>
      <c r="P309" s="23"/>
      <c r="Q309" s="23"/>
    </row>
    <row r="310" spans="1:17" x14ac:dyDescent="0.25">
      <c r="A310" s="1"/>
      <c r="B310" s="1"/>
      <c r="C310" s="1"/>
      <c r="D310" s="1"/>
      <c r="E310" s="1" t="s">
        <v>223</v>
      </c>
      <c r="F310" s="1"/>
      <c r="G310" s="1"/>
      <c r="H310" s="1"/>
      <c r="I310" s="22"/>
      <c r="J310" s="1"/>
      <c r="K310" s="1"/>
      <c r="L310" s="1"/>
      <c r="M310" s="1"/>
      <c r="N310" s="1"/>
      <c r="O310" s="1"/>
      <c r="P310" s="23"/>
      <c r="Q310" s="23"/>
    </row>
    <row r="311" spans="1:17" x14ac:dyDescent="0.25">
      <c r="A311" s="1"/>
      <c r="B311" s="1"/>
      <c r="C311" s="1"/>
      <c r="D311" s="1"/>
      <c r="E311" s="1"/>
      <c r="F311" s="1" t="s">
        <v>224</v>
      </c>
      <c r="G311" s="1"/>
      <c r="H311" s="1"/>
      <c r="I311" s="22"/>
      <c r="J311" s="1"/>
      <c r="K311" s="1"/>
      <c r="L311" s="1"/>
      <c r="M311" s="1"/>
      <c r="N311" s="1"/>
      <c r="O311" s="1"/>
      <c r="P311" s="23"/>
      <c r="Q311" s="23"/>
    </row>
    <row r="312" spans="1:17" ht="15.75" thickBot="1" x14ac:dyDescent="0.3">
      <c r="A312" s="21"/>
      <c r="B312" s="21"/>
      <c r="C312" s="21"/>
      <c r="D312" s="21"/>
      <c r="E312" s="21"/>
      <c r="F312" s="21"/>
      <c r="G312" s="24"/>
      <c r="H312" s="24" t="s">
        <v>476</v>
      </c>
      <c r="I312" s="25">
        <v>46184</v>
      </c>
      <c r="J312" s="24" t="s">
        <v>521</v>
      </c>
      <c r="K312" s="24" t="s">
        <v>602</v>
      </c>
      <c r="L312" s="24" t="s">
        <v>703</v>
      </c>
      <c r="M312" s="24" t="s">
        <v>786</v>
      </c>
      <c r="N312" s="26"/>
      <c r="O312" s="24" t="s">
        <v>42</v>
      </c>
      <c r="P312" s="28">
        <v>-834.91</v>
      </c>
      <c r="Q312" s="28">
        <f>ROUND(Q311+P312,5)</f>
        <v>-834.91</v>
      </c>
    </row>
    <row r="313" spans="1:17" x14ac:dyDescent="0.25">
      <c r="A313" s="29"/>
      <c r="B313" s="29"/>
      <c r="C313" s="29"/>
      <c r="D313" s="29"/>
      <c r="E313" s="29"/>
      <c r="F313" s="29" t="s">
        <v>443</v>
      </c>
      <c r="G313" s="29"/>
      <c r="H313" s="29"/>
      <c r="I313" s="30"/>
      <c r="J313" s="29"/>
      <c r="K313" s="29"/>
      <c r="L313" s="29"/>
      <c r="M313" s="29"/>
      <c r="N313" s="29"/>
      <c r="O313" s="29"/>
      <c r="P313" s="2">
        <f>ROUND(SUM(P311:P312),5)</f>
        <v>-834.91</v>
      </c>
      <c r="Q313" s="2">
        <f>Q312</f>
        <v>-834.91</v>
      </c>
    </row>
    <row r="314" spans="1:17" x14ac:dyDescent="0.25">
      <c r="A314" s="1"/>
      <c r="B314" s="1"/>
      <c r="C314" s="1"/>
      <c r="D314" s="1"/>
      <c r="E314" s="1"/>
      <c r="F314" s="1" t="s">
        <v>225</v>
      </c>
      <c r="G314" s="1"/>
      <c r="H314" s="1"/>
      <c r="I314" s="22"/>
      <c r="J314" s="1"/>
      <c r="K314" s="1"/>
      <c r="L314" s="1"/>
      <c r="M314" s="1"/>
      <c r="N314" s="1"/>
      <c r="O314" s="1"/>
      <c r="P314" s="23"/>
      <c r="Q314" s="23"/>
    </row>
    <row r="315" spans="1:17" ht="15.75" thickBot="1" x14ac:dyDescent="0.3">
      <c r="A315" s="21"/>
      <c r="B315" s="21"/>
      <c r="C315" s="21"/>
      <c r="D315" s="21"/>
      <c r="E315" s="21"/>
      <c r="F315" s="21"/>
      <c r="G315" s="24"/>
      <c r="H315" s="24" t="s">
        <v>476</v>
      </c>
      <c r="I315" s="25">
        <v>46184</v>
      </c>
      <c r="J315" s="24" t="s">
        <v>521</v>
      </c>
      <c r="K315" s="24" t="s">
        <v>602</v>
      </c>
      <c r="L315" s="24" t="s">
        <v>704</v>
      </c>
      <c r="M315" s="24" t="s">
        <v>786</v>
      </c>
      <c r="N315" s="26"/>
      <c r="O315" s="24" t="s">
        <v>42</v>
      </c>
      <c r="P315" s="28">
        <v>-33.630000000000003</v>
      </c>
      <c r="Q315" s="28">
        <f>ROUND(Q314+P315,5)</f>
        <v>-33.630000000000003</v>
      </c>
    </row>
    <row r="316" spans="1:17" x14ac:dyDescent="0.25">
      <c r="A316" s="29"/>
      <c r="B316" s="29"/>
      <c r="C316" s="29"/>
      <c r="D316" s="29"/>
      <c r="E316" s="29"/>
      <c r="F316" s="29" t="s">
        <v>444</v>
      </c>
      <c r="G316" s="29"/>
      <c r="H316" s="29"/>
      <c r="I316" s="30"/>
      <c r="J316" s="29"/>
      <c r="K316" s="29"/>
      <c r="L316" s="29"/>
      <c r="M316" s="29"/>
      <c r="N316" s="29"/>
      <c r="O316" s="29"/>
      <c r="P316" s="2">
        <f>ROUND(SUM(P314:P315),5)</f>
        <v>-33.630000000000003</v>
      </c>
      <c r="Q316" s="2">
        <f>Q315</f>
        <v>-33.630000000000003</v>
      </c>
    </row>
    <row r="317" spans="1:17" x14ac:dyDescent="0.25">
      <c r="A317" s="1"/>
      <c r="B317" s="1"/>
      <c r="C317" s="1"/>
      <c r="D317" s="1"/>
      <c r="E317" s="1"/>
      <c r="F317" s="1" t="s">
        <v>226</v>
      </c>
      <c r="G317" s="1"/>
      <c r="H317" s="1"/>
      <c r="I317" s="22"/>
      <c r="J317" s="1"/>
      <c r="K317" s="1"/>
      <c r="L317" s="1"/>
      <c r="M317" s="1"/>
      <c r="N317" s="1"/>
      <c r="O317" s="1"/>
      <c r="P317" s="23"/>
      <c r="Q317" s="23"/>
    </row>
    <row r="318" spans="1:17" ht="15.75" thickBot="1" x14ac:dyDescent="0.3">
      <c r="A318" s="21"/>
      <c r="B318" s="21"/>
      <c r="C318" s="21"/>
      <c r="D318" s="21"/>
      <c r="E318" s="21"/>
      <c r="F318" s="21"/>
      <c r="G318" s="24"/>
      <c r="H318" s="24" t="s">
        <v>476</v>
      </c>
      <c r="I318" s="25">
        <v>46184</v>
      </c>
      <c r="J318" s="24" t="s">
        <v>521</v>
      </c>
      <c r="K318" s="24" t="s">
        <v>602</v>
      </c>
      <c r="L318" s="24" t="s">
        <v>705</v>
      </c>
      <c r="M318" s="24" t="s">
        <v>786</v>
      </c>
      <c r="N318" s="26"/>
      <c r="O318" s="24" t="s">
        <v>42</v>
      </c>
      <c r="P318" s="27">
        <v>-20.29</v>
      </c>
      <c r="Q318" s="27">
        <f>ROUND(Q317+P318,5)</f>
        <v>-20.29</v>
      </c>
    </row>
    <row r="319" spans="1:17" ht="15.75" thickBot="1" x14ac:dyDescent="0.3">
      <c r="A319" s="29"/>
      <c r="B319" s="29"/>
      <c r="C319" s="29"/>
      <c r="D319" s="29"/>
      <c r="E319" s="29"/>
      <c r="F319" s="29" t="s">
        <v>445</v>
      </c>
      <c r="G319" s="29"/>
      <c r="H319" s="29"/>
      <c r="I319" s="30"/>
      <c r="J319" s="29"/>
      <c r="K319" s="29"/>
      <c r="L319" s="29"/>
      <c r="M319" s="29"/>
      <c r="N319" s="29"/>
      <c r="O319" s="29"/>
      <c r="P319" s="3">
        <f>ROUND(SUM(P317:P318),5)</f>
        <v>-20.29</v>
      </c>
      <c r="Q319" s="3">
        <f>Q318</f>
        <v>-20.29</v>
      </c>
    </row>
    <row r="320" spans="1:17" x14ac:dyDescent="0.25">
      <c r="A320" s="29"/>
      <c r="B320" s="29"/>
      <c r="C320" s="29"/>
      <c r="D320" s="29"/>
      <c r="E320" s="29" t="s">
        <v>227</v>
      </c>
      <c r="F320" s="29"/>
      <c r="G320" s="29"/>
      <c r="H320" s="29"/>
      <c r="I320" s="30"/>
      <c r="J320" s="29"/>
      <c r="K320" s="29"/>
      <c r="L320" s="29"/>
      <c r="M320" s="29"/>
      <c r="N320" s="29"/>
      <c r="O320" s="29"/>
      <c r="P320" s="2">
        <f>ROUND(P313+P316+P319,5)</f>
        <v>-888.83</v>
      </c>
      <c r="Q320" s="2">
        <f>ROUND(Q313+Q316+Q319,5)</f>
        <v>-888.83</v>
      </c>
    </row>
    <row r="321" spans="1:17" x14ac:dyDescent="0.25">
      <c r="A321" s="1"/>
      <c r="B321" s="1"/>
      <c r="C321" s="1"/>
      <c r="D321" s="1"/>
      <c r="E321" s="1" t="s">
        <v>229</v>
      </c>
      <c r="F321" s="1"/>
      <c r="G321" s="1"/>
      <c r="H321" s="1"/>
      <c r="I321" s="22"/>
      <c r="J321" s="1"/>
      <c r="K321" s="1"/>
      <c r="L321" s="1"/>
      <c r="M321" s="1"/>
      <c r="N321" s="1"/>
      <c r="O321" s="1"/>
      <c r="P321" s="23"/>
      <c r="Q321" s="23"/>
    </row>
    <row r="322" spans="1:17" x14ac:dyDescent="0.25">
      <c r="A322" s="24"/>
      <c r="B322" s="24"/>
      <c r="C322" s="24"/>
      <c r="D322" s="24"/>
      <c r="E322" s="24"/>
      <c r="F322" s="24"/>
      <c r="G322" s="24"/>
      <c r="H322" s="24" t="s">
        <v>474</v>
      </c>
      <c r="I322" s="25">
        <v>46201</v>
      </c>
      <c r="J322" s="24" t="s">
        <v>522</v>
      </c>
      <c r="K322" s="24" t="s">
        <v>603</v>
      </c>
      <c r="L322" s="24" t="s">
        <v>706</v>
      </c>
      <c r="M322" s="24" t="s">
        <v>786</v>
      </c>
      <c r="N322" s="26"/>
      <c r="O322" s="24" t="s">
        <v>45</v>
      </c>
      <c r="P322" s="27">
        <v>-109.57</v>
      </c>
      <c r="Q322" s="27">
        <f>ROUND(Q321+P322,5)</f>
        <v>-109.57</v>
      </c>
    </row>
    <row r="323" spans="1:17" ht="15.75" thickBot="1" x14ac:dyDescent="0.3">
      <c r="A323" s="24"/>
      <c r="B323" s="24"/>
      <c r="C323" s="24"/>
      <c r="D323" s="24"/>
      <c r="E323" s="24"/>
      <c r="F323" s="24"/>
      <c r="G323" s="24"/>
      <c r="H323" s="24" t="s">
        <v>474</v>
      </c>
      <c r="I323" s="25">
        <v>46202</v>
      </c>
      <c r="J323" s="24" t="s">
        <v>522</v>
      </c>
      <c r="K323" s="24" t="s">
        <v>604</v>
      </c>
      <c r="L323" s="24" t="s">
        <v>707</v>
      </c>
      <c r="M323" s="24" t="s">
        <v>786</v>
      </c>
      <c r="N323" s="26"/>
      <c r="O323" s="24" t="s">
        <v>45</v>
      </c>
      <c r="P323" s="27">
        <v>-54.8</v>
      </c>
      <c r="Q323" s="27">
        <f>ROUND(Q322+P323,5)</f>
        <v>-164.37</v>
      </c>
    </row>
    <row r="324" spans="1:17" ht="15.75" thickBot="1" x14ac:dyDescent="0.3">
      <c r="A324" s="29"/>
      <c r="B324" s="29"/>
      <c r="C324" s="29"/>
      <c r="D324" s="29"/>
      <c r="E324" s="29" t="s">
        <v>446</v>
      </c>
      <c r="F324" s="29"/>
      <c r="G324" s="29"/>
      <c r="H324" s="29"/>
      <c r="I324" s="30"/>
      <c r="J324" s="29"/>
      <c r="K324" s="29"/>
      <c r="L324" s="29"/>
      <c r="M324" s="29"/>
      <c r="N324" s="29"/>
      <c r="O324" s="29"/>
      <c r="P324" s="3">
        <f>ROUND(SUM(P321:P323),5)</f>
        <v>-164.37</v>
      </c>
      <c r="Q324" s="3">
        <f>Q323</f>
        <v>-164.37</v>
      </c>
    </row>
    <row r="325" spans="1:17" x14ac:dyDescent="0.25">
      <c r="A325" s="29"/>
      <c r="B325" s="29"/>
      <c r="C325" s="29"/>
      <c r="D325" s="29" t="s">
        <v>230</v>
      </c>
      <c r="E325" s="29"/>
      <c r="F325" s="29"/>
      <c r="G325" s="29"/>
      <c r="H325" s="29"/>
      <c r="I325" s="30"/>
      <c r="J325" s="29"/>
      <c r="K325" s="29"/>
      <c r="L325" s="29"/>
      <c r="M325" s="29"/>
      <c r="N325" s="29"/>
      <c r="O325" s="29"/>
      <c r="P325" s="2">
        <f>ROUND(P320+P324,5)</f>
        <v>-1053.2</v>
      </c>
      <c r="Q325" s="2">
        <f>ROUND(Q320+Q324,5)</f>
        <v>-1053.2</v>
      </c>
    </row>
    <row r="326" spans="1:17" x14ac:dyDescent="0.25">
      <c r="A326" s="1"/>
      <c r="B326" s="1"/>
      <c r="C326" s="1"/>
      <c r="D326" s="1" t="s">
        <v>231</v>
      </c>
      <c r="E326" s="1"/>
      <c r="F326" s="1"/>
      <c r="G326" s="1"/>
      <c r="H326" s="1"/>
      <c r="I326" s="22"/>
      <c r="J326" s="1"/>
      <c r="K326" s="1"/>
      <c r="L326" s="1"/>
      <c r="M326" s="1"/>
      <c r="N326" s="1"/>
      <c r="O326" s="1"/>
      <c r="P326" s="23"/>
      <c r="Q326" s="23"/>
    </row>
    <row r="327" spans="1:17" ht="15.75" thickBot="1" x14ac:dyDescent="0.3">
      <c r="A327" s="21"/>
      <c r="B327" s="21"/>
      <c r="C327" s="21"/>
      <c r="D327" s="21"/>
      <c r="E327" s="21"/>
      <c r="F327" s="21"/>
      <c r="G327" s="24"/>
      <c r="H327" s="24" t="s">
        <v>474</v>
      </c>
      <c r="I327" s="25">
        <v>46175</v>
      </c>
      <c r="J327" s="24" t="s">
        <v>523</v>
      </c>
      <c r="K327" s="24" t="s">
        <v>605</v>
      </c>
      <c r="L327" s="24" t="s">
        <v>708</v>
      </c>
      <c r="M327" s="24" t="s">
        <v>786</v>
      </c>
      <c r="N327" s="26"/>
      <c r="O327" s="24" t="s">
        <v>45</v>
      </c>
      <c r="P327" s="27">
        <v>-188.5</v>
      </c>
      <c r="Q327" s="27">
        <f>ROUND(Q326+P327,5)</f>
        <v>-188.5</v>
      </c>
    </row>
    <row r="328" spans="1:17" ht="15.75" thickBot="1" x14ac:dyDescent="0.3">
      <c r="A328" s="29"/>
      <c r="B328" s="29"/>
      <c r="C328" s="29"/>
      <c r="D328" s="29" t="s">
        <v>447</v>
      </c>
      <c r="E328" s="29"/>
      <c r="F328" s="29"/>
      <c r="G328" s="29"/>
      <c r="H328" s="29"/>
      <c r="I328" s="30"/>
      <c r="J328" s="29"/>
      <c r="K328" s="29"/>
      <c r="L328" s="29"/>
      <c r="M328" s="29"/>
      <c r="N328" s="29"/>
      <c r="O328" s="29"/>
      <c r="P328" s="5">
        <f>ROUND(SUM(P326:P327),5)</f>
        <v>-188.5</v>
      </c>
      <c r="Q328" s="5">
        <f>Q327</f>
        <v>-188.5</v>
      </c>
    </row>
    <row r="329" spans="1:17" ht="15.75" thickBot="1" x14ac:dyDescent="0.3">
      <c r="A329" s="29"/>
      <c r="B329" s="29"/>
      <c r="C329" s="29" t="s">
        <v>232</v>
      </c>
      <c r="D329" s="29"/>
      <c r="E329" s="29"/>
      <c r="F329" s="29"/>
      <c r="G329" s="29"/>
      <c r="H329" s="29"/>
      <c r="I329" s="30"/>
      <c r="J329" s="29"/>
      <c r="K329" s="29"/>
      <c r="L329" s="29"/>
      <c r="M329" s="29"/>
      <c r="N329" s="29"/>
      <c r="O329" s="29"/>
      <c r="P329" s="3">
        <f>ROUND(P280+P308+P325+P328,5)</f>
        <v>-3546.12</v>
      </c>
      <c r="Q329" s="3">
        <f>ROUND(Q280+Q308+Q325+Q328,5)</f>
        <v>-3546.12</v>
      </c>
    </row>
    <row r="330" spans="1:17" x14ac:dyDescent="0.25">
      <c r="A330" s="29"/>
      <c r="B330" s="29" t="s">
        <v>233</v>
      </c>
      <c r="C330" s="29"/>
      <c r="D330" s="29"/>
      <c r="E330" s="29"/>
      <c r="F330" s="29"/>
      <c r="G330" s="29"/>
      <c r="H330" s="29"/>
      <c r="I330" s="30"/>
      <c r="J330" s="29"/>
      <c r="K330" s="29"/>
      <c r="L330" s="29"/>
      <c r="M330" s="29"/>
      <c r="N330" s="29"/>
      <c r="O330" s="29"/>
      <c r="P330" s="2">
        <f>ROUND(P66+P71+P83+P86+P96+P117+P133+P255+P263+P329,5)</f>
        <v>-155458.69</v>
      </c>
      <c r="Q330" s="2">
        <f>ROUND(Q66+Q71+Q83+Q86+Q96+Q117+Q133+Q255+Q263+Q329,5)</f>
        <v>-155458.69</v>
      </c>
    </row>
    <row r="331" spans="1:17" x14ac:dyDescent="0.25">
      <c r="A331" s="1"/>
      <c r="B331" s="1" t="s">
        <v>238</v>
      </c>
      <c r="C331" s="1"/>
      <c r="D331" s="1"/>
      <c r="E331" s="1"/>
      <c r="F331" s="1"/>
      <c r="G331" s="1"/>
      <c r="H331" s="1"/>
      <c r="I331" s="22"/>
      <c r="J331" s="1"/>
      <c r="K331" s="1"/>
      <c r="L331" s="1"/>
      <c r="M331" s="1"/>
      <c r="N331" s="1"/>
      <c r="O331" s="1"/>
      <c r="P331" s="23"/>
      <c r="Q331" s="23"/>
    </row>
    <row r="332" spans="1:17" x14ac:dyDescent="0.25">
      <c r="A332" s="1"/>
      <c r="B332" s="1"/>
      <c r="C332" s="1" t="s">
        <v>241</v>
      </c>
      <c r="D332" s="1"/>
      <c r="E332" s="1"/>
      <c r="F332" s="1"/>
      <c r="G332" s="1"/>
      <c r="H332" s="1"/>
      <c r="I332" s="22"/>
      <c r="J332" s="1"/>
      <c r="K332" s="1"/>
      <c r="L332" s="1"/>
      <c r="M332" s="1"/>
      <c r="N332" s="1"/>
      <c r="O332" s="1"/>
      <c r="P332" s="23"/>
      <c r="Q332" s="23"/>
    </row>
    <row r="333" spans="1:17" ht="15.75" thickBot="1" x14ac:dyDescent="0.3">
      <c r="A333" s="21"/>
      <c r="B333" s="21"/>
      <c r="C333" s="21"/>
      <c r="D333" s="21"/>
      <c r="E333" s="21"/>
      <c r="F333" s="21"/>
      <c r="G333" s="24"/>
      <c r="H333" s="24" t="s">
        <v>474</v>
      </c>
      <c r="I333" s="25">
        <v>46175</v>
      </c>
      <c r="J333" s="24" t="s">
        <v>483</v>
      </c>
      <c r="K333" s="24" t="s">
        <v>568</v>
      </c>
      <c r="L333" s="24" t="s">
        <v>709</v>
      </c>
      <c r="M333" s="24" t="s">
        <v>786</v>
      </c>
      <c r="N333" s="26"/>
      <c r="O333" s="24" t="s">
        <v>45</v>
      </c>
      <c r="P333" s="27">
        <v>-73.599999999999994</v>
      </c>
      <c r="Q333" s="27">
        <f>ROUND(Q332+P333,5)</f>
        <v>-73.599999999999994</v>
      </c>
    </row>
    <row r="334" spans="1:17" ht="15.75" thickBot="1" x14ac:dyDescent="0.3">
      <c r="A334" s="29"/>
      <c r="B334" s="29"/>
      <c r="C334" s="29" t="s">
        <v>448</v>
      </c>
      <c r="D334" s="29"/>
      <c r="E334" s="29"/>
      <c r="F334" s="29"/>
      <c r="G334" s="29"/>
      <c r="H334" s="29"/>
      <c r="I334" s="30"/>
      <c r="J334" s="29"/>
      <c r="K334" s="29"/>
      <c r="L334" s="29"/>
      <c r="M334" s="29"/>
      <c r="N334" s="29"/>
      <c r="O334" s="29"/>
      <c r="P334" s="3">
        <f>ROUND(SUM(P332:P333),5)</f>
        <v>-73.599999999999994</v>
      </c>
      <c r="Q334" s="3">
        <f>Q333</f>
        <v>-73.599999999999994</v>
      </c>
    </row>
    <row r="335" spans="1:17" x14ac:dyDescent="0.25">
      <c r="A335" s="29"/>
      <c r="B335" s="29" t="s">
        <v>244</v>
      </c>
      <c r="C335" s="29"/>
      <c r="D335" s="29"/>
      <c r="E335" s="29"/>
      <c r="F335" s="29"/>
      <c r="G335" s="29"/>
      <c r="H335" s="29"/>
      <c r="I335" s="30"/>
      <c r="J335" s="29"/>
      <c r="K335" s="29"/>
      <c r="L335" s="29"/>
      <c r="M335" s="29"/>
      <c r="N335" s="29"/>
      <c r="O335" s="29"/>
      <c r="P335" s="2">
        <f>P334</f>
        <v>-73.599999999999994</v>
      </c>
      <c r="Q335" s="2">
        <f>Q334</f>
        <v>-73.599999999999994</v>
      </c>
    </row>
    <row r="336" spans="1:17" x14ac:dyDescent="0.25">
      <c r="A336" s="1"/>
      <c r="B336" s="1" t="s">
        <v>245</v>
      </c>
      <c r="C336" s="1"/>
      <c r="D336" s="1"/>
      <c r="E336" s="1"/>
      <c r="F336" s="1"/>
      <c r="G336" s="1"/>
      <c r="H336" s="1"/>
      <c r="I336" s="22"/>
      <c r="J336" s="1"/>
      <c r="K336" s="1"/>
      <c r="L336" s="1"/>
      <c r="M336" s="1"/>
      <c r="N336" s="1"/>
      <c r="O336" s="1"/>
      <c r="P336" s="23"/>
      <c r="Q336" s="23"/>
    </row>
    <row r="337" spans="1:17" x14ac:dyDescent="0.25">
      <c r="A337" s="1"/>
      <c r="B337" s="1"/>
      <c r="C337" s="1" t="s">
        <v>248</v>
      </c>
      <c r="D337" s="1"/>
      <c r="E337" s="1"/>
      <c r="F337" s="1"/>
      <c r="G337" s="1"/>
      <c r="H337" s="1"/>
      <c r="I337" s="22"/>
      <c r="J337" s="1"/>
      <c r="K337" s="1"/>
      <c r="L337" s="1"/>
      <c r="M337" s="1"/>
      <c r="N337" s="1"/>
      <c r="O337" s="1"/>
      <c r="P337" s="23"/>
      <c r="Q337" s="23"/>
    </row>
    <row r="338" spans="1:17" x14ac:dyDescent="0.25">
      <c r="A338" s="24"/>
      <c r="B338" s="24"/>
      <c r="C338" s="24"/>
      <c r="D338" s="24"/>
      <c r="E338" s="24"/>
      <c r="F338" s="24"/>
      <c r="G338" s="24"/>
      <c r="H338" s="24" t="s">
        <v>476</v>
      </c>
      <c r="I338" s="25">
        <v>46177</v>
      </c>
      <c r="J338" s="24" t="s">
        <v>524</v>
      </c>
      <c r="K338" s="24" t="s">
        <v>606</v>
      </c>
      <c r="L338" s="24" t="s">
        <v>710</v>
      </c>
      <c r="M338" s="24" t="s">
        <v>786</v>
      </c>
      <c r="N338" s="26"/>
      <c r="O338" s="24" t="s">
        <v>42</v>
      </c>
      <c r="P338" s="27">
        <v>-1023.27</v>
      </c>
      <c r="Q338" s="27">
        <f>ROUND(Q337+P338,5)</f>
        <v>-1023.27</v>
      </c>
    </row>
    <row r="339" spans="1:17" ht="15.75" thickBot="1" x14ac:dyDescent="0.3">
      <c r="A339" s="24"/>
      <c r="B339" s="24"/>
      <c r="C339" s="24"/>
      <c r="D339" s="24"/>
      <c r="E339" s="24"/>
      <c r="F339" s="24"/>
      <c r="G339" s="24"/>
      <c r="H339" s="24" t="s">
        <v>476</v>
      </c>
      <c r="I339" s="25">
        <v>46177</v>
      </c>
      <c r="J339" s="24" t="s">
        <v>524</v>
      </c>
      <c r="K339" s="24" t="s">
        <v>606</v>
      </c>
      <c r="L339" s="24" t="s">
        <v>711</v>
      </c>
      <c r="M339" s="24" t="s">
        <v>786</v>
      </c>
      <c r="N339" s="26"/>
      <c r="O339" s="24" t="s">
        <v>42</v>
      </c>
      <c r="P339" s="28">
        <v>-62.6</v>
      </c>
      <c r="Q339" s="28">
        <f>ROUND(Q338+P339,5)</f>
        <v>-1085.8699999999999</v>
      </c>
    </row>
    <row r="340" spans="1:17" x14ac:dyDescent="0.25">
      <c r="A340" s="29"/>
      <c r="B340" s="29"/>
      <c r="C340" s="29" t="s">
        <v>449</v>
      </c>
      <c r="D340" s="29"/>
      <c r="E340" s="29"/>
      <c r="F340" s="29"/>
      <c r="G340" s="29"/>
      <c r="H340" s="29"/>
      <c r="I340" s="30"/>
      <c r="J340" s="29"/>
      <c r="K340" s="29"/>
      <c r="L340" s="29"/>
      <c r="M340" s="29"/>
      <c r="N340" s="29"/>
      <c r="O340" s="29"/>
      <c r="P340" s="2">
        <f>ROUND(SUM(P337:P339),5)</f>
        <v>-1085.8699999999999</v>
      </c>
      <c r="Q340" s="2">
        <f>Q339</f>
        <v>-1085.8699999999999</v>
      </c>
    </row>
    <row r="341" spans="1:17" x14ac:dyDescent="0.25">
      <c r="A341" s="1"/>
      <c r="B341" s="1"/>
      <c r="C341" s="1" t="s">
        <v>249</v>
      </c>
      <c r="D341" s="1"/>
      <c r="E341" s="1"/>
      <c r="F341" s="1"/>
      <c r="G341" s="1"/>
      <c r="H341" s="1"/>
      <c r="I341" s="22"/>
      <c r="J341" s="1"/>
      <c r="K341" s="1"/>
      <c r="L341" s="1"/>
      <c r="M341" s="1"/>
      <c r="N341" s="1"/>
      <c r="O341" s="1"/>
      <c r="P341" s="23"/>
      <c r="Q341" s="23"/>
    </row>
    <row r="342" spans="1:17" x14ac:dyDescent="0.25">
      <c r="A342" s="1"/>
      <c r="B342" s="1"/>
      <c r="C342" s="1"/>
      <c r="D342" s="1" t="s">
        <v>252</v>
      </c>
      <c r="E342" s="1"/>
      <c r="F342" s="1"/>
      <c r="G342" s="1"/>
      <c r="H342" s="1"/>
      <c r="I342" s="22"/>
      <c r="J342" s="1"/>
      <c r="K342" s="1"/>
      <c r="L342" s="1"/>
      <c r="M342" s="1"/>
      <c r="N342" s="1"/>
      <c r="O342" s="1"/>
      <c r="P342" s="23"/>
      <c r="Q342" s="23"/>
    </row>
    <row r="343" spans="1:17" x14ac:dyDescent="0.25">
      <c r="A343" s="24"/>
      <c r="B343" s="24"/>
      <c r="C343" s="24"/>
      <c r="D343" s="24"/>
      <c r="E343" s="24"/>
      <c r="F343" s="24"/>
      <c r="G343" s="24"/>
      <c r="H343" s="24" t="s">
        <v>474</v>
      </c>
      <c r="I343" s="25">
        <v>46185</v>
      </c>
      <c r="J343" s="24" t="s">
        <v>486</v>
      </c>
      <c r="K343" s="24" t="s">
        <v>566</v>
      </c>
      <c r="L343" s="24" t="s">
        <v>712</v>
      </c>
      <c r="M343" s="24" t="s">
        <v>786</v>
      </c>
      <c r="N343" s="26"/>
      <c r="O343" s="24" t="s">
        <v>45</v>
      </c>
      <c r="P343" s="27">
        <v>-278.85000000000002</v>
      </c>
      <c r="Q343" s="27">
        <f t="shared" ref="Q343:Q357" si="11">ROUND(Q342+P343,5)</f>
        <v>-278.85000000000002</v>
      </c>
    </row>
    <row r="344" spans="1:17" x14ac:dyDescent="0.25">
      <c r="A344" s="24"/>
      <c r="B344" s="24"/>
      <c r="C344" s="24"/>
      <c r="D344" s="24"/>
      <c r="E344" s="24"/>
      <c r="F344" s="24"/>
      <c r="G344" s="24"/>
      <c r="H344" s="24" t="s">
        <v>474</v>
      </c>
      <c r="I344" s="25">
        <v>46185</v>
      </c>
      <c r="J344" s="24" t="s">
        <v>486</v>
      </c>
      <c r="K344" s="24" t="s">
        <v>566</v>
      </c>
      <c r="L344" s="24" t="s">
        <v>713</v>
      </c>
      <c r="M344" s="24" t="s">
        <v>786</v>
      </c>
      <c r="N344" s="26"/>
      <c r="O344" s="24" t="s">
        <v>45</v>
      </c>
      <c r="P344" s="27">
        <v>-59.7</v>
      </c>
      <c r="Q344" s="27">
        <f t="shared" si="11"/>
        <v>-338.55</v>
      </c>
    </row>
    <row r="345" spans="1:17" x14ac:dyDescent="0.25">
      <c r="A345" s="24"/>
      <c r="B345" s="24"/>
      <c r="C345" s="24"/>
      <c r="D345" s="24"/>
      <c r="E345" s="24"/>
      <c r="F345" s="24"/>
      <c r="G345" s="24"/>
      <c r="H345" s="24" t="s">
        <v>474</v>
      </c>
      <c r="I345" s="25">
        <v>46185</v>
      </c>
      <c r="J345" s="24" t="s">
        <v>486</v>
      </c>
      <c r="K345" s="24" t="s">
        <v>566</v>
      </c>
      <c r="L345" s="24" t="s">
        <v>714</v>
      </c>
      <c r="M345" s="24" t="s">
        <v>786</v>
      </c>
      <c r="N345" s="26"/>
      <c r="O345" s="24" t="s">
        <v>45</v>
      </c>
      <c r="P345" s="27">
        <v>-469.98</v>
      </c>
      <c r="Q345" s="27">
        <f t="shared" si="11"/>
        <v>-808.53</v>
      </c>
    </row>
    <row r="346" spans="1:17" x14ac:dyDescent="0.25">
      <c r="A346" s="24"/>
      <c r="B346" s="24"/>
      <c r="C346" s="24"/>
      <c r="D346" s="24"/>
      <c r="E346" s="24"/>
      <c r="F346" s="24"/>
      <c r="G346" s="24"/>
      <c r="H346" s="24" t="s">
        <v>474</v>
      </c>
      <c r="I346" s="25">
        <v>46185</v>
      </c>
      <c r="J346" s="24" t="s">
        <v>486</v>
      </c>
      <c r="K346" s="24" t="s">
        <v>566</v>
      </c>
      <c r="L346" s="24" t="s">
        <v>715</v>
      </c>
      <c r="M346" s="24" t="s">
        <v>786</v>
      </c>
      <c r="N346" s="26"/>
      <c r="O346" s="24" t="s">
        <v>45</v>
      </c>
      <c r="P346" s="27">
        <v>-799.96</v>
      </c>
      <c r="Q346" s="27">
        <f t="shared" si="11"/>
        <v>-1608.49</v>
      </c>
    </row>
    <row r="347" spans="1:17" x14ac:dyDescent="0.25">
      <c r="A347" s="24"/>
      <c r="B347" s="24"/>
      <c r="C347" s="24"/>
      <c r="D347" s="24"/>
      <c r="E347" s="24"/>
      <c r="F347" s="24"/>
      <c r="G347" s="24"/>
      <c r="H347" s="24" t="s">
        <v>474</v>
      </c>
      <c r="I347" s="25">
        <v>46185</v>
      </c>
      <c r="J347" s="24" t="s">
        <v>525</v>
      </c>
      <c r="K347" s="24" t="s">
        <v>607</v>
      </c>
      <c r="L347" s="24" t="s">
        <v>716</v>
      </c>
      <c r="M347" s="24" t="s">
        <v>786</v>
      </c>
      <c r="N347" s="26"/>
      <c r="O347" s="24" t="s">
        <v>45</v>
      </c>
      <c r="P347" s="27">
        <v>-234.99</v>
      </c>
      <c r="Q347" s="27">
        <f t="shared" si="11"/>
        <v>-1843.48</v>
      </c>
    </row>
    <row r="348" spans="1:17" x14ac:dyDescent="0.25">
      <c r="A348" s="24"/>
      <c r="B348" s="24"/>
      <c r="C348" s="24"/>
      <c r="D348" s="24"/>
      <c r="E348" s="24"/>
      <c r="F348" s="24"/>
      <c r="G348" s="24"/>
      <c r="H348" s="24" t="s">
        <v>474</v>
      </c>
      <c r="I348" s="25">
        <v>46185</v>
      </c>
      <c r="J348" s="24" t="s">
        <v>487</v>
      </c>
      <c r="K348" s="24" t="s">
        <v>570</v>
      </c>
      <c r="L348" s="24" t="s">
        <v>717</v>
      </c>
      <c r="M348" s="24" t="s">
        <v>786</v>
      </c>
      <c r="N348" s="26"/>
      <c r="O348" s="24" t="s">
        <v>45</v>
      </c>
      <c r="P348" s="27">
        <v>-300</v>
      </c>
      <c r="Q348" s="27">
        <f t="shared" si="11"/>
        <v>-2143.48</v>
      </c>
    </row>
    <row r="349" spans="1:17" x14ac:dyDescent="0.25">
      <c r="A349" s="24"/>
      <c r="B349" s="24"/>
      <c r="C349" s="24"/>
      <c r="D349" s="24"/>
      <c r="E349" s="24"/>
      <c r="F349" s="24"/>
      <c r="G349" s="24"/>
      <c r="H349" s="24" t="s">
        <v>474</v>
      </c>
      <c r="I349" s="25">
        <v>46185</v>
      </c>
      <c r="J349" s="24" t="s">
        <v>487</v>
      </c>
      <c r="K349" s="24" t="s">
        <v>570</v>
      </c>
      <c r="L349" s="24" t="s">
        <v>718</v>
      </c>
      <c r="M349" s="24" t="s">
        <v>786</v>
      </c>
      <c r="N349" s="26"/>
      <c r="O349" s="24" t="s">
        <v>45</v>
      </c>
      <c r="P349" s="27">
        <v>-300</v>
      </c>
      <c r="Q349" s="27">
        <f t="shared" si="11"/>
        <v>-2443.48</v>
      </c>
    </row>
    <row r="350" spans="1:17" x14ac:dyDescent="0.25">
      <c r="A350" s="24"/>
      <c r="B350" s="24"/>
      <c r="C350" s="24"/>
      <c r="D350" s="24"/>
      <c r="E350" s="24"/>
      <c r="F350" s="24"/>
      <c r="G350" s="24"/>
      <c r="H350" s="24" t="s">
        <v>474</v>
      </c>
      <c r="I350" s="25">
        <v>46185</v>
      </c>
      <c r="J350" s="24" t="s">
        <v>487</v>
      </c>
      <c r="K350" s="24" t="s">
        <v>570</v>
      </c>
      <c r="L350" s="24" t="s">
        <v>719</v>
      </c>
      <c r="M350" s="24" t="s">
        <v>786</v>
      </c>
      <c r="N350" s="26"/>
      <c r="O350" s="24" t="s">
        <v>45</v>
      </c>
      <c r="P350" s="27">
        <v>-300</v>
      </c>
      <c r="Q350" s="27">
        <f t="shared" si="11"/>
        <v>-2743.48</v>
      </c>
    </row>
    <row r="351" spans="1:17" x14ac:dyDescent="0.25">
      <c r="A351" s="24"/>
      <c r="B351" s="24"/>
      <c r="C351" s="24"/>
      <c r="D351" s="24"/>
      <c r="E351" s="24"/>
      <c r="F351" s="24"/>
      <c r="G351" s="24"/>
      <c r="H351" s="24" t="s">
        <v>474</v>
      </c>
      <c r="I351" s="25">
        <v>46185</v>
      </c>
      <c r="J351" s="24" t="s">
        <v>487</v>
      </c>
      <c r="K351" s="24" t="s">
        <v>570</v>
      </c>
      <c r="L351" s="24" t="s">
        <v>720</v>
      </c>
      <c r="M351" s="24" t="s">
        <v>786</v>
      </c>
      <c r="N351" s="26"/>
      <c r="O351" s="24" t="s">
        <v>45</v>
      </c>
      <c r="P351" s="27">
        <v>-300</v>
      </c>
      <c r="Q351" s="27">
        <f t="shared" si="11"/>
        <v>-3043.48</v>
      </c>
    </row>
    <row r="352" spans="1:17" x14ac:dyDescent="0.25">
      <c r="A352" s="24"/>
      <c r="B352" s="24"/>
      <c r="C352" s="24"/>
      <c r="D352" s="24"/>
      <c r="E352" s="24"/>
      <c r="F352" s="24"/>
      <c r="G352" s="24"/>
      <c r="H352" s="24" t="s">
        <v>474</v>
      </c>
      <c r="I352" s="25">
        <v>46185</v>
      </c>
      <c r="J352" s="24" t="s">
        <v>487</v>
      </c>
      <c r="K352" s="24" t="s">
        <v>570</v>
      </c>
      <c r="L352" s="24" t="s">
        <v>721</v>
      </c>
      <c r="M352" s="24" t="s">
        <v>786</v>
      </c>
      <c r="N352" s="26"/>
      <c r="O352" s="24" t="s">
        <v>45</v>
      </c>
      <c r="P352" s="27">
        <v>-300</v>
      </c>
      <c r="Q352" s="27">
        <f t="shared" si="11"/>
        <v>-3343.48</v>
      </c>
    </row>
    <row r="353" spans="1:17" x14ac:dyDescent="0.25">
      <c r="A353" s="24"/>
      <c r="B353" s="24"/>
      <c r="C353" s="24"/>
      <c r="D353" s="24"/>
      <c r="E353" s="24"/>
      <c r="F353" s="24"/>
      <c r="G353" s="24"/>
      <c r="H353" s="24" t="s">
        <v>474</v>
      </c>
      <c r="I353" s="25">
        <v>46185</v>
      </c>
      <c r="J353" s="24" t="s">
        <v>487</v>
      </c>
      <c r="K353" s="24" t="s">
        <v>570</v>
      </c>
      <c r="L353" s="24" t="s">
        <v>722</v>
      </c>
      <c r="M353" s="24" t="s">
        <v>786</v>
      </c>
      <c r="N353" s="26"/>
      <c r="O353" s="24" t="s">
        <v>45</v>
      </c>
      <c r="P353" s="27">
        <v>-60</v>
      </c>
      <c r="Q353" s="27">
        <f t="shared" si="11"/>
        <v>-3403.48</v>
      </c>
    </row>
    <row r="354" spans="1:17" x14ac:dyDescent="0.25">
      <c r="A354" s="24"/>
      <c r="B354" s="24"/>
      <c r="C354" s="24"/>
      <c r="D354" s="24"/>
      <c r="E354" s="24"/>
      <c r="F354" s="24"/>
      <c r="G354" s="24"/>
      <c r="H354" s="24" t="s">
        <v>474</v>
      </c>
      <c r="I354" s="25">
        <v>46196</v>
      </c>
      <c r="J354" s="24" t="s">
        <v>488</v>
      </c>
      <c r="K354" s="24" t="s">
        <v>566</v>
      </c>
      <c r="L354" s="24" t="s">
        <v>723</v>
      </c>
      <c r="M354" s="24" t="s">
        <v>786</v>
      </c>
      <c r="N354" s="26"/>
      <c r="O354" s="24" t="s">
        <v>45</v>
      </c>
      <c r="P354" s="27">
        <v>-92.95</v>
      </c>
      <c r="Q354" s="27">
        <f t="shared" si="11"/>
        <v>-3496.43</v>
      </c>
    </row>
    <row r="355" spans="1:17" x14ac:dyDescent="0.25">
      <c r="A355" s="24"/>
      <c r="B355" s="24"/>
      <c r="C355" s="24"/>
      <c r="D355" s="24"/>
      <c r="E355" s="24"/>
      <c r="F355" s="24"/>
      <c r="G355" s="24"/>
      <c r="H355" s="24" t="s">
        <v>474</v>
      </c>
      <c r="I355" s="25">
        <v>46196</v>
      </c>
      <c r="J355" s="24" t="s">
        <v>488</v>
      </c>
      <c r="K355" s="24" t="s">
        <v>566</v>
      </c>
      <c r="L355" s="24" t="s">
        <v>724</v>
      </c>
      <c r="M355" s="24" t="s">
        <v>786</v>
      </c>
      <c r="N355" s="26"/>
      <c r="O355" s="24" t="s">
        <v>45</v>
      </c>
      <c r="P355" s="27">
        <v>-199.99</v>
      </c>
      <c r="Q355" s="27">
        <f t="shared" si="11"/>
        <v>-3696.42</v>
      </c>
    </row>
    <row r="356" spans="1:17" x14ac:dyDescent="0.25">
      <c r="A356" s="24"/>
      <c r="B356" s="24"/>
      <c r="C356" s="24"/>
      <c r="D356" s="24"/>
      <c r="E356" s="24"/>
      <c r="F356" s="24"/>
      <c r="G356" s="24"/>
      <c r="H356" s="24" t="s">
        <v>474</v>
      </c>
      <c r="I356" s="25">
        <v>46196</v>
      </c>
      <c r="J356" s="24" t="s">
        <v>488</v>
      </c>
      <c r="K356" s="24" t="s">
        <v>566</v>
      </c>
      <c r="L356" s="24" t="s">
        <v>725</v>
      </c>
      <c r="M356" s="24" t="s">
        <v>786</v>
      </c>
      <c r="N356" s="26"/>
      <c r="O356" s="24" t="s">
        <v>45</v>
      </c>
      <c r="P356" s="27">
        <v>-234.99</v>
      </c>
      <c r="Q356" s="27">
        <f t="shared" si="11"/>
        <v>-3931.41</v>
      </c>
    </row>
    <row r="357" spans="1:17" ht="15.75" thickBot="1" x14ac:dyDescent="0.3">
      <c r="A357" s="24"/>
      <c r="B357" s="24"/>
      <c r="C357" s="24"/>
      <c r="D357" s="24"/>
      <c r="E357" s="24"/>
      <c r="F357" s="24"/>
      <c r="G357" s="24"/>
      <c r="H357" s="24" t="s">
        <v>474</v>
      </c>
      <c r="I357" s="25">
        <v>46196</v>
      </c>
      <c r="J357" s="24" t="s">
        <v>489</v>
      </c>
      <c r="K357" s="24" t="s">
        <v>566</v>
      </c>
      <c r="L357" s="24" t="s">
        <v>726</v>
      </c>
      <c r="M357" s="24" t="s">
        <v>786</v>
      </c>
      <c r="N357" s="26"/>
      <c r="O357" s="24" t="s">
        <v>45</v>
      </c>
      <c r="P357" s="28">
        <v>-280</v>
      </c>
      <c r="Q357" s="28">
        <f t="shared" si="11"/>
        <v>-4211.41</v>
      </c>
    </row>
    <row r="358" spans="1:17" x14ac:dyDescent="0.25">
      <c r="A358" s="29"/>
      <c r="B358" s="29"/>
      <c r="C358" s="29"/>
      <c r="D358" s="29" t="s">
        <v>450</v>
      </c>
      <c r="E358" s="29"/>
      <c r="F358" s="29"/>
      <c r="G358" s="29"/>
      <c r="H358" s="29"/>
      <c r="I358" s="30"/>
      <c r="J358" s="29"/>
      <c r="K358" s="29"/>
      <c r="L358" s="29"/>
      <c r="M358" s="29"/>
      <c r="N358" s="29"/>
      <c r="O358" s="29"/>
      <c r="P358" s="2">
        <f>ROUND(SUM(P342:P357),5)</f>
        <v>-4211.41</v>
      </c>
      <c r="Q358" s="2">
        <f>Q357</f>
        <v>-4211.41</v>
      </c>
    </row>
    <row r="359" spans="1:17" x14ac:dyDescent="0.25">
      <c r="A359" s="1"/>
      <c r="B359" s="1"/>
      <c r="C359" s="1"/>
      <c r="D359" s="1" t="s">
        <v>253</v>
      </c>
      <c r="E359" s="1"/>
      <c r="F359" s="1"/>
      <c r="G359" s="1"/>
      <c r="H359" s="1"/>
      <c r="I359" s="22"/>
      <c r="J359" s="1"/>
      <c r="K359" s="1"/>
      <c r="L359" s="1"/>
      <c r="M359" s="1"/>
      <c r="N359" s="1"/>
      <c r="O359" s="1"/>
      <c r="P359" s="23"/>
      <c r="Q359" s="23"/>
    </row>
    <row r="360" spans="1:17" ht="15.75" thickBot="1" x14ac:dyDescent="0.3">
      <c r="A360" s="21"/>
      <c r="B360" s="21"/>
      <c r="C360" s="21"/>
      <c r="D360" s="21"/>
      <c r="E360" s="21"/>
      <c r="F360" s="21"/>
      <c r="G360" s="24"/>
      <c r="H360" s="24" t="s">
        <v>476</v>
      </c>
      <c r="I360" s="25">
        <v>46196</v>
      </c>
      <c r="J360" s="24" t="s">
        <v>490</v>
      </c>
      <c r="K360" s="24" t="s">
        <v>571</v>
      </c>
      <c r="L360" s="24" t="s">
        <v>727</v>
      </c>
      <c r="M360" s="24" t="s">
        <v>786</v>
      </c>
      <c r="N360" s="26"/>
      <c r="O360" s="24" t="s">
        <v>42</v>
      </c>
      <c r="P360" s="27">
        <v>-59</v>
      </c>
      <c r="Q360" s="27">
        <f>ROUND(Q359+P360,5)</f>
        <v>-59</v>
      </c>
    </row>
    <row r="361" spans="1:17" ht="15.75" thickBot="1" x14ac:dyDescent="0.3">
      <c r="A361" s="29"/>
      <c r="B361" s="29"/>
      <c r="C361" s="29"/>
      <c r="D361" s="29" t="s">
        <v>451</v>
      </c>
      <c r="E361" s="29"/>
      <c r="F361" s="29"/>
      <c r="G361" s="29"/>
      <c r="H361" s="29"/>
      <c r="I361" s="30"/>
      <c r="J361" s="29"/>
      <c r="K361" s="29"/>
      <c r="L361" s="29"/>
      <c r="M361" s="29"/>
      <c r="N361" s="29"/>
      <c r="O361" s="29"/>
      <c r="P361" s="3">
        <f>ROUND(SUM(P359:P360),5)</f>
        <v>-59</v>
      </c>
      <c r="Q361" s="3">
        <f>Q360</f>
        <v>-59</v>
      </c>
    </row>
    <row r="362" spans="1:17" x14ac:dyDescent="0.25">
      <c r="A362" s="29"/>
      <c r="B362" s="29"/>
      <c r="C362" s="29" t="s">
        <v>261</v>
      </c>
      <c r="D362" s="29"/>
      <c r="E362" s="29"/>
      <c r="F362" s="29"/>
      <c r="G362" s="29"/>
      <c r="H362" s="29"/>
      <c r="I362" s="30"/>
      <c r="J362" s="29"/>
      <c r="K362" s="29"/>
      <c r="L362" s="29"/>
      <c r="M362" s="29"/>
      <c r="N362" s="29"/>
      <c r="O362" s="29"/>
      <c r="P362" s="2">
        <f>ROUND(P358+P361,5)</f>
        <v>-4270.41</v>
      </c>
      <c r="Q362" s="2">
        <f>ROUND(Q358+Q361,5)</f>
        <v>-4270.41</v>
      </c>
    </row>
    <row r="363" spans="1:17" x14ac:dyDescent="0.25">
      <c r="A363" s="1"/>
      <c r="B363" s="1"/>
      <c r="C363" s="1" t="s">
        <v>262</v>
      </c>
      <c r="D363" s="1"/>
      <c r="E363" s="1"/>
      <c r="F363" s="1"/>
      <c r="G363" s="1"/>
      <c r="H363" s="1"/>
      <c r="I363" s="22"/>
      <c r="J363" s="1"/>
      <c r="K363" s="1"/>
      <c r="L363" s="1"/>
      <c r="M363" s="1"/>
      <c r="N363" s="1"/>
      <c r="O363" s="1"/>
      <c r="P363" s="23"/>
      <c r="Q363" s="23"/>
    </row>
    <row r="364" spans="1:17" x14ac:dyDescent="0.25">
      <c r="A364" s="1"/>
      <c r="B364" s="1"/>
      <c r="C364" s="1"/>
      <c r="D364" s="1" t="s">
        <v>272</v>
      </c>
      <c r="E364" s="1"/>
      <c r="F364" s="1"/>
      <c r="G364" s="1"/>
      <c r="H364" s="1"/>
      <c r="I364" s="22"/>
      <c r="J364" s="1"/>
      <c r="K364" s="1"/>
      <c r="L364" s="1"/>
      <c r="M364" s="1"/>
      <c r="N364" s="1"/>
      <c r="O364" s="1"/>
      <c r="P364" s="23"/>
      <c r="Q364" s="23"/>
    </row>
    <row r="365" spans="1:17" ht="15.75" thickBot="1" x14ac:dyDescent="0.3">
      <c r="A365" s="21"/>
      <c r="B365" s="21"/>
      <c r="C365" s="21"/>
      <c r="D365" s="21"/>
      <c r="E365" s="21"/>
      <c r="F365" s="21"/>
      <c r="G365" s="24"/>
      <c r="H365" s="24" t="s">
        <v>476</v>
      </c>
      <c r="I365" s="25">
        <v>46203</v>
      </c>
      <c r="J365" s="24" t="s">
        <v>526</v>
      </c>
      <c r="K365" s="24" t="s">
        <v>608</v>
      </c>
      <c r="L365" s="24" t="s">
        <v>728</v>
      </c>
      <c r="M365" s="24" t="s">
        <v>786</v>
      </c>
      <c r="N365" s="26"/>
      <c r="O365" s="24" t="s">
        <v>42</v>
      </c>
      <c r="P365" s="28">
        <v>-100.87</v>
      </c>
      <c r="Q365" s="28">
        <f>ROUND(Q364+P365,5)</f>
        <v>-100.87</v>
      </c>
    </row>
    <row r="366" spans="1:17" x14ac:dyDescent="0.25">
      <c r="A366" s="29"/>
      <c r="B366" s="29"/>
      <c r="C366" s="29"/>
      <c r="D366" s="29" t="s">
        <v>452</v>
      </c>
      <c r="E366" s="29"/>
      <c r="F366" s="29"/>
      <c r="G366" s="29"/>
      <c r="H366" s="29"/>
      <c r="I366" s="30"/>
      <c r="J366" s="29"/>
      <c r="K366" s="29"/>
      <c r="L366" s="29"/>
      <c r="M366" s="29"/>
      <c r="N366" s="29"/>
      <c r="O366" s="29"/>
      <c r="P366" s="2">
        <f>ROUND(SUM(P364:P365),5)</f>
        <v>-100.87</v>
      </c>
      <c r="Q366" s="2">
        <f>Q365</f>
        <v>-100.87</v>
      </c>
    </row>
    <row r="367" spans="1:17" x14ac:dyDescent="0.25">
      <c r="A367" s="1"/>
      <c r="B367" s="1"/>
      <c r="C367" s="1"/>
      <c r="D367" s="1" t="s">
        <v>274</v>
      </c>
      <c r="E367" s="1"/>
      <c r="F367" s="1"/>
      <c r="G367" s="1"/>
      <c r="H367" s="1"/>
      <c r="I367" s="22"/>
      <c r="J367" s="1"/>
      <c r="K367" s="1"/>
      <c r="L367" s="1"/>
      <c r="M367" s="1"/>
      <c r="N367" s="1"/>
      <c r="O367" s="1"/>
      <c r="P367" s="23"/>
      <c r="Q367" s="23"/>
    </row>
    <row r="368" spans="1:17" x14ac:dyDescent="0.25">
      <c r="A368" s="24"/>
      <c r="B368" s="24"/>
      <c r="C368" s="24"/>
      <c r="D368" s="24"/>
      <c r="E368" s="24"/>
      <c r="F368" s="24"/>
      <c r="G368" s="24"/>
      <c r="H368" s="24" t="s">
        <v>474</v>
      </c>
      <c r="I368" s="25">
        <v>46175</v>
      </c>
      <c r="J368" s="24" t="s">
        <v>483</v>
      </c>
      <c r="K368" s="24" t="s">
        <v>568</v>
      </c>
      <c r="L368" s="24" t="s">
        <v>729</v>
      </c>
      <c r="M368" s="24" t="s">
        <v>786</v>
      </c>
      <c r="N368" s="26"/>
      <c r="O368" s="24" t="s">
        <v>45</v>
      </c>
      <c r="P368" s="27">
        <v>-145.08000000000001</v>
      </c>
      <c r="Q368" s="27">
        <f t="shared" ref="Q368:Q373" si="12">ROUND(Q367+P368,5)</f>
        <v>-145.08000000000001</v>
      </c>
    </row>
    <row r="369" spans="1:17" x14ac:dyDescent="0.25">
      <c r="A369" s="24"/>
      <c r="B369" s="24"/>
      <c r="C369" s="24"/>
      <c r="D369" s="24"/>
      <c r="E369" s="24"/>
      <c r="F369" s="24"/>
      <c r="G369" s="24"/>
      <c r="H369" s="24" t="s">
        <v>474</v>
      </c>
      <c r="I369" s="25">
        <v>46178</v>
      </c>
      <c r="J369" s="24" t="s">
        <v>484</v>
      </c>
      <c r="K369" s="24" t="s">
        <v>567</v>
      </c>
      <c r="L369" s="24" t="s">
        <v>730</v>
      </c>
      <c r="M369" s="24" t="s">
        <v>786</v>
      </c>
      <c r="N369" s="26"/>
      <c r="O369" s="24" t="s">
        <v>45</v>
      </c>
      <c r="P369" s="27">
        <v>-115</v>
      </c>
      <c r="Q369" s="27">
        <f t="shared" si="12"/>
        <v>-260.08</v>
      </c>
    </row>
    <row r="370" spans="1:17" x14ac:dyDescent="0.25">
      <c r="A370" s="24"/>
      <c r="B370" s="24"/>
      <c r="C370" s="24"/>
      <c r="D370" s="24"/>
      <c r="E370" s="24"/>
      <c r="F370" s="24"/>
      <c r="G370" s="24"/>
      <c r="H370" s="24" t="s">
        <v>474</v>
      </c>
      <c r="I370" s="25">
        <v>46181</v>
      </c>
      <c r="J370" s="24" t="s">
        <v>485</v>
      </c>
      <c r="K370" s="24" t="s">
        <v>569</v>
      </c>
      <c r="L370" s="24" t="s">
        <v>731</v>
      </c>
      <c r="M370" s="24" t="s">
        <v>786</v>
      </c>
      <c r="N370" s="26"/>
      <c r="O370" s="24" t="s">
        <v>45</v>
      </c>
      <c r="P370" s="27">
        <v>-15.71</v>
      </c>
      <c r="Q370" s="27">
        <f t="shared" si="12"/>
        <v>-275.79000000000002</v>
      </c>
    </row>
    <row r="371" spans="1:17" x14ac:dyDescent="0.25">
      <c r="A371" s="24"/>
      <c r="B371" s="24"/>
      <c r="C371" s="24"/>
      <c r="D371" s="24"/>
      <c r="E371" s="24"/>
      <c r="F371" s="24"/>
      <c r="G371" s="24"/>
      <c r="H371" s="24" t="s">
        <v>474</v>
      </c>
      <c r="I371" s="25">
        <v>46181</v>
      </c>
      <c r="J371" s="24" t="s">
        <v>485</v>
      </c>
      <c r="K371" s="24" t="s">
        <v>569</v>
      </c>
      <c r="L371" s="24" t="s">
        <v>732</v>
      </c>
      <c r="M371" s="24" t="s">
        <v>786</v>
      </c>
      <c r="N371" s="26"/>
      <c r="O371" s="24" t="s">
        <v>45</v>
      </c>
      <c r="P371" s="27">
        <v>-4.49</v>
      </c>
      <c r="Q371" s="27">
        <f t="shared" si="12"/>
        <v>-280.27999999999997</v>
      </c>
    </row>
    <row r="372" spans="1:17" x14ac:dyDescent="0.25">
      <c r="A372" s="24"/>
      <c r="B372" s="24"/>
      <c r="C372" s="24"/>
      <c r="D372" s="24"/>
      <c r="E372" s="24"/>
      <c r="F372" s="24"/>
      <c r="G372" s="24"/>
      <c r="H372" s="24" t="s">
        <v>474</v>
      </c>
      <c r="I372" s="25">
        <v>46181</v>
      </c>
      <c r="J372" s="24" t="s">
        <v>485</v>
      </c>
      <c r="K372" s="24" t="s">
        <v>569</v>
      </c>
      <c r="L372" s="24" t="s">
        <v>733</v>
      </c>
      <c r="M372" s="24" t="s">
        <v>786</v>
      </c>
      <c r="N372" s="26"/>
      <c r="O372" s="24" t="s">
        <v>45</v>
      </c>
      <c r="P372" s="27">
        <v>-14</v>
      </c>
      <c r="Q372" s="27">
        <f t="shared" si="12"/>
        <v>-294.27999999999997</v>
      </c>
    </row>
    <row r="373" spans="1:17" ht="15.75" thickBot="1" x14ac:dyDescent="0.3">
      <c r="A373" s="24"/>
      <c r="B373" s="24"/>
      <c r="C373" s="24"/>
      <c r="D373" s="24"/>
      <c r="E373" s="24"/>
      <c r="F373" s="24"/>
      <c r="G373" s="24"/>
      <c r="H373" s="24" t="s">
        <v>474</v>
      </c>
      <c r="I373" s="25">
        <v>46181</v>
      </c>
      <c r="J373" s="24" t="s">
        <v>485</v>
      </c>
      <c r="K373" s="24" t="s">
        <v>569</v>
      </c>
      <c r="L373" s="24" t="s">
        <v>734</v>
      </c>
      <c r="M373" s="24" t="s">
        <v>786</v>
      </c>
      <c r="N373" s="26"/>
      <c r="O373" s="24" t="s">
        <v>45</v>
      </c>
      <c r="P373" s="28">
        <v>-24.37</v>
      </c>
      <c r="Q373" s="28">
        <f t="shared" si="12"/>
        <v>-318.64999999999998</v>
      </c>
    </row>
    <row r="374" spans="1:17" x14ac:dyDescent="0.25">
      <c r="A374" s="29"/>
      <c r="B374" s="29"/>
      <c r="C374" s="29"/>
      <c r="D374" s="29" t="s">
        <v>453</v>
      </c>
      <c r="E374" s="29"/>
      <c r="F374" s="29"/>
      <c r="G374" s="29"/>
      <c r="H374" s="29"/>
      <c r="I374" s="30"/>
      <c r="J374" s="29"/>
      <c r="K374" s="29"/>
      <c r="L374" s="29"/>
      <c r="M374" s="29"/>
      <c r="N374" s="29"/>
      <c r="O374" s="29"/>
      <c r="P374" s="2">
        <f>ROUND(SUM(P367:P373),5)</f>
        <v>-318.64999999999998</v>
      </c>
      <c r="Q374" s="2">
        <f>Q373</f>
        <v>-318.64999999999998</v>
      </c>
    </row>
    <row r="375" spans="1:17" x14ac:dyDescent="0.25">
      <c r="A375" s="1"/>
      <c r="B375" s="1"/>
      <c r="C375" s="1"/>
      <c r="D375" s="1" t="s">
        <v>279</v>
      </c>
      <c r="E375" s="1"/>
      <c r="F375" s="1"/>
      <c r="G375" s="1"/>
      <c r="H375" s="1"/>
      <c r="I375" s="22"/>
      <c r="J375" s="1"/>
      <c r="K375" s="1"/>
      <c r="L375" s="1"/>
      <c r="M375" s="1"/>
      <c r="N375" s="1"/>
      <c r="O375" s="1"/>
      <c r="P375" s="23"/>
      <c r="Q375" s="23"/>
    </row>
    <row r="376" spans="1:17" ht="15.75" thickBot="1" x14ac:dyDescent="0.3">
      <c r="A376" s="21"/>
      <c r="B376" s="21"/>
      <c r="C376" s="21"/>
      <c r="D376" s="21"/>
      <c r="E376" s="21"/>
      <c r="F376" s="21"/>
      <c r="G376" s="24"/>
      <c r="H376" s="24" t="s">
        <v>474</v>
      </c>
      <c r="I376" s="25">
        <v>46175</v>
      </c>
      <c r="J376" s="24" t="s">
        <v>483</v>
      </c>
      <c r="K376" s="24" t="s">
        <v>568</v>
      </c>
      <c r="L376" s="24" t="s">
        <v>735</v>
      </c>
      <c r="M376" s="24" t="s">
        <v>786</v>
      </c>
      <c r="N376" s="26"/>
      <c r="O376" s="24" t="s">
        <v>45</v>
      </c>
      <c r="P376" s="28">
        <v>-44.99</v>
      </c>
      <c r="Q376" s="28">
        <f>ROUND(Q375+P376,5)</f>
        <v>-44.99</v>
      </c>
    </row>
    <row r="377" spans="1:17" x14ac:dyDescent="0.25">
      <c r="A377" s="29"/>
      <c r="B377" s="29"/>
      <c r="C377" s="29"/>
      <c r="D377" s="29" t="s">
        <v>454</v>
      </c>
      <c r="E377" s="29"/>
      <c r="F377" s="29"/>
      <c r="G377" s="29"/>
      <c r="H377" s="29"/>
      <c r="I377" s="30"/>
      <c r="J377" s="29"/>
      <c r="K377" s="29"/>
      <c r="L377" s="29"/>
      <c r="M377" s="29"/>
      <c r="N377" s="29"/>
      <c r="O377" s="29"/>
      <c r="P377" s="2">
        <f>ROUND(SUM(P375:P376),5)</f>
        <v>-44.99</v>
      </c>
      <c r="Q377" s="2">
        <f>Q376</f>
        <v>-44.99</v>
      </c>
    </row>
    <row r="378" spans="1:17" x14ac:dyDescent="0.25">
      <c r="A378" s="1"/>
      <c r="B378" s="1"/>
      <c r="C378" s="1"/>
      <c r="D378" s="1" t="s">
        <v>281</v>
      </c>
      <c r="E378" s="1"/>
      <c r="F378" s="1"/>
      <c r="G378" s="1"/>
      <c r="H378" s="1"/>
      <c r="I378" s="22"/>
      <c r="J378" s="1"/>
      <c r="K378" s="1"/>
      <c r="L378" s="1"/>
      <c r="M378" s="1"/>
      <c r="N378" s="1"/>
      <c r="O378" s="1"/>
      <c r="P378" s="23"/>
      <c r="Q378" s="23"/>
    </row>
    <row r="379" spans="1:17" x14ac:dyDescent="0.25">
      <c r="A379" s="24"/>
      <c r="B379" s="24"/>
      <c r="C379" s="24"/>
      <c r="D379" s="24"/>
      <c r="E379" s="24"/>
      <c r="F379" s="24"/>
      <c r="G379" s="24"/>
      <c r="H379" s="24" t="s">
        <v>474</v>
      </c>
      <c r="I379" s="25">
        <v>46175</v>
      </c>
      <c r="J379" s="24" t="s">
        <v>483</v>
      </c>
      <c r="K379" s="24" t="s">
        <v>568</v>
      </c>
      <c r="L379" s="24" t="s">
        <v>736</v>
      </c>
      <c r="M379" s="24" t="s">
        <v>786</v>
      </c>
      <c r="N379" s="26"/>
      <c r="O379" s="24" t="s">
        <v>45</v>
      </c>
      <c r="P379" s="27">
        <v>-262.89999999999998</v>
      </c>
      <c r="Q379" s="27">
        <f>ROUND(Q378+P379,5)</f>
        <v>-262.89999999999998</v>
      </c>
    </row>
    <row r="380" spans="1:17" x14ac:dyDescent="0.25">
      <c r="A380" s="24"/>
      <c r="B380" s="24"/>
      <c r="C380" s="24"/>
      <c r="D380" s="24"/>
      <c r="E380" s="24"/>
      <c r="F380" s="24"/>
      <c r="G380" s="24"/>
      <c r="H380" s="24" t="s">
        <v>474</v>
      </c>
      <c r="I380" s="25">
        <v>46175</v>
      </c>
      <c r="J380" s="24" t="s">
        <v>483</v>
      </c>
      <c r="K380" s="24" t="s">
        <v>568</v>
      </c>
      <c r="L380" s="24" t="s">
        <v>737</v>
      </c>
      <c r="M380" s="24" t="s">
        <v>786</v>
      </c>
      <c r="N380" s="26"/>
      <c r="O380" s="24" t="s">
        <v>45</v>
      </c>
      <c r="P380" s="27">
        <v>-1069.99</v>
      </c>
      <c r="Q380" s="27">
        <f>ROUND(Q379+P380,5)</f>
        <v>-1332.89</v>
      </c>
    </row>
    <row r="381" spans="1:17" ht="15.75" thickBot="1" x14ac:dyDescent="0.3">
      <c r="A381" s="24"/>
      <c r="B381" s="24"/>
      <c r="C381" s="24"/>
      <c r="D381" s="24"/>
      <c r="E381" s="24"/>
      <c r="F381" s="24"/>
      <c r="G381" s="24"/>
      <c r="H381" s="24" t="s">
        <v>474</v>
      </c>
      <c r="I381" s="25">
        <v>46183</v>
      </c>
      <c r="J381" s="24" t="s">
        <v>527</v>
      </c>
      <c r="K381" s="24" t="s">
        <v>568</v>
      </c>
      <c r="L381" s="24" t="s">
        <v>738</v>
      </c>
      <c r="M381" s="24" t="s">
        <v>786</v>
      </c>
      <c r="N381" s="26"/>
      <c r="O381" s="24" t="s">
        <v>45</v>
      </c>
      <c r="P381" s="28">
        <v>-228.29</v>
      </c>
      <c r="Q381" s="28">
        <f>ROUND(Q380+P381,5)</f>
        <v>-1561.18</v>
      </c>
    </row>
    <row r="382" spans="1:17" x14ac:dyDescent="0.25">
      <c r="A382" s="29"/>
      <c r="B382" s="29"/>
      <c r="C382" s="29"/>
      <c r="D382" s="29" t="s">
        <v>455</v>
      </c>
      <c r="E382" s="29"/>
      <c r="F382" s="29"/>
      <c r="G382" s="29"/>
      <c r="H382" s="29"/>
      <c r="I382" s="30"/>
      <c r="J382" s="29"/>
      <c r="K382" s="29"/>
      <c r="L382" s="29"/>
      <c r="M382" s="29"/>
      <c r="N382" s="29"/>
      <c r="O382" s="29"/>
      <c r="P382" s="2">
        <f>ROUND(SUM(P378:P381),5)</f>
        <v>-1561.18</v>
      </c>
      <c r="Q382" s="2">
        <f>Q381</f>
        <v>-1561.18</v>
      </c>
    </row>
    <row r="383" spans="1:17" x14ac:dyDescent="0.25">
      <c r="A383" s="1"/>
      <c r="B383" s="1"/>
      <c r="C383" s="1"/>
      <c r="D383" s="1" t="s">
        <v>283</v>
      </c>
      <c r="E383" s="1"/>
      <c r="F383" s="1"/>
      <c r="G383" s="1"/>
      <c r="H383" s="1"/>
      <c r="I383" s="22"/>
      <c r="J383" s="1"/>
      <c r="K383" s="1"/>
      <c r="L383" s="1"/>
      <c r="M383" s="1"/>
      <c r="N383" s="1"/>
      <c r="O383" s="1"/>
      <c r="P383" s="23"/>
      <c r="Q383" s="23"/>
    </row>
    <row r="384" spans="1:17" x14ac:dyDescent="0.25">
      <c r="A384" s="24"/>
      <c r="B384" s="24"/>
      <c r="C384" s="24"/>
      <c r="D384" s="24"/>
      <c r="E384" s="24"/>
      <c r="F384" s="24"/>
      <c r="G384" s="24"/>
      <c r="H384" s="24" t="s">
        <v>474</v>
      </c>
      <c r="I384" s="25">
        <v>46175</v>
      </c>
      <c r="J384" s="24" t="s">
        <v>483</v>
      </c>
      <c r="K384" s="24" t="s">
        <v>568</v>
      </c>
      <c r="L384" s="24" t="s">
        <v>739</v>
      </c>
      <c r="M384" s="24" t="s">
        <v>786</v>
      </c>
      <c r="N384" s="26"/>
      <c r="O384" s="24" t="s">
        <v>45</v>
      </c>
      <c r="P384" s="27">
        <v>-37.99</v>
      </c>
      <c r="Q384" s="27">
        <f>ROUND(Q383+P384,5)</f>
        <v>-37.99</v>
      </c>
    </row>
    <row r="385" spans="1:17" ht="15.75" thickBot="1" x14ac:dyDescent="0.3">
      <c r="A385" s="24"/>
      <c r="B385" s="24"/>
      <c r="C385" s="24"/>
      <c r="D385" s="24"/>
      <c r="E385" s="24"/>
      <c r="F385" s="24"/>
      <c r="G385" s="24"/>
      <c r="H385" s="24" t="s">
        <v>474</v>
      </c>
      <c r="I385" s="25">
        <v>46175</v>
      </c>
      <c r="J385" s="24" t="s">
        <v>483</v>
      </c>
      <c r="K385" s="24" t="s">
        <v>568</v>
      </c>
      <c r="L385" s="24" t="s">
        <v>740</v>
      </c>
      <c r="M385" s="24" t="s">
        <v>786</v>
      </c>
      <c r="N385" s="26"/>
      <c r="O385" s="24" t="s">
        <v>45</v>
      </c>
      <c r="P385" s="27">
        <v>-96.08</v>
      </c>
      <c r="Q385" s="27">
        <f>ROUND(Q384+P385,5)</f>
        <v>-134.07</v>
      </c>
    </row>
    <row r="386" spans="1:17" ht="15.75" thickBot="1" x14ac:dyDescent="0.3">
      <c r="A386" s="29"/>
      <c r="B386" s="29"/>
      <c r="C386" s="29"/>
      <c r="D386" s="29" t="s">
        <v>456</v>
      </c>
      <c r="E386" s="29"/>
      <c r="F386" s="29"/>
      <c r="G386" s="29"/>
      <c r="H386" s="29"/>
      <c r="I386" s="30"/>
      <c r="J386" s="29"/>
      <c r="K386" s="29"/>
      <c r="L386" s="29"/>
      <c r="M386" s="29"/>
      <c r="N386" s="29"/>
      <c r="O386" s="29"/>
      <c r="P386" s="5">
        <f>ROUND(SUM(P383:P385),5)</f>
        <v>-134.07</v>
      </c>
      <c r="Q386" s="5">
        <f>Q385</f>
        <v>-134.07</v>
      </c>
    </row>
    <row r="387" spans="1:17" ht="15.75" thickBot="1" x14ac:dyDescent="0.3">
      <c r="A387" s="29"/>
      <c r="B387" s="29"/>
      <c r="C387" s="29" t="s">
        <v>284</v>
      </c>
      <c r="D387" s="29"/>
      <c r="E387" s="29"/>
      <c r="F387" s="29"/>
      <c r="G387" s="29"/>
      <c r="H387" s="29"/>
      <c r="I387" s="30"/>
      <c r="J387" s="29"/>
      <c r="K387" s="29"/>
      <c r="L387" s="29"/>
      <c r="M387" s="29"/>
      <c r="N387" s="29"/>
      <c r="O387" s="29"/>
      <c r="P387" s="3">
        <f>ROUND(P366+P374+P377+P382+P386,5)</f>
        <v>-2159.7600000000002</v>
      </c>
      <c r="Q387" s="3">
        <f>ROUND(Q366+Q374+Q377+Q382+Q386,5)</f>
        <v>-2159.7600000000002</v>
      </c>
    </row>
    <row r="388" spans="1:17" x14ac:dyDescent="0.25">
      <c r="A388" s="29"/>
      <c r="B388" s="29" t="s">
        <v>285</v>
      </c>
      <c r="C388" s="29"/>
      <c r="D388" s="29"/>
      <c r="E388" s="29"/>
      <c r="F388" s="29"/>
      <c r="G388" s="29"/>
      <c r="H388" s="29"/>
      <c r="I388" s="30"/>
      <c r="J388" s="29"/>
      <c r="K388" s="29"/>
      <c r="L388" s="29"/>
      <c r="M388" s="29"/>
      <c r="N388" s="29"/>
      <c r="O388" s="29"/>
      <c r="P388" s="2">
        <f>ROUND(P340+P362+P387,5)</f>
        <v>-7516.04</v>
      </c>
      <c r="Q388" s="2">
        <f>ROUND(Q340+Q362+Q387,5)</f>
        <v>-7516.04</v>
      </c>
    </row>
    <row r="389" spans="1:17" x14ac:dyDescent="0.25">
      <c r="A389" s="1"/>
      <c r="B389" s="1" t="s">
        <v>291</v>
      </c>
      <c r="C389" s="1"/>
      <c r="D389" s="1"/>
      <c r="E389" s="1"/>
      <c r="F389" s="1"/>
      <c r="G389" s="1"/>
      <c r="H389" s="1"/>
      <c r="I389" s="22"/>
      <c r="J389" s="1"/>
      <c r="K389" s="1"/>
      <c r="L389" s="1"/>
      <c r="M389" s="1"/>
      <c r="N389" s="1"/>
      <c r="O389" s="1"/>
      <c r="P389" s="23"/>
      <c r="Q389" s="23"/>
    </row>
    <row r="390" spans="1:17" x14ac:dyDescent="0.25">
      <c r="A390" s="1"/>
      <c r="B390" s="1"/>
      <c r="C390" s="1" t="s">
        <v>293</v>
      </c>
      <c r="D390" s="1"/>
      <c r="E390" s="1"/>
      <c r="F390" s="1"/>
      <c r="G390" s="1"/>
      <c r="H390" s="1"/>
      <c r="I390" s="22"/>
      <c r="J390" s="1"/>
      <c r="K390" s="1"/>
      <c r="L390" s="1"/>
      <c r="M390" s="1"/>
      <c r="N390" s="1"/>
      <c r="O390" s="1"/>
      <c r="P390" s="23"/>
      <c r="Q390" s="23"/>
    </row>
    <row r="391" spans="1:17" x14ac:dyDescent="0.25">
      <c r="A391" s="24"/>
      <c r="B391" s="24"/>
      <c r="C391" s="24"/>
      <c r="D391" s="24"/>
      <c r="E391" s="24"/>
      <c r="F391" s="24"/>
      <c r="G391" s="24"/>
      <c r="H391" s="24" t="s">
        <v>474</v>
      </c>
      <c r="I391" s="25">
        <v>46177</v>
      </c>
      <c r="J391" s="24"/>
      <c r="K391" s="24" t="s">
        <v>609</v>
      </c>
      <c r="L391" s="24" t="s">
        <v>741</v>
      </c>
      <c r="M391" s="24" t="s">
        <v>786</v>
      </c>
      <c r="N391" s="26"/>
      <c r="O391" s="24" t="s">
        <v>45</v>
      </c>
      <c r="P391" s="27">
        <v>-8.99</v>
      </c>
      <c r="Q391" s="27">
        <f>ROUND(Q390+P391,5)</f>
        <v>-8.99</v>
      </c>
    </row>
    <row r="392" spans="1:17" x14ac:dyDescent="0.25">
      <c r="A392" s="24"/>
      <c r="B392" s="24"/>
      <c r="C392" s="24"/>
      <c r="D392" s="24"/>
      <c r="E392" s="24"/>
      <c r="F392" s="24"/>
      <c r="G392" s="24"/>
      <c r="H392" s="24" t="s">
        <v>474</v>
      </c>
      <c r="I392" s="25">
        <v>46178</v>
      </c>
      <c r="J392" s="24" t="s">
        <v>528</v>
      </c>
      <c r="K392" s="24" t="s">
        <v>610</v>
      </c>
      <c r="L392" s="24" t="s">
        <v>742</v>
      </c>
      <c r="M392" s="24" t="s">
        <v>786</v>
      </c>
      <c r="N392" s="26"/>
      <c r="O392" s="24" t="s">
        <v>45</v>
      </c>
      <c r="P392" s="27">
        <v>-132.82</v>
      </c>
      <c r="Q392" s="27">
        <f>ROUND(Q391+P392,5)</f>
        <v>-141.81</v>
      </c>
    </row>
    <row r="393" spans="1:17" ht="15.75" thickBot="1" x14ac:dyDescent="0.3">
      <c r="A393" s="24"/>
      <c r="B393" s="24"/>
      <c r="C393" s="24"/>
      <c r="D393" s="24"/>
      <c r="E393" s="24"/>
      <c r="F393" s="24"/>
      <c r="G393" s="24"/>
      <c r="H393" s="24" t="s">
        <v>474</v>
      </c>
      <c r="I393" s="25">
        <v>46181</v>
      </c>
      <c r="J393" s="24" t="s">
        <v>529</v>
      </c>
      <c r="K393" s="24" t="s">
        <v>611</v>
      </c>
      <c r="L393" s="24" t="s">
        <v>743</v>
      </c>
      <c r="M393" s="24" t="s">
        <v>786</v>
      </c>
      <c r="N393" s="26"/>
      <c r="O393" s="24" t="s">
        <v>45</v>
      </c>
      <c r="P393" s="28">
        <v>-115.73</v>
      </c>
      <c r="Q393" s="28">
        <f>ROUND(Q392+P393,5)</f>
        <v>-257.54000000000002</v>
      </c>
    </row>
    <row r="394" spans="1:17" x14ac:dyDescent="0.25">
      <c r="A394" s="29"/>
      <c r="B394" s="29"/>
      <c r="C394" s="29" t="s">
        <v>298</v>
      </c>
      <c r="D394" s="29"/>
      <c r="E394" s="29"/>
      <c r="F394" s="29"/>
      <c r="G394" s="29"/>
      <c r="H394" s="29"/>
      <c r="I394" s="30"/>
      <c r="J394" s="29"/>
      <c r="K394" s="29"/>
      <c r="L394" s="29"/>
      <c r="M394" s="29"/>
      <c r="N394" s="29"/>
      <c r="O394" s="29"/>
      <c r="P394" s="2">
        <v>-257.54000000000002</v>
      </c>
      <c r="Q394" s="2">
        <v>-257.54000000000002</v>
      </c>
    </row>
    <row r="395" spans="1:17" x14ac:dyDescent="0.25">
      <c r="A395" s="1"/>
      <c r="B395" s="1"/>
      <c r="C395" s="1" t="s">
        <v>300</v>
      </c>
      <c r="D395" s="1"/>
      <c r="E395" s="1"/>
      <c r="F395" s="1"/>
      <c r="G395" s="1"/>
      <c r="H395" s="1"/>
      <c r="I395" s="22"/>
      <c r="J395" s="1"/>
      <c r="K395" s="1"/>
      <c r="L395" s="1"/>
      <c r="M395" s="1"/>
      <c r="N395" s="1"/>
      <c r="O395" s="1"/>
      <c r="P395" s="23"/>
      <c r="Q395" s="23"/>
    </row>
    <row r="396" spans="1:17" x14ac:dyDescent="0.25">
      <c r="A396" s="1"/>
      <c r="B396" s="1"/>
      <c r="C396" s="1"/>
      <c r="D396" s="1" t="s">
        <v>301</v>
      </c>
      <c r="E396" s="1"/>
      <c r="F396" s="1"/>
      <c r="G396" s="1"/>
      <c r="H396" s="1"/>
      <c r="I396" s="22"/>
      <c r="J396" s="1"/>
      <c r="K396" s="1"/>
      <c r="L396" s="1"/>
      <c r="M396" s="1"/>
      <c r="N396" s="1"/>
      <c r="O396" s="1"/>
      <c r="P396" s="23"/>
      <c r="Q396" s="23"/>
    </row>
    <row r="397" spans="1:17" x14ac:dyDescent="0.25">
      <c r="A397" s="24"/>
      <c r="B397" s="24"/>
      <c r="C397" s="24"/>
      <c r="D397" s="24"/>
      <c r="E397" s="24"/>
      <c r="F397" s="24"/>
      <c r="G397" s="24"/>
      <c r="H397" s="24" t="s">
        <v>474</v>
      </c>
      <c r="I397" s="25">
        <v>46184</v>
      </c>
      <c r="J397" s="24" t="s">
        <v>530</v>
      </c>
      <c r="K397" s="24" t="s">
        <v>612</v>
      </c>
      <c r="L397" s="24" t="s">
        <v>744</v>
      </c>
      <c r="M397" s="24" t="s">
        <v>786</v>
      </c>
      <c r="N397" s="26"/>
      <c r="O397" s="24" t="s">
        <v>45</v>
      </c>
      <c r="P397" s="27">
        <v>-54.88</v>
      </c>
      <c r="Q397" s="27">
        <f>ROUND(Q396+P397,5)</f>
        <v>-54.88</v>
      </c>
    </row>
    <row r="398" spans="1:17" x14ac:dyDescent="0.25">
      <c r="A398" s="24"/>
      <c r="B398" s="24"/>
      <c r="C398" s="24"/>
      <c r="D398" s="24"/>
      <c r="E398" s="24"/>
      <c r="F398" s="24"/>
      <c r="G398" s="24"/>
      <c r="H398" s="24" t="s">
        <v>474</v>
      </c>
      <c r="I398" s="25">
        <v>46195</v>
      </c>
      <c r="J398" s="24" t="s">
        <v>531</v>
      </c>
      <c r="K398" s="24" t="s">
        <v>613</v>
      </c>
      <c r="L398" s="24" t="s">
        <v>745</v>
      </c>
      <c r="M398" s="24" t="s">
        <v>786</v>
      </c>
      <c r="N398" s="26"/>
      <c r="O398" s="24" t="s">
        <v>45</v>
      </c>
      <c r="P398" s="27">
        <v>-16.61</v>
      </c>
      <c r="Q398" s="27">
        <f>ROUND(Q397+P398,5)</f>
        <v>-71.489999999999995</v>
      </c>
    </row>
    <row r="399" spans="1:17" ht="15.75" thickBot="1" x14ac:dyDescent="0.3">
      <c r="A399" s="24"/>
      <c r="B399" s="24"/>
      <c r="C399" s="24"/>
      <c r="D399" s="24"/>
      <c r="E399" s="24"/>
      <c r="F399" s="24"/>
      <c r="G399" s="24"/>
      <c r="H399" s="24" t="s">
        <v>474</v>
      </c>
      <c r="I399" s="25">
        <v>46197</v>
      </c>
      <c r="J399" s="24" t="s">
        <v>532</v>
      </c>
      <c r="K399" s="24" t="s">
        <v>614</v>
      </c>
      <c r="L399" s="24" t="s">
        <v>746</v>
      </c>
      <c r="M399" s="24" t="s">
        <v>786</v>
      </c>
      <c r="N399" s="26"/>
      <c r="O399" s="24" t="s">
        <v>45</v>
      </c>
      <c r="P399" s="28">
        <v>-11.71</v>
      </c>
      <c r="Q399" s="28">
        <f>ROUND(Q398+P399,5)</f>
        <v>-83.2</v>
      </c>
    </row>
    <row r="400" spans="1:17" x14ac:dyDescent="0.25">
      <c r="A400" s="29"/>
      <c r="B400" s="29"/>
      <c r="C400" s="29"/>
      <c r="D400" s="29" t="s">
        <v>457</v>
      </c>
      <c r="E400" s="29"/>
      <c r="F400" s="29"/>
      <c r="G400" s="29"/>
      <c r="H400" s="29"/>
      <c r="I400" s="30"/>
      <c r="J400" s="29"/>
      <c r="K400" s="29"/>
      <c r="L400" s="29"/>
      <c r="M400" s="29"/>
      <c r="N400" s="29"/>
      <c r="O400" s="29"/>
      <c r="P400" s="2">
        <f>ROUND(SUM(P396:P399),5)</f>
        <v>-83.2</v>
      </c>
      <c r="Q400" s="2">
        <f>Q399</f>
        <v>-83.2</v>
      </c>
    </row>
    <row r="401" spans="1:17" x14ac:dyDescent="0.25">
      <c r="A401" s="1"/>
      <c r="B401" s="1"/>
      <c r="C401" s="1"/>
      <c r="D401" s="1" t="s">
        <v>302</v>
      </c>
      <c r="E401" s="1"/>
      <c r="F401" s="1"/>
      <c r="G401" s="1"/>
      <c r="H401" s="1"/>
      <c r="I401" s="22"/>
      <c r="J401" s="1"/>
      <c r="K401" s="1"/>
      <c r="L401" s="1"/>
      <c r="M401" s="1"/>
      <c r="N401" s="1"/>
      <c r="O401" s="1"/>
      <c r="P401" s="23"/>
      <c r="Q401" s="23"/>
    </row>
    <row r="402" spans="1:17" ht="15.75" thickBot="1" x14ac:dyDescent="0.3">
      <c r="A402" s="21"/>
      <c r="B402" s="21"/>
      <c r="C402" s="21"/>
      <c r="D402" s="21"/>
      <c r="E402" s="21"/>
      <c r="F402" s="21"/>
      <c r="G402" s="24"/>
      <c r="H402" s="24" t="s">
        <v>474</v>
      </c>
      <c r="I402" s="25">
        <v>46197</v>
      </c>
      <c r="J402" s="24" t="s">
        <v>533</v>
      </c>
      <c r="K402" s="24" t="s">
        <v>615</v>
      </c>
      <c r="L402" s="24" t="s">
        <v>747</v>
      </c>
      <c r="M402" s="24" t="s">
        <v>786</v>
      </c>
      <c r="N402" s="26"/>
      <c r="O402" s="24" t="s">
        <v>45</v>
      </c>
      <c r="P402" s="27">
        <v>-30</v>
      </c>
      <c r="Q402" s="27">
        <f>ROUND(Q401+P402,5)</f>
        <v>-30</v>
      </c>
    </row>
    <row r="403" spans="1:17" ht="15.75" thickBot="1" x14ac:dyDescent="0.3">
      <c r="A403" s="29"/>
      <c r="B403" s="29"/>
      <c r="C403" s="29"/>
      <c r="D403" s="29" t="s">
        <v>458</v>
      </c>
      <c r="E403" s="29"/>
      <c r="F403" s="29"/>
      <c r="G403" s="29"/>
      <c r="H403" s="29"/>
      <c r="I403" s="30"/>
      <c r="J403" s="29"/>
      <c r="K403" s="29"/>
      <c r="L403" s="29"/>
      <c r="M403" s="29"/>
      <c r="N403" s="29"/>
      <c r="O403" s="29"/>
      <c r="P403" s="5">
        <f>ROUND(SUM(P401:P402),5)</f>
        <v>-30</v>
      </c>
      <c r="Q403" s="5">
        <f>Q402</f>
        <v>-30</v>
      </c>
    </row>
    <row r="404" spans="1:17" ht="15.75" thickBot="1" x14ac:dyDescent="0.3">
      <c r="A404" s="29"/>
      <c r="B404" s="29"/>
      <c r="C404" s="29" t="s">
        <v>304</v>
      </c>
      <c r="D404" s="29"/>
      <c r="E404" s="29"/>
      <c r="F404" s="29"/>
      <c r="G404" s="29"/>
      <c r="H404" s="29"/>
      <c r="I404" s="30"/>
      <c r="J404" s="29"/>
      <c r="K404" s="29"/>
      <c r="L404" s="29"/>
      <c r="M404" s="29"/>
      <c r="N404" s="29"/>
      <c r="O404" s="29"/>
      <c r="P404" s="3">
        <f>ROUND(P400+P403,5)</f>
        <v>-113.2</v>
      </c>
      <c r="Q404" s="3">
        <f>ROUND(Q400+Q403,5)</f>
        <v>-113.2</v>
      </c>
    </row>
    <row r="405" spans="1:17" x14ac:dyDescent="0.25">
      <c r="A405" s="29"/>
      <c r="B405" s="29" t="s">
        <v>305</v>
      </c>
      <c r="C405" s="29"/>
      <c r="D405" s="29"/>
      <c r="E405" s="29"/>
      <c r="F405" s="29"/>
      <c r="G405" s="29"/>
      <c r="H405" s="29"/>
      <c r="I405" s="30"/>
      <c r="J405" s="29"/>
      <c r="K405" s="29"/>
      <c r="L405" s="29"/>
      <c r="M405" s="29"/>
      <c r="N405" s="29"/>
      <c r="O405" s="29"/>
      <c r="P405" s="2">
        <f>ROUND(P394+P404,5)</f>
        <v>-370.74</v>
      </c>
      <c r="Q405" s="2">
        <f>ROUND(Q394+Q404,5)</f>
        <v>-370.74</v>
      </c>
    </row>
    <row r="406" spans="1:17" x14ac:dyDescent="0.25">
      <c r="A406" s="1"/>
      <c r="B406" s="1" t="s">
        <v>306</v>
      </c>
      <c r="C406" s="1"/>
      <c r="D406" s="1"/>
      <c r="E406" s="1"/>
      <c r="F406" s="1"/>
      <c r="G406" s="1"/>
      <c r="H406" s="1"/>
      <c r="I406" s="22"/>
      <c r="J406" s="1"/>
      <c r="K406" s="1"/>
      <c r="L406" s="1"/>
      <c r="M406" s="1"/>
      <c r="N406" s="1"/>
      <c r="O406" s="1"/>
      <c r="P406" s="23"/>
      <c r="Q406" s="23"/>
    </row>
    <row r="407" spans="1:17" x14ac:dyDescent="0.25">
      <c r="A407" s="1"/>
      <c r="B407" s="1"/>
      <c r="C407" s="1" t="s">
        <v>307</v>
      </c>
      <c r="D407" s="1"/>
      <c r="E407" s="1"/>
      <c r="F407" s="1"/>
      <c r="G407" s="1"/>
      <c r="H407" s="1"/>
      <c r="I407" s="22"/>
      <c r="J407" s="1"/>
      <c r="K407" s="1"/>
      <c r="L407" s="1"/>
      <c r="M407" s="1"/>
      <c r="N407" s="1"/>
      <c r="O407" s="1"/>
      <c r="P407" s="23"/>
      <c r="Q407" s="23"/>
    </row>
    <row r="408" spans="1:17" x14ac:dyDescent="0.25">
      <c r="A408" s="24"/>
      <c r="B408" s="24"/>
      <c r="C408" s="24"/>
      <c r="D408" s="24"/>
      <c r="E408" s="24"/>
      <c r="F408" s="24"/>
      <c r="G408" s="24"/>
      <c r="H408" s="24" t="s">
        <v>476</v>
      </c>
      <c r="I408" s="25">
        <v>46175</v>
      </c>
      <c r="J408" s="24" t="s">
        <v>534</v>
      </c>
      <c r="K408" s="24" t="s">
        <v>616</v>
      </c>
      <c r="L408" s="24" t="s">
        <v>748</v>
      </c>
      <c r="M408" s="24" t="s">
        <v>786</v>
      </c>
      <c r="N408" s="26"/>
      <c r="O408" s="24" t="s">
        <v>42</v>
      </c>
      <c r="P408" s="27">
        <v>-45</v>
      </c>
      <c r="Q408" s="27">
        <f>ROUND(Q407+P408,5)</f>
        <v>-45</v>
      </c>
    </row>
    <row r="409" spans="1:17" x14ac:dyDescent="0.25">
      <c r="A409" s="24"/>
      <c r="B409" s="24"/>
      <c r="C409" s="24"/>
      <c r="D409" s="24"/>
      <c r="E409" s="24"/>
      <c r="F409" s="24"/>
      <c r="G409" s="24"/>
      <c r="H409" s="24" t="s">
        <v>476</v>
      </c>
      <c r="I409" s="25">
        <v>46175</v>
      </c>
      <c r="J409" s="24" t="s">
        <v>534</v>
      </c>
      <c r="K409" s="24" t="s">
        <v>616</v>
      </c>
      <c r="L409" s="24" t="s">
        <v>749</v>
      </c>
      <c r="M409" s="24" t="s">
        <v>786</v>
      </c>
      <c r="N409" s="26"/>
      <c r="O409" s="24" t="s">
        <v>42</v>
      </c>
      <c r="P409" s="27">
        <v>-45</v>
      </c>
      <c r="Q409" s="27">
        <f>ROUND(Q408+P409,5)</f>
        <v>-90</v>
      </c>
    </row>
    <row r="410" spans="1:17" x14ac:dyDescent="0.25">
      <c r="A410" s="24"/>
      <c r="B410" s="24"/>
      <c r="C410" s="24"/>
      <c r="D410" s="24"/>
      <c r="E410" s="24"/>
      <c r="F410" s="24"/>
      <c r="G410" s="24"/>
      <c r="H410" s="24" t="s">
        <v>476</v>
      </c>
      <c r="I410" s="25">
        <v>46189</v>
      </c>
      <c r="J410" s="24" t="s">
        <v>535</v>
      </c>
      <c r="K410" s="24" t="s">
        <v>616</v>
      </c>
      <c r="L410" s="24" t="s">
        <v>750</v>
      </c>
      <c r="M410" s="24" t="s">
        <v>786</v>
      </c>
      <c r="N410" s="26"/>
      <c r="O410" s="24" t="s">
        <v>42</v>
      </c>
      <c r="P410" s="27">
        <v>-45</v>
      </c>
      <c r="Q410" s="27">
        <f>ROUND(Q409+P410,5)</f>
        <v>-135</v>
      </c>
    </row>
    <row r="411" spans="1:17" ht="15.75" thickBot="1" x14ac:dyDescent="0.3">
      <c r="A411" s="24"/>
      <c r="B411" s="24"/>
      <c r="C411" s="24"/>
      <c r="D411" s="24"/>
      <c r="E411" s="24"/>
      <c r="F411" s="24"/>
      <c r="G411" s="24"/>
      <c r="H411" s="24" t="s">
        <v>476</v>
      </c>
      <c r="I411" s="25">
        <v>46189</v>
      </c>
      <c r="J411" s="24" t="s">
        <v>535</v>
      </c>
      <c r="K411" s="24" t="s">
        <v>616</v>
      </c>
      <c r="L411" s="24" t="s">
        <v>751</v>
      </c>
      <c r="M411" s="24" t="s">
        <v>786</v>
      </c>
      <c r="N411" s="26"/>
      <c r="O411" s="24" t="s">
        <v>42</v>
      </c>
      <c r="P411" s="27">
        <v>-45</v>
      </c>
      <c r="Q411" s="27">
        <f>ROUND(Q410+P411,5)</f>
        <v>-180</v>
      </c>
    </row>
    <row r="412" spans="1:17" ht="15.75" thickBot="1" x14ac:dyDescent="0.3">
      <c r="A412" s="29"/>
      <c r="B412" s="29"/>
      <c r="C412" s="29" t="s">
        <v>459</v>
      </c>
      <c r="D412" s="29"/>
      <c r="E412" s="29"/>
      <c r="F412" s="29"/>
      <c r="G412" s="29"/>
      <c r="H412" s="29"/>
      <c r="I412" s="30"/>
      <c r="J412" s="29"/>
      <c r="K412" s="29"/>
      <c r="L412" s="29"/>
      <c r="M412" s="29"/>
      <c r="N412" s="29"/>
      <c r="O412" s="29"/>
      <c r="P412" s="3">
        <f>ROUND(SUM(P407:P411),5)</f>
        <v>-180</v>
      </c>
      <c r="Q412" s="3">
        <f>Q411</f>
        <v>-180</v>
      </c>
    </row>
    <row r="413" spans="1:17" x14ac:dyDescent="0.25">
      <c r="A413" s="29"/>
      <c r="B413" s="29" t="s">
        <v>316</v>
      </c>
      <c r="C413" s="29"/>
      <c r="D413" s="29"/>
      <c r="E413" s="29"/>
      <c r="F413" s="29"/>
      <c r="G413" s="29"/>
      <c r="H413" s="29"/>
      <c r="I413" s="30"/>
      <c r="J413" s="29"/>
      <c r="K413" s="29"/>
      <c r="L413" s="29"/>
      <c r="M413" s="29"/>
      <c r="N413" s="29"/>
      <c r="O413" s="29"/>
      <c r="P413" s="2">
        <f>P412</f>
        <v>-180</v>
      </c>
      <c r="Q413" s="2">
        <f>Q412</f>
        <v>-180</v>
      </c>
    </row>
    <row r="414" spans="1:17" x14ac:dyDescent="0.25">
      <c r="A414" s="1"/>
      <c r="B414" s="1" t="s">
        <v>322</v>
      </c>
      <c r="C414" s="1"/>
      <c r="D414" s="1"/>
      <c r="E414" s="1"/>
      <c r="F414" s="1"/>
      <c r="G414" s="1"/>
      <c r="H414" s="1"/>
      <c r="I414" s="22"/>
      <c r="J414" s="1"/>
      <c r="K414" s="1"/>
      <c r="L414" s="1"/>
      <c r="M414" s="1"/>
      <c r="N414" s="1"/>
      <c r="O414" s="1"/>
      <c r="P414" s="23"/>
      <c r="Q414" s="23"/>
    </row>
    <row r="415" spans="1:17" x14ac:dyDescent="0.25">
      <c r="A415" s="1"/>
      <c r="B415" s="1"/>
      <c r="C415" s="1" t="s">
        <v>323</v>
      </c>
      <c r="D415" s="1"/>
      <c r="E415" s="1"/>
      <c r="F415" s="1"/>
      <c r="G415" s="1"/>
      <c r="H415" s="1"/>
      <c r="I415" s="22"/>
      <c r="J415" s="1"/>
      <c r="K415" s="1"/>
      <c r="L415" s="1"/>
      <c r="M415" s="1"/>
      <c r="N415" s="1"/>
      <c r="O415" s="1"/>
      <c r="P415" s="23"/>
      <c r="Q415" s="23"/>
    </row>
    <row r="416" spans="1:17" x14ac:dyDescent="0.25">
      <c r="A416" s="1"/>
      <c r="B416" s="1"/>
      <c r="C416" s="1"/>
      <c r="D416" s="1" t="s">
        <v>324</v>
      </c>
      <c r="E416" s="1"/>
      <c r="F416" s="1"/>
      <c r="G416" s="1"/>
      <c r="H416" s="1"/>
      <c r="I416" s="22"/>
      <c r="J416" s="1"/>
      <c r="K416" s="1"/>
      <c r="L416" s="1"/>
      <c r="M416" s="1"/>
      <c r="N416" s="1"/>
      <c r="O416" s="1"/>
      <c r="P416" s="23"/>
      <c r="Q416" s="23"/>
    </row>
    <row r="417" spans="1:17" ht="15.75" thickBot="1" x14ac:dyDescent="0.3">
      <c r="A417" s="21"/>
      <c r="B417" s="21"/>
      <c r="C417" s="21"/>
      <c r="D417" s="21"/>
      <c r="E417" s="21"/>
      <c r="F417" s="21"/>
      <c r="G417" s="24"/>
      <c r="H417" s="24" t="s">
        <v>479</v>
      </c>
      <c r="I417" s="25">
        <v>46189</v>
      </c>
      <c r="J417" s="24" t="s">
        <v>536</v>
      </c>
      <c r="K417" s="24" t="s">
        <v>617</v>
      </c>
      <c r="L417" s="24" t="s">
        <v>752</v>
      </c>
      <c r="M417" s="24" t="s">
        <v>786</v>
      </c>
      <c r="N417" s="26"/>
      <c r="O417" s="24" t="s">
        <v>17</v>
      </c>
      <c r="P417" s="28">
        <v>250</v>
      </c>
      <c r="Q417" s="28">
        <f>ROUND(Q416+P417,5)</f>
        <v>250</v>
      </c>
    </row>
    <row r="418" spans="1:17" x14ac:dyDescent="0.25">
      <c r="A418" s="29"/>
      <c r="B418" s="29"/>
      <c r="C418" s="29"/>
      <c r="D418" s="29" t="s">
        <v>460</v>
      </c>
      <c r="E418" s="29"/>
      <c r="F418" s="29"/>
      <c r="G418" s="29"/>
      <c r="H418" s="29"/>
      <c r="I418" s="30"/>
      <c r="J418" s="29"/>
      <c r="K418" s="29"/>
      <c r="L418" s="29"/>
      <c r="M418" s="29"/>
      <c r="N418" s="29"/>
      <c r="O418" s="29"/>
      <c r="P418" s="2">
        <f>ROUND(SUM(P416:P417),5)</f>
        <v>250</v>
      </c>
      <c r="Q418" s="2">
        <f>Q417</f>
        <v>250</v>
      </c>
    </row>
    <row r="419" spans="1:17" x14ac:dyDescent="0.25">
      <c r="A419" s="1"/>
      <c r="B419" s="1"/>
      <c r="C419" s="1"/>
      <c r="D419" s="1" t="s">
        <v>326</v>
      </c>
      <c r="E419" s="1"/>
      <c r="F419" s="1"/>
      <c r="G419" s="1"/>
      <c r="H419" s="1"/>
      <c r="I419" s="22"/>
      <c r="J419" s="1"/>
      <c r="K419" s="1"/>
      <c r="L419" s="1"/>
      <c r="M419" s="1"/>
      <c r="N419" s="1"/>
      <c r="O419" s="1"/>
      <c r="P419" s="23"/>
      <c r="Q419" s="23"/>
    </row>
    <row r="420" spans="1:17" x14ac:dyDescent="0.25">
      <c r="A420" s="24"/>
      <c r="B420" s="24"/>
      <c r="C420" s="24"/>
      <c r="D420" s="24"/>
      <c r="E420" s="24"/>
      <c r="F420" s="24"/>
      <c r="G420" s="24"/>
      <c r="H420" s="24" t="s">
        <v>479</v>
      </c>
      <c r="I420" s="25">
        <v>46182</v>
      </c>
      <c r="J420" s="24" t="s">
        <v>537</v>
      </c>
      <c r="K420" s="24" t="s">
        <v>618</v>
      </c>
      <c r="L420" s="24" t="s">
        <v>753</v>
      </c>
      <c r="M420" s="24" t="s">
        <v>786</v>
      </c>
      <c r="N420" s="26"/>
      <c r="O420" s="24" t="s">
        <v>17</v>
      </c>
      <c r="P420" s="27">
        <v>50</v>
      </c>
      <c r="Q420" s="27">
        <f>ROUND(Q419+P420,5)</f>
        <v>50</v>
      </c>
    </row>
    <row r="421" spans="1:17" ht="15.75" thickBot="1" x14ac:dyDescent="0.3">
      <c r="A421" s="24"/>
      <c r="B421" s="24"/>
      <c r="C421" s="24"/>
      <c r="D421" s="24"/>
      <c r="E421" s="24"/>
      <c r="F421" s="24"/>
      <c r="G421" s="24"/>
      <c r="H421" s="24" t="s">
        <v>479</v>
      </c>
      <c r="I421" s="25">
        <v>46182</v>
      </c>
      <c r="J421" s="24" t="s">
        <v>537</v>
      </c>
      <c r="K421" s="24" t="s">
        <v>618</v>
      </c>
      <c r="L421" s="24" t="s">
        <v>754</v>
      </c>
      <c r="M421" s="24" t="s">
        <v>786</v>
      </c>
      <c r="N421" s="26"/>
      <c r="O421" s="24" t="s">
        <v>17</v>
      </c>
      <c r="P421" s="27">
        <v>50</v>
      </c>
      <c r="Q421" s="27">
        <f>ROUND(Q420+P421,5)</f>
        <v>100</v>
      </c>
    </row>
    <row r="422" spans="1:17" ht="15.75" thickBot="1" x14ac:dyDescent="0.3">
      <c r="A422" s="29"/>
      <c r="B422" s="29"/>
      <c r="C422" s="29"/>
      <c r="D422" s="29" t="s">
        <v>461</v>
      </c>
      <c r="E422" s="29"/>
      <c r="F422" s="29"/>
      <c r="G422" s="29"/>
      <c r="H422" s="29"/>
      <c r="I422" s="30"/>
      <c r="J422" s="29"/>
      <c r="K422" s="29"/>
      <c r="L422" s="29"/>
      <c r="M422" s="29"/>
      <c r="N422" s="29"/>
      <c r="O422" s="29"/>
      <c r="P422" s="3">
        <f>ROUND(SUM(P419:P421),5)</f>
        <v>100</v>
      </c>
      <c r="Q422" s="3">
        <f>Q421</f>
        <v>100</v>
      </c>
    </row>
    <row r="423" spans="1:17" x14ac:dyDescent="0.25">
      <c r="A423" s="29"/>
      <c r="B423" s="29"/>
      <c r="C423" s="29" t="s">
        <v>327</v>
      </c>
      <c r="D423" s="29"/>
      <c r="E423" s="29"/>
      <c r="F423" s="29"/>
      <c r="G423" s="29"/>
      <c r="H423" s="29"/>
      <c r="I423" s="30"/>
      <c r="J423" s="29"/>
      <c r="K423" s="29"/>
      <c r="L423" s="29"/>
      <c r="M423" s="29"/>
      <c r="N423" s="29"/>
      <c r="O423" s="29"/>
      <c r="P423" s="2">
        <f>ROUND(P418+P422,5)</f>
        <v>350</v>
      </c>
      <c r="Q423" s="2">
        <f>ROUND(Q418+Q422,5)</f>
        <v>350</v>
      </c>
    </row>
    <row r="424" spans="1:17" x14ac:dyDescent="0.25">
      <c r="A424" s="1"/>
      <c r="B424" s="1"/>
      <c r="C424" s="1" t="s">
        <v>328</v>
      </c>
      <c r="D424" s="1"/>
      <c r="E424" s="1"/>
      <c r="F424" s="1"/>
      <c r="G424" s="1"/>
      <c r="H424" s="1"/>
      <c r="I424" s="22"/>
      <c r="J424" s="1"/>
      <c r="K424" s="1"/>
      <c r="L424" s="1"/>
      <c r="M424" s="1"/>
      <c r="N424" s="1"/>
      <c r="O424" s="1"/>
      <c r="P424" s="23"/>
      <c r="Q424" s="23"/>
    </row>
    <row r="425" spans="1:17" x14ac:dyDescent="0.25">
      <c r="A425" s="1"/>
      <c r="B425" s="1"/>
      <c r="C425" s="1"/>
      <c r="D425" s="1" t="s">
        <v>329</v>
      </c>
      <c r="E425" s="1"/>
      <c r="F425" s="1"/>
      <c r="G425" s="1"/>
      <c r="H425" s="1"/>
      <c r="I425" s="22"/>
      <c r="J425" s="1"/>
      <c r="K425" s="1"/>
      <c r="L425" s="1"/>
      <c r="M425" s="1"/>
      <c r="N425" s="1"/>
      <c r="O425" s="1"/>
      <c r="P425" s="23"/>
      <c r="Q425" s="23"/>
    </row>
    <row r="426" spans="1:17" x14ac:dyDescent="0.25">
      <c r="A426" s="24"/>
      <c r="B426" s="24"/>
      <c r="C426" s="24"/>
      <c r="D426" s="24"/>
      <c r="E426" s="24"/>
      <c r="F426" s="24"/>
      <c r="G426" s="24"/>
      <c r="H426" s="24" t="s">
        <v>479</v>
      </c>
      <c r="I426" s="25">
        <v>46203</v>
      </c>
      <c r="J426" s="24" t="s">
        <v>538</v>
      </c>
      <c r="K426" s="24" t="s">
        <v>619</v>
      </c>
      <c r="L426" s="24" t="s">
        <v>755</v>
      </c>
      <c r="M426" s="24" t="s">
        <v>786</v>
      </c>
      <c r="N426" s="26"/>
      <c r="O426" s="24" t="s">
        <v>16</v>
      </c>
      <c r="P426" s="27">
        <v>1813.12</v>
      </c>
      <c r="Q426" s="27">
        <f>ROUND(Q425+P426,5)</f>
        <v>1813.12</v>
      </c>
    </row>
    <row r="427" spans="1:17" x14ac:dyDescent="0.25">
      <c r="A427" s="24"/>
      <c r="B427" s="24"/>
      <c r="C427" s="24"/>
      <c r="D427" s="24"/>
      <c r="E427" s="24"/>
      <c r="F427" s="24"/>
      <c r="G427" s="24"/>
      <c r="H427" s="24" t="s">
        <v>479</v>
      </c>
      <c r="I427" s="25">
        <v>46203</v>
      </c>
      <c r="J427" s="24" t="s">
        <v>538</v>
      </c>
      <c r="K427" s="24" t="s">
        <v>619</v>
      </c>
      <c r="L427" s="24" t="s">
        <v>756</v>
      </c>
      <c r="M427" s="24" t="s">
        <v>786</v>
      </c>
      <c r="N427" s="26"/>
      <c r="O427" s="24" t="s">
        <v>16</v>
      </c>
      <c r="P427" s="27">
        <v>2295.54</v>
      </c>
      <c r="Q427" s="27">
        <f>ROUND(Q426+P427,5)</f>
        <v>4108.66</v>
      </c>
    </row>
    <row r="428" spans="1:17" x14ac:dyDescent="0.25">
      <c r="A428" s="24"/>
      <c r="B428" s="24"/>
      <c r="C428" s="24"/>
      <c r="D428" s="24"/>
      <c r="E428" s="24"/>
      <c r="F428" s="24"/>
      <c r="G428" s="24"/>
      <c r="H428" s="24" t="s">
        <v>479</v>
      </c>
      <c r="I428" s="25">
        <v>46203</v>
      </c>
      <c r="J428" s="24" t="s">
        <v>539</v>
      </c>
      <c r="K428" s="24" t="s">
        <v>619</v>
      </c>
      <c r="L428" s="24" t="s">
        <v>755</v>
      </c>
      <c r="M428" s="24" t="s">
        <v>786</v>
      </c>
      <c r="N428" s="26"/>
      <c r="O428" s="24" t="s">
        <v>16</v>
      </c>
      <c r="P428" s="27">
        <v>906.56</v>
      </c>
      <c r="Q428" s="27">
        <f>ROUND(Q427+P428,5)</f>
        <v>5015.22</v>
      </c>
    </row>
    <row r="429" spans="1:17" ht="15.75" thickBot="1" x14ac:dyDescent="0.3">
      <c r="A429" s="24"/>
      <c r="B429" s="24"/>
      <c r="C429" s="24"/>
      <c r="D429" s="24"/>
      <c r="E429" s="24"/>
      <c r="F429" s="24"/>
      <c r="G429" s="24"/>
      <c r="H429" s="24" t="s">
        <v>479</v>
      </c>
      <c r="I429" s="25">
        <v>46203</v>
      </c>
      <c r="J429" s="24" t="s">
        <v>539</v>
      </c>
      <c r="K429" s="24" t="s">
        <v>619</v>
      </c>
      <c r="L429" s="24" t="s">
        <v>756</v>
      </c>
      <c r="M429" s="24" t="s">
        <v>786</v>
      </c>
      <c r="N429" s="26"/>
      <c r="O429" s="24" t="s">
        <v>16</v>
      </c>
      <c r="P429" s="28">
        <v>3868.41</v>
      </c>
      <c r="Q429" s="28">
        <f>ROUND(Q428+P429,5)</f>
        <v>8883.6299999999992</v>
      </c>
    </row>
    <row r="430" spans="1:17" x14ac:dyDescent="0.25">
      <c r="A430" s="29"/>
      <c r="B430" s="29"/>
      <c r="C430" s="29"/>
      <c r="D430" s="29" t="s">
        <v>462</v>
      </c>
      <c r="E430" s="29"/>
      <c r="F430" s="29"/>
      <c r="G430" s="29"/>
      <c r="H430" s="29"/>
      <c r="I430" s="30"/>
      <c r="J430" s="29"/>
      <c r="K430" s="29"/>
      <c r="L430" s="29"/>
      <c r="M430" s="29"/>
      <c r="N430" s="29"/>
      <c r="O430" s="29"/>
      <c r="P430" s="2">
        <f>ROUND(SUM(P425:P429),5)</f>
        <v>8883.6299999999992</v>
      </c>
      <c r="Q430" s="2">
        <f>Q429</f>
        <v>8883.6299999999992</v>
      </c>
    </row>
    <row r="431" spans="1:17" x14ac:dyDescent="0.25">
      <c r="A431" s="1"/>
      <c r="B431" s="1"/>
      <c r="C431" s="1"/>
      <c r="D431" s="1" t="s">
        <v>330</v>
      </c>
      <c r="E431" s="1"/>
      <c r="F431" s="1"/>
      <c r="G431" s="1"/>
      <c r="H431" s="1"/>
      <c r="I431" s="22"/>
      <c r="J431" s="1"/>
      <c r="K431" s="1"/>
      <c r="L431" s="1"/>
      <c r="M431" s="1"/>
      <c r="N431" s="1"/>
      <c r="O431" s="1"/>
      <c r="P431" s="23"/>
      <c r="Q431" s="23"/>
    </row>
    <row r="432" spans="1:17" x14ac:dyDescent="0.25">
      <c r="A432" s="24"/>
      <c r="B432" s="24"/>
      <c r="C432" s="24"/>
      <c r="D432" s="24"/>
      <c r="E432" s="24"/>
      <c r="F432" s="24"/>
      <c r="G432" s="24"/>
      <c r="H432" s="24" t="s">
        <v>479</v>
      </c>
      <c r="I432" s="25">
        <v>46203</v>
      </c>
      <c r="J432" s="24" t="s">
        <v>540</v>
      </c>
      <c r="K432" s="24" t="s">
        <v>618</v>
      </c>
      <c r="L432" s="24" t="s">
        <v>757</v>
      </c>
      <c r="M432" s="24" t="s">
        <v>786</v>
      </c>
      <c r="N432" s="26"/>
      <c r="O432" s="24" t="s">
        <v>787</v>
      </c>
      <c r="P432" s="27">
        <v>1000</v>
      </c>
      <c r="Q432" s="27">
        <f>ROUND(Q431+P432,5)</f>
        <v>1000</v>
      </c>
    </row>
    <row r="433" spans="1:17" x14ac:dyDescent="0.25">
      <c r="A433" s="24"/>
      <c r="B433" s="24"/>
      <c r="C433" s="24"/>
      <c r="D433" s="24"/>
      <c r="E433" s="24"/>
      <c r="F433" s="24"/>
      <c r="G433" s="24"/>
      <c r="H433" s="24" t="s">
        <v>479</v>
      </c>
      <c r="I433" s="25">
        <v>46203</v>
      </c>
      <c r="J433" s="24" t="s">
        <v>538</v>
      </c>
      <c r="K433" s="24" t="s">
        <v>619</v>
      </c>
      <c r="L433" s="24" t="s">
        <v>758</v>
      </c>
      <c r="M433" s="24" t="s">
        <v>786</v>
      </c>
      <c r="N433" s="26"/>
      <c r="O433" s="24" t="s">
        <v>16</v>
      </c>
      <c r="P433" s="27">
        <v>1101.17</v>
      </c>
      <c r="Q433" s="27">
        <f>ROUND(Q432+P433,5)</f>
        <v>2101.17</v>
      </c>
    </row>
    <row r="434" spans="1:17" x14ac:dyDescent="0.25">
      <c r="A434" s="24"/>
      <c r="B434" s="24"/>
      <c r="C434" s="24"/>
      <c r="D434" s="24"/>
      <c r="E434" s="24"/>
      <c r="F434" s="24"/>
      <c r="G434" s="24"/>
      <c r="H434" s="24" t="s">
        <v>479</v>
      </c>
      <c r="I434" s="25">
        <v>46203</v>
      </c>
      <c r="J434" s="24" t="s">
        <v>538</v>
      </c>
      <c r="K434" s="24" t="s">
        <v>619</v>
      </c>
      <c r="L434" s="24" t="s">
        <v>759</v>
      </c>
      <c r="M434" s="24" t="s">
        <v>786</v>
      </c>
      <c r="N434" s="26"/>
      <c r="O434" s="24" t="s">
        <v>16</v>
      </c>
      <c r="P434" s="27">
        <v>2686.4</v>
      </c>
      <c r="Q434" s="27">
        <f>ROUND(Q433+P434,5)</f>
        <v>4787.57</v>
      </c>
    </row>
    <row r="435" spans="1:17" x14ac:dyDescent="0.25">
      <c r="A435" s="24"/>
      <c r="B435" s="24"/>
      <c r="C435" s="24"/>
      <c r="D435" s="24"/>
      <c r="E435" s="24"/>
      <c r="F435" s="24"/>
      <c r="G435" s="24"/>
      <c r="H435" s="24" t="s">
        <v>479</v>
      </c>
      <c r="I435" s="25">
        <v>46203</v>
      </c>
      <c r="J435" s="24" t="s">
        <v>539</v>
      </c>
      <c r="K435" s="24" t="s">
        <v>619</v>
      </c>
      <c r="L435" s="24" t="s">
        <v>758</v>
      </c>
      <c r="M435" s="24" t="s">
        <v>786</v>
      </c>
      <c r="N435" s="26"/>
      <c r="O435" s="24" t="s">
        <v>16</v>
      </c>
      <c r="P435" s="27">
        <v>1694.1</v>
      </c>
      <c r="Q435" s="27">
        <f>ROUND(Q434+P435,5)</f>
        <v>6481.67</v>
      </c>
    </row>
    <row r="436" spans="1:17" ht="15.75" thickBot="1" x14ac:dyDescent="0.3">
      <c r="A436" s="24"/>
      <c r="B436" s="24"/>
      <c r="C436" s="24"/>
      <c r="D436" s="24"/>
      <c r="E436" s="24"/>
      <c r="F436" s="24"/>
      <c r="G436" s="24"/>
      <c r="H436" s="24" t="s">
        <v>479</v>
      </c>
      <c r="I436" s="25">
        <v>46203</v>
      </c>
      <c r="J436" s="24" t="s">
        <v>539</v>
      </c>
      <c r="K436" s="24" t="s">
        <v>619</v>
      </c>
      <c r="L436" s="24" t="s">
        <v>759</v>
      </c>
      <c r="M436" s="24" t="s">
        <v>786</v>
      </c>
      <c r="N436" s="26"/>
      <c r="O436" s="24" t="s">
        <v>16</v>
      </c>
      <c r="P436" s="28">
        <v>2176.3200000000002</v>
      </c>
      <c r="Q436" s="28">
        <f>ROUND(Q435+P436,5)</f>
        <v>8657.99</v>
      </c>
    </row>
    <row r="437" spans="1:17" x14ac:dyDescent="0.25">
      <c r="A437" s="29"/>
      <c r="B437" s="29"/>
      <c r="C437" s="29"/>
      <c r="D437" s="29" t="s">
        <v>463</v>
      </c>
      <c r="E437" s="29"/>
      <c r="F437" s="29"/>
      <c r="G437" s="29"/>
      <c r="H437" s="29"/>
      <c r="I437" s="30"/>
      <c r="J437" s="29"/>
      <c r="K437" s="29"/>
      <c r="L437" s="29"/>
      <c r="M437" s="29"/>
      <c r="N437" s="29"/>
      <c r="O437" s="29"/>
      <c r="P437" s="2">
        <f>ROUND(SUM(P431:P436),5)</f>
        <v>8657.99</v>
      </c>
      <c r="Q437" s="2">
        <f>Q436</f>
        <v>8657.99</v>
      </c>
    </row>
    <row r="438" spans="1:17" x14ac:dyDescent="0.25">
      <c r="A438" s="1"/>
      <c r="B438" s="1"/>
      <c r="C438" s="1"/>
      <c r="D438" s="1" t="s">
        <v>331</v>
      </c>
      <c r="E438" s="1"/>
      <c r="F438" s="1"/>
      <c r="G438" s="1"/>
      <c r="H438" s="1"/>
      <c r="I438" s="22"/>
      <c r="J438" s="1"/>
      <c r="K438" s="1"/>
      <c r="L438" s="1"/>
      <c r="M438" s="1"/>
      <c r="N438" s="1"/>
      <c r="O438" s="1"/>
      <c r="P438" s="23"/>
      <c r="Q438" s="23"/>
    </row>
    <row r="439" spans="1:17" x14ac:dyDescent="0.25">
      <c r="A439" s="24"/>
      <c r="B439" s="24"/>
      <c r="C439" s="24"/>
      <c r="D439" s="24"/>
      <c r="E439" s="24"/>
      <c r="F439" s="24"/>
      <c r="G439" s="24"/>
      <c r="H439" s="24" t="s">
        <v>479</v>
      </c>
      <c r="I439" s="25">
        <v>46203</v>
      </c>
      <c r="J439" s="24" t="s">
        <v>538</v>
      </c>
      <c r="K439" s="24" t="s">
        <v>619</v>
      </c>
      <c r="L439" s="24" t="s">
        <v>760</v>
      </c>
      <c r="M439" s="24" t="s">
        <v>786</v>
      </c>
      <c r="N439" s="26"/>
      <c r="O439" s="24" t="s">
        <v>16</v>
      </c>
      <c r="P439" s="27">
        <v>273</v>
      </c>
      <c r="Q439" s="27">
        <f>ROUND(Q438+P439,5)</f>
        <v>273</v>
      </c>
    </row>
    <row r="440" spans="1:17" x14ac:dyDescent="0.25">
      <c r="A440" s="24"/>
      <c r="B440" s="24"/>
      <c r="C440" s="24"/>
      <c r="D440" s="24"/>
      <c r="E440" s="24"/>
      <c r="F440" s="24"/>
      <c r="G440" s="24"/>
      <c r="H440" s="24" t="s">
        <v>479</v>
      </c>
      <c r="I440" s="25">
        <v>46203</v>
      </c>
      <c r="J440" s="24" t="s">
        <v>538</v>
      </c>
      <c r="K440" s="24" t="s">
        <v>619</v>
      </c>
      <c r="L440" s="24" t="s">
        <v>761</v>
      </c>
      <c r="M440" s="24" t="s">
        <v>786</v>
      </c>
      <c r="N440" s="26"/>
      <c r="O440" s="24" t="s">
        <v>16</v>
      </c>
      <c r="P440" s="27">
        <v>657</v>
      </c>
      <c r="Q440" s="27">
        <f>ROUND(Q439+P440,5)</f>
        <v>930</v>
      </c>
    </row>
    <row r="441" spans="1:17" x14ac:dyDescent="0.25">
      <c r="A441" s="24"/>
      <c r="B441" s="24"/>
      <c r="C441" s="24"/>
      <c r="D441" s="24"/>
      <c r="E441" s="24"/>
      <c r="F441" s="24"/>
      <c r="G441" s="24"/>
      <c r="H441" s="24" t="s">
        <v>479</v>
      </c>
      <c r="I441" s="25">
        <v>46203</v>
      </c>
      <c r="J441" s="24" t="s">
        <v>539</v>
      </c>
      <c r="K441" s="24" t="s">
        <v>619</v>
      </c>
      <c r="L441" s="24" t="s">
        <v>760</v>
      </c>
      <c r="M441" s="24" t="s">
        <v>786</v>
      </c>
      <c r="N441" s="26"/>
      <c r="O441" s="24" t="s">
        <v>16</v>
      </c>
      <c r="P441" s="27">
        <v>234</v>
      </c>
      <c r="Q441" s="27">
        <f>ROUND(Q440+P441,5)</f>
        <v>1164</v>
      </c>
    </row>
    <row r="442" spans="1:17" ht="15.75" thickBot="1" x14ac:dyDescent="0.3">
      <c r="A442" s="24"/>
      <c r="B442" s="24"/>
      <c r="C442" s="24"/>
      <c r="D442" s="24"/>
      <c r="E442" s="24"/>
      <c r="F442" s="24"/>
      <c r="G442" s="24"/>
      <c r="H442" s="24" t="s">
        <v>479</v>
      </c>
      <c r="I442" s="25">
        <v>46203</v>
      </c>
      <c r="J442" s="24" t="s">
        <v>539</v>
      </c>
      <c r="K442" s="24" t="s">
        <v>619</v>
      </c>
      <c r="L442" s="24" t="s">
        <v>761</v>
      </c>
      <c r="M442" s="24" t="s">
        <v>786</v>
      </c>
      <c r="N442" s="26"/>
      <c r="O442" s="24" t="s">
        <v>16</v>
      </c>
      <c r="P442" s="28">
        <v>1469.4</v>
      </c>
      <c r="Q442" s="28">
        <f>ROUND(Q441+P442,5)</f>
        <v>2633.4</v>
      </c>
    </row>
    <row r="443" spans="1:17" x14ac:dyDescent="0.25">
      <c r="A443" s="29"/>
      <c r="B443" s="29"/>
      <c r="C443" s="29"/>
      <c r="D443" s="29" t="s">
        <v>464</v>
      </c>
      <c r="E443" s="29"/>
      <c r="F443" s="29"/>
      <c r="G443" s="29"/>
      <c r="H443" s="29"/>
      <c r="I443" s="30"/>
      <c r="J443" s="29"/>
      <c r="K443" s="29"/>
      <c r="L443" s="29"/>
      <c r="M443" s="29"/>
      <c r="N443" s="29"/>
      <c r="O443" s="29"/>
      <c r="P443" s="2">
        <f>ROUND(SUM(P438:P442),5)</f>
        <v>2633.4</v>
      </c>
      <c r="Q443" s="2">
        <f>Q442</f>
        <v>2633.4</v>
      </c>
    </row>
    <row r="444" spans="1:17" x14ac:dyDescent="0.25">
      <c r="A444" s="1"/>
      <c r="B444" s="1"/>
      <c r="C444" s="1"/>
      <c r="D444" s="1" t="s">
        <v>332</v>
      </c>
      <c r="E444" s="1"/>
      <c r="F444" s="1"/>
      <c r="G444" s="1"/>
      <c r="H444" s="1"/>
      <c r="I444" s="22"/>
      <c r="J444" s="1"/>
      <c r="K444" s="1"/>
      <c r="L444" s="1"/>
      <c r="M444" s="1"/>
      <c r="N444" s="1"/>
      <c r="O444" s="1"/>
      <c r="P444" s="23"/>
      <c r="Q444" s="23"/>
    </row>
    <row r="445" spans="1:17" x14ac:dyDescent="0.25">
      <c r="A445" s="24"/>
      <c r="B445" s="24"/>
      <c r="C445" s="24"/>
      <c r="D445" s="24"/>
      <c r="E445" s="24"/>
      <c r="F445" s="24"/>
      <c r="G445" s="24"/>
      <c r="H445" s="24" t="s">
        <v>479</v>
      </c>
      <c r="I445" s="25">
        <v>46203</v>
      </c>
      <c r="J445" s="24" t="s">
        <v>538</v>
      </c>
      <c r="K445" s="24" t="s">
        <v>619</v>
      </c>
      <c r="L445" s="24" t="s">
        <v>762</v>
      </c>
      <c r="M445" s="24" t="s">
        <v>786</v>
      </c>
      <c r="N445" s="26"/>
      <c r="O445" s="24" t="s">
        <v>16</v>
      </c>
      <c r="P445" s="27">
        <v>6088.5</v>
      </c>
      <c r="Q445" s="27">
        <f>ROUND(Q444+P445,5)</f>
        <v>6088.5</v>
      </c>
    </row>
    <row r="446" spans="1:17" x14ac:dyDescent="0.25">
      <c r="A446" s="24"/>
      <c r="B446" s="24"/>
      <c r="C446" s="24"/>
      <c r="D446" s="24"/>
      <c r="E446" s="24"/>
      <c r="F446" s="24"/>
      <c r="G446" s="24"/>
      <c r="H446" s="24" t="s">
        <v>479</v>
      </c>
      <c r="I446" s="25">
        <v>46203</v>
      </c>
      <c r="J446" s="24" t="s">
        <v>538</v>
      </c>
      <c r="K446" s="24" t="s">
        <v>619</v>
      </c>
      <c r="L446" s="24" t="s">
        <v>763</v>
      </c>
      <c r="M446" s="24" t="s">
        <v>786</v>
      </c>
      <c r="N446" s="26"/>
      <c r="O446" s="24" t="s">
        <v>16</v>
      </c>
      <c r="P446" s="27">
        <v>357.74</v>
      </c>
      <c r="Q446" s="27">
        <f>ROUND(Q445+P446,5)</f>
        <v>6446.24</v>
      </c>
    </row>
    <row r="447" spans="1:17" x14ac:dyDescent="0.25">
      <c r="A447" s="24"/>
      <c r="B447" s="24"/>
      <c r="C447" s="24"/>
      <c r="D447" s="24"/>
      <c r="E447" s="24"/>
      <c r="F447" s="24"/>
      <c r="G447" s="24"/>
      <c r="H447" s="24" t="s">
        <v>479</v>
      </c>
      <c r="I447" s="25">
        <v>46203</v>
      </c>
      <c r="J447" s="24" t="s">
        <v>539</v>
      </c>
      <c r="K447" s="24" t="s">
        <v>619</v>
      </c>
      <c r="L447" s="24" t="s">
        <v>762</v>
      </c>
      <c r="M447" s="24" t="s">
        <v>786</v>
      </c>
      <c r="N447" s="26"/>
      <c r="O447" s="24" t="s">
        <v>16</v>
      </c>
      <c r="P447" s="27">
        <v>5593.5</v>
      </c>
      <c r="Q447" s="27">
        <f>ROUND(Q446+P447,5)</f>
        <v>12039.74</v>
      </c>
    </row>
    <row r="448" spans="1:17" x14ac:dyDescent="0.25">
      <c r="A448" s="24"/>
      <c r="B448" s="24"/>
      <c r="C448" s="24"/>
      <c r="D448" s="24"/>
      <c r="E448" s="24"/>
      <c r="F448" s="24"/>
      <c r="G448" s="24"/>
      <c r="H448" s="24" t="s">
        <v>479</v>
      </c>
      <c r="I448" s="25">
        <v>46203</v>
      </c>
      <c r="J448" s="24" t="s">
        <v>539</v>
      </c>
      <c r="K448" s="24" t="s">
        <v>619</v>
      </c>
      <c r="L448" s="24" t="s">
        <v>764</v>
      </c>
      <c r="M448" s="24" t="s">
        <v>786</v>
      </c>
      <c r="N448" s="26"/>
      <c r="O448" s="24" t="s">
        <v>16</v>
      </c>
      <c r="P448" s="27">
        <v>792</v>
      </c>
      <c r="Q448" s="27">
        <f>ROUND(Q447+P448,5)</f>
        <v>12831.74</v>
      </c>
    </row>
    <row r="449" spans="1:17" ht="15.75" thickBot="1" x14ac:dyDescent="0.3">
      <c r="A449" s="24"/>
      <c r="B449" s="24"/>
      <c r="C449" s="24"/>
      <c r="D449" s="24"/>
      <c r="E449" s="24"/>
      <c r="F449" s="24"/>
      <c r="G449" s="24"/>
      <c r="H449" s="24" t="s">
        <v>479</v>
      </c>
      <c r="I449" s="25">
        <v>46203</v>
      </c>
      <c r="J449" s="24" t="s">
        <v>539</v>
      </c>
      <c r="K449" s="24" t="s">
        <v>619</v>
      </c>
      <c r="L449" s="24" t="s">
        <v>765</v>
      </c>
      <c r="M449" s="24" t="s">
        <v>786</v>
      </c>
      <c r="N449" s="26"/>
      <c r="O449" s="24" t="s">
        <v>16</v>
      </c>
      <c r="P449" s="28">
        <v>673.14</v>
      </c>
      <c r="Q449" s="28">
        <f>ROUND(Q448+P449,5)</f>
        <v>13504.88</v>
      </c>
    </row>
    <row r="450" spans="1:17" x14ac:dyDescent="0.25">
      <c r="A450" s="29"/>
      <c r="B450" s="29"/>
      <c r="C450" s="29"/>
      <c r="D450" s="29" t="s">
        <v>465</v>
      </c>
      <c r="E450" s="29"/>
      <c r="F450" s="29"/>
      <c r="G450" s="29"/>
      <c r="H450" s="29"/>
      <c r="I450" s="30"/>
      <c r="J450" s="29"/>
      <c r="K450" s="29"/>
      <c r="L450" s="29"/>
      <c r="M450" s="29"/>
      <c r="N450" s="29"/>
      <c r="O450" s="29"/>
      <c r="P450" s="2">
        <f>ROUND(SUM(P444:P449),5)</f>
        <v>13504.88</v>
      </c>
      <c r="Q450" s="2">
        <f>Q449</f>
        <v>13504.88</v>
      </c>
    </row>
    <row r="451" spans="1:17" x14ac:dyDescent="0.25">
      <c r="A451" s="1"/>
      <c r="B451" s="1"/>
      <c r="C451" s="1"/>
      <c r="D451" s="1" t="s">
        <v>333</v>
      </c>
      <c r="E451" s="1"/>
      <c r="F451" s="1"/>
      <c r="G451" s="1"/>
      <c r="H451" s="1"/>
      <c r="I451" s="22"/>
      <c r="J451" s="1"/>
      <c r="K451" s="1"/>
      <c r="L451" s="1"/>
      <c r="M451" s="1"/>
      <c r="N451" s="1"/>
      <c r="O451" s="1"/>
      <c r="P451" s="23"/>
      <c r="Q451" s="23"/>
    </row>
    <row r="452" spans="1:17" x14ac:dyDescent="0.25">
      <c r="A452" s="24"/>
      <c r="B452" s="24"/>
      <c r="C452" s="24"/>
      <c r="D452" s="24"/>
      <c r="E452" s="24"/>
      <c r="F452" s="24"/>
      <c r="G452" s="24"/>
      <c r="H452" s="24" t="s">
        <v>479</v>
      </c>
      <c r="I452" s="25">
        <v>46203</v>
      </c>
      <c r="J452" s="24" t="s">
        <v>538</v>
      </c>
      <c r="K452" s="24" t="s">
        <v>619</v>
      </c>
      <c r="L452" s="24" t="s">
        <v>766</v>
      </c>
      <c r="M452" s="24" t="s">
        <v>786</v>
      </c>
      <c r="N452" s="26"/>
      <c r="O452" s="24" t="s">
        <v>16</v>
      </c>
      <c r="P452" s="27">
        <v>508.63</v>
      </c>
      <c r="Q452" s="27">
        <f>ROUND(Q451+P452,5)</f>
        <v>508.63</v>
      </c>
    </row>
    <row r="453" spans="1:17" ht="15.75" thickBot="1" x14ac:dyDescent="0.3">
      <c r="A453" s="24"/>
      <c r="B453" s="24"/>
      <c r="C453" s="24"/>
      <c r="D453" s="24"/>
      <c r="E453" s="24"/>
      <c r="F453" s="24"/>
      <c r="G453" s="24"/>
      <c r="H453" s="24" t="s">
        <v>479</v>
      </c>
      <c r="I453" s="25">
        <v>46203</v>
      </c>
      <c r="J453" s="24" t="s">
        <v>539</v>
      </c>
      <c r="K453" s="24" t="s">
        <v>619</v>
      </c>
      <c r="L453" s="24" t="s">
        <v>766</v>
      </c>
      <c r="M453" s="24" t="s">
        <v>786</v>
      </c>
      <c r="N453" s="26"/>
      <c r="O453" s="24" t="s">
        <v>16</v>
      </c>
      <c r="P453" s="27">
        <v>579.74</v>
      </c>
      <c r="Q453" s="27">
        <f>ROUND(Q452+P453,5)</f>
        <v>1088.3699999999999</v>
      </c>
    </row>
    <row r="454" spans="1:17" ht="15.75" thickBot="1" x14ac:dyDescent="0.3">
      <c r="A454" s="29"/>
      <c r="B454" s="29"/>
      <c r="C454" s="29"/>
      <c r="D454" s="29" t="s">
        <v>466</v>
      </c>
      <c r="E454" s="29"/>
      <c r="F454" s="29"/>
      <c r="G454" s="29"/>
      <c r="H454" s="29"/>
      <c r="I454" s="30"/>
      <c r="J454" s="29"/>
      <c r="K454" s="29"/>
      <c r="L454" s="29"/>
      <c r="M454" s="29"/>
      <c r="N454" s="29"/>
      <c r="O454" s="29"/>
      <c r="P454" s="3">
        <f>ROUND(SUM(P451:P453),5)</f>
        <v>1088.3699999999999</v>
      </c>
      <c r="Q454" s="3">
        <f>Q453</f>
        <v>1088.3699999999999</v>
      </c>
    </row>
    <row r="455" spans="1:17" x14ac:dyDescent="0.25">
      <c r="A455" s="29"/>
      <c r="B455" s="29"/>
      <c r="C455" s="29" t="s">
        <v>334</v>
      </c>
      <c r="D455" s="29"/>
      <c r="E455" s="29"/>
      <c r="F455" s="29"/>
      <c r="G455" s="29"/>
      <c r="H455" s="29"/>
      <c r="I455" s="30"/>
      <c r="J455" s="29"/>
      <c r="K455" s="29"/>
      <c r="L455" s="29"/>
      <c r="M455" s="29"/>
      <c r="N455" s="29"/>
      <c r="O455" s="29"/>
      <c r="P455" s="2">
        <f>ROUND(P430+P437+P443+P450+P454,5)</f>
        <v>34768.269999999997</v>
      </c>
      <c r="Q455" s="2">
        <f>ROUND(Q430+Q437+Q443+Q450+Q454,5)</f>
        <v>34768.269999999997</v>
      </c>
    </row>
    <row r="456" spans="1:17" x14ac:dyDescent="0.25">
      <c r="A456" s="1"/>
      <c r="B456" s="1"/>
      <c r="C456" s="1" t="s">
        <v>335</v>
      </c>
      <c r="D456" s="1"/>
      <c r="E456" s="1"/>
      <c r="F456" s="1"/>
      <c r="G456" s="1"/>
      <c r="H456" s="1"/>
      <c r="I456" s="22"/>
      <c r="J456" s="1"/>
      <c r="K456" s="1"/>
      <c r="L456" s="1"/>
      <c r="M456" s="1"/>
      <c r="N456" s="1"/>
      <c r="O456" s="1"/>
      <c r="P456" s="23"/>
      <c r="Q456" s="23"/>
    </row>
    <row r="457" spans="1:17" x14ac:dyDescent="0.25">
      <c r="A457" s="24"/>
      <c r="B457" s="24"/>
      <c r="C457" s="24"/>
      <c r="D457" s="24"/>
      <c r="E457" s="24"/>
      <c r="F457" s="24"/>
      <c r="G457" s="24"/>
      <c r="H457" s="24" t="s">
        <v>479</v>
      </c>
      <c r="I457" s="25">
        <v>46175</v>
      </c>
      <c r="J457" s="24" t="s">
        <v>541</v>
      </c>
      <c r="K457" s="24" t="s">
        <v>620</v>
      </c>
      <c r="L457" s="24" t="s">
        <v>767</v>
      </c>
      <c r="M457" s="24" t="s">
        <v>786</v>
      </c>
      <c r="N457" s="26"/>
      <c r="O457" s="24" t="s">
        <v>787</v>
      </c>
      <c r="P457" s="27">
        <v>20</v>
      </c>
      <c r="Q457" s="27">
        <f t="shared" ref="Q457:Q467" si="13">ROUND(Q456+P457,5)</f>
        <v>20</v>
      </c>
    </row>
    <row r="458" spans="1:17" x14ac:dyDescent="0.25">
      <c r="A458" s="24"/>
      <c r="B458" s="24"/>
      <c r="C458" s="24"/>
      <c r="D458" s="24"/>
      <c r="E458" s="24"/>
      <c r="F458" s="24"/>
      <c r="G458" s="24"/>
      <c r="H458" s="24" t="s">
        <v>479</v>
      </c>
      <c r="I458" s="25">
        <v>46177</v>
      </c>
      <c r="J458" s="24" t="s">
        <v>542</v>
      </c>
      <c r="K458" s="24" t="s">
        <v>621</v>
      </c>
      <c r="L458" s="24" t="s">
        <v>768</v>
      </c>
      <c r="M458" s="24" t="s">
        <v>786</v>
      </c>
      <c r="N458" s="26"/>
      <c r="O458" s="24" t="s">
        <v>787</v>
      </c>
      <c r="P458" s="27">
        <v>20</v>
      </c>
      <c r="Q458" s="27">
        <f t="shared" si="13"/>
        <v>40</v>
      </c>
    </row>
    <row r="459" spans="1:17" x14ac:dyDescent="0.25">
      <c r="A459" s="24"/>
      <c r="B459" s="24"/>
      <c r="C459" s="24"/>
      <c r="D459" s="24"/>
      <c r="E459" s="24"/>
      <c r="F459" s="24"/>
      <c r="G459" s="24"/>
      <c r="H459" s="24" t="s">
        <v>479</v>
      </c>
      <c r="I459" s="25">
        <v>46177</v>
      </c>
      <c r="J459" s="24" t="s">
        <v>543</v>
      </c>
      <c r="K459" s="24" t="s">
        <v>622</v>
      </c>
      <c r="L459" s="24" t="s">
        <v>769</v>
      </c>
      <c r="M459" s="24" t="s">
        <v>786</v>
      </c>
      <c r="N459" s="26"/>
      <c r="O459" s="24" t="s">
        <v>787</v>
      </c>
      <c r="P459" s="27">
        <v>20</v>
      </c>
      <c r="Q459" s="27">
        <f t="shared" si="13"/>
        <v>60</v>
      </c>
    </row>
    <row r="460" spans="1:17" x14ac:dyDescent="0.25">
      <c r="A460" s="24"/>
      <c r="B460" s="24"/>
      <c r="C460" s="24"/>
      <c r="D460" s="24"/>
      <c r="E460" s="24"/>
      <c r="F460" s="24"/>
      <c r="G460" s="24"/>
      <c r="H460" s="24" t="s">
        <v>479</v>
      </c>
      <c r="I460" s="25">
        <v>46177</v>
      </c>
      <c r="J460" s="24" t="s">
        <v>544</v>
      </c>
      <c r="K460" s="24" t="s">
        <v>623</v>
      </c>
      <c r="L460" s="24" t="s">
        <v>770</v>
      </c>
      <c r="M460" s="24" t="s">
        <v>786</v>
      </c>
      <c r="N460" s="26"/>
      <c r="O460" s="24" t="s">
        <v>787</v>
      </c>
      <c r="P460" s="27">
        <v>40</v>
      </c>
      <c r="Q460" s="27">
        <f t="shared" si="13"/>
        <v>100</v>
      </c>
    </row>
    <row r="461" spans="1:17" x14ac:dyDescent="0.25">
      <c r="A461" s="24"/>
      <c r="B461" s="24"/>
      <c r="C461" s="24"/>
      <c r="D461" s="24"/>
      <c r="E461" s="24"/>
      <c r="F461" s="24"/>
      <c r="G461" s="24"/>
      <c r="H461" s="24" t="s">
        <v>479</v>
      </c>
      <c r="I461" s="25">
        <v>46177</v>
      </c>
      <c r="J461" s="24" t="s">
        <v>545</v>
      </c>
      <c r="K461" s="24" t="s">
        <v>624</v>
      </c>
      <c r="L461" s="24" t="s">
        <v>771</v>
      </c>
      <c r="M461" s="24" t="s">
        <v>786</v>
      </c>
      <c r="N461" s="26"/>
      <c r="O461" s="24" t="s">
        <v>787</v>
      </c>
      <c r="P461" s="27">
        <v>20</v>
      </c>
      <c r="Q461" s="27">
        <f t="shared" si="13"/>
        <v>120</v>
      </c>
    </row>
    <row r="462" spans="1:17" x14ac:dyDescent="0.25">
      <c r="A462" s="24"/>
      <c r="B462" s="24"/>
      <c r="C462" s="24"/>
      <c r="D462" s="24"/>
      <c r="E462" s="24"/>
      <c r="F462" s="24"/>
      <c r="G462" s="24"/>
      <c r="H462" s="24" t="s">
        <v>479</v>
      </c>
      <c r="I462" s="25">
        <v>46182</v>
      </c>
      <c r="J462" s="24" t="s">
        <v>546</v>
      </c>
      <c r="K462" s="24" t="s">
        <v>625</v>
      </c>
      <c r="L462" s="24" t="s">
        <v>772</v>
      </c>
      <c r="M462" s="24" t="s">
        <v>786</v>
      </c>
      <c r="N462" s="26"/>
      <c r="O462" s="24" t="s">
        <v>787</v>
      </c>
      <c r="P462" s="27">
        <v>20</v>
      </c>
      <c r="Q462" s="27">
        <f t="shared" si="13"/>
        <v>140</v>
      </c>
    </row>
    <row r="463" spans="1:17" x14ac:dyDescent="0.25">
      <c r="A463" s="24"/>
      <c r="B463" s="24"/>
      <c r="C463" s="24"/>
      <c r="D463" s="24"/>
      <c r="E463" s="24"/>
      <c r="F463" s="24"/>
      <c r="G463" s="24"/>
      <c r="H463" s="24" t="s">
        <v>479</v>
      </c>
      <c r="I463" s="25">
        <v>46182</v>
      </c>
      <c r="J463" s="24" t="s">
        <v>547</v>
      </c>
      <c r="K463" s="24" t="s">
        <v>626</v>
      </c>
      <c r="L463" s="24" t="s">
        <v>773</v>
      </c>
      <c r="M463" s="24" t="s">
        <v>786</v>
      </c>
      <c r="N463" s="26"/>
      <c r="O463" s="24" t="s">
        <v>787</v>
      </c>
      <c r="P463" s="27">
        <v>40</v>
      </c>
      <c r="Q463" s="27">
        <f t="shared" si="13"/>
        <v>180</v>
      </c>
    </row>
    <row r="464" spans="1:17" x14ac:dyDescent="0.25">
      <c r="A464" s="24"/>
      <c r="B464" s="24"/>
      <c r="C464" s="24"/>
      <c r="D464" s="24"/>
      <c r="E464" s="24"/>
      <c r="F464" s="24"/>
      <c r="G464" s="24"/>
      <c r="H464" s="24" t="s">
        <v>479</v>
      </c>
      <c r="I464" s="25">
        <v>46182</v>
      </c>
      <c r="J464" s="24" t="s">
        <v>548</v>
      </c>
      <c r="K464" s="24" t="s">
        <v>627</v>
      </c>
      <c r="L464" s="24" t="s">
        <v>774</v>
      </c>
      <c r="M464" s="24" t="s">
        <v>786</v>
      </c>
      <c r="N464" s="26"/>
      <c r="O464" s="24" t="s">
        <v>787</v>
      </c>
      <c r="P464" s="27">
        <v>20</v>
      </c>
      <c r="Q464" s="27">
        <f t="shared" si="13"/>
        <v>200</v>
      </c>
    </row>
    <row r="465" spans="1:17" x14ac:dyDescent="0.25">
      <c r="A465" s="24"/>
      <c r="B465" s="24"/>
      <c r="C465" s="24"/>
      <c r="D465" s="24"/>
      <c r="E465" s="24"/>
      <c r="F465" s="24"/>
      <c r="G465" s="24"/>
      <c r="H465" s="24" t="s">
        <v>479</v>
      </c>
      <c r="I465" s="25">
        <v>46184</v>
      </c>
      <c r="J465" s="24" t="s">
        <v>549</v>
      </c>
      <c r="K465" s="24" t="s">
        <v>628</v>
      </c>
      <c r="L465" s="24" t="s">
        <v>775</v>
      </c>
      <c r="M465" s="24" t="s">
        <v>786</v>
      </c>
      <c r="N465" s="26"/>
      <c r="O465" s="24" t="s">
        <v>787</v>
      </c>
      <c r="P465" s="27">
        <v>40</v>
      </c>
      <c r="Q465" s="27">
        <f t="shared" si="13"/>
        <v>240</v>
      </c>
    </row>
    <row r="466" spans="1:17" x14ac:dyDescent="0.25">
      <c r="A466" s="24"/>
      <c r="B466" s="24"/>
      <c r="C466" s="24"/>
      <c r="D466" s="24"/>
      <c r="E466" s="24"/>
      <c r="F466" s="24"/>
      <c r="G466" s="24"/>
      <c r="H466" s="24" t="s">
        <v>479</v>
      </c>
      <c r="I466" s="25">
        <v>46189</v>
      </c>
      <c r="J466" s="24" t="s">
        <v>550</v>
      </c>
      <c r="K466" s="24" t="s">
        <v>629</v>
      </c>
      <c r="L466" s="24" t="s">
        <v>776</v>
      </c>
      <c r="M466" s="24" t="s">
        <v>786</v>
      </c>
      <c r="N466" s="26"/>
      <c r="O466" s="24" t="s">
        <v>787</v>
      </c>
      <c r="P466" s="27">
        <v>40</v>
      </c>
      <c r="Q466" s="27">
        <f t="shared" si="13"/>
        <v>280</v>
      </c>
    </row>
    <row r="467" spans="1:17" ht="15.75" thickBot="1" x14ac:dyDescent="0.3">
      <c r="A467" s="24"/>
      <c r="B467" s="24"/>
      <c r="C467" s="24"/>
      <c r="D467" s="24"/>
      <c r="E467" s="24"/>
      <c r="F467" s="24"/>
      <c r="G467" s="24"/>
      <c r="H467" s="24" t="s">
        <v>479</v>
      </c>
      <c r="I467" s="25">
        <v>46191</v>
      </c>
      <c r="J467" s="24" t="s">
        <v>551</v>
      </c>
      <c r="K467" s="24" t="s">
        <v>630</v>
      </c>
      <c r="L467" s="24" t="s">
        <v>777</v>
      </c>
      <c r="M467" s="24" t="s">
        <v>786</v>
      </c>
      <c r="N467" s="26"/>
      <c r="O467" s="24" t="s">
        <v>787</v>
      </c>
      <c r="P467" s="27">
        <v>40</v>
      </c>
      <c r="Q467" s="27">
        <f t="shared" si="13"/>
        <v>320</v>
      </c>
    </row>
    <row r="468" spans="1:17" ht="15.75" thickBot="1" x14ac:dyDescent="0.3">
      <c r="A468" s="29"/>
      <c r="B468" s="29"/>
      <c r="C468" s="29" t="s">
        <v>467</v>
      </c>
      <c r="D468" s="29"/>
      <c r="E468" s="29"/>
      <c r="F468" s="29"/>
      <c r="G468" s="29"/>
      <c r="H468" s="29"/>
      <c r="I468" s="30"/>
      <c r="J468" s="29"/>
      <c r="K468" s="29"/>
      <c r="L468" s="29"/>
      <c r="M468" s="29"/>
      <c r="N468" s="29"/>
      <c r="O468" s="29"/>
      <c r="P468" s="3">
        <f>ROUND(SUM(P456:P467),5)</f>
        <v>320</v>
      </c>
      <c r="Q468" s="3">
        <f>Q467</f>
        <v>320</v>
      </c>
    </row>
    <row r="469" spans="1:17" x14ac:dyDescent="0.25">
      <c r="A469" s="29"/>
      <c r="B469" s="29" t="s">
        <v>336</v>
      </c>
      <c r="C469" s="29"/>
      <c r="D469" s="29"/>
      <c r="E469" s="29"/>
      <c r="F469" s="29"/>
      <c r="G469" s="29"/>
      <c r="H469" s="29"/>
      <c r="I469" s="30"/>
      <c r="J469" s="29"/>
      <c r="K469" s="29"/>
      <c r="L469" s="29"/>
      <c r="M469" s="29"/>
      <c r="N469" s="29"/>
      <c r="O469" s="29"/>
      <c r="P469" s="2">
        <f>ROUND(P423+P455+P468,5)</f>
        <v>35438.269999999997</v>
      </c>
      <c r="Q469" s="2">
        <f>ROUND(Q423+Q455+Q468,5)</f>
        <v>35438.269999999997</v>
      </c>
    </row>
    <row r="470" spans="1:17" x14ac:dyDescent="0.25">
      <c r="A470" s="1"/>
      <c r="B470" s="1" t="s">
        <v>339</v>
      </c>
      <c r="C470" s="1"/>
      <c r="D470" s="1"/>
      <c r="E470" s="1"/>
      <c r="F470" s="1"/>
      <c r="G470" s="1"/>
      <c r="H470" s="1"/>
      <c r="I470" s="22"/>
      <c r="J470" s="1"/>
      <c r="K470" s="1"/>
      <c r="L470" s="1"/>
      <c r="M470" s="1"/>
      <c r="N470" s="1"/>
      <c r="O470" s="1"/>
      <c r="P470" s="23"/>
      <c r="Q470" s="23"/>
    </row>
    <row r="471" spans="1:17" x14ac:dyDescent="0.25">
      <c r="A471" s="1"/>
      <c r="B471" s="1"/>
      <c r="C471" s="1" t="s">
        <v>340</v>
      </c>
      <c r="D471" s="1"/>
      <c r="E471" s="1"/>
      <c r="F471" s="1"/>
      <c r="G471" s="1"/>
      <c r="H471" s="1"/>
      <c r="I471" s="22"/>
      <c r="J471" s="1"/>
      <c r="K471" s="1"/>
      <c r="L471" s="1"/>
      <c r="M471" s="1"/>
      <c r="N471" s="1"/>
      <c r="O471" s="1"/>
      <c r="P471" s="23"/>
      <c r="Q471" s="23"/>
    </row>
    <row r="472" spans="1:17" ht="15.75" thickBot="1" x14ac:dyDescent="0.3">
      <c r="A472" s="21"/>
      <c r="B472" s="21"/>
      <c r="C472" s="21"/>
      <c r="D472" s="21"/>
      <c r="E472" s="21"/>
      <c r="F472" s="21"/>
      <c r="G472" s="24"/>
      <c r="H472" s="24" t="s">
        <v>476</v>
      </c>
      <c r="I472" s="25">
        <v>46188</v>
      </c>
      <c r="J472" s="24" t="s">
        <v>552</v>
      </c>
      <c r="K472" s="24" t="s">
        <v>631</v>
      </c>
      <c r="L472" s="24" t="s">
        <v>778</v>
      </c>
      <c r="M472" s="24" t="s">
        <v>786</v>
      </c>
      <c r="N472" s="26"/>
      <c r="O472" s="24" t="s">
        <v>42</v>
      </c>
      <c r="P472" s="28">
        <v>-57.5</v>
      </c>
      <c r="Q472" s="28">
        <f>ROUND(Q471+P472,5)</f>
        <v>-57.5</v>
      </c>
    </row>
    <row r="473" spans="1:17" x14ac:dyDescent="0.25">
      <c r="A473" s="29"/>
      <c r="B473" s="29"/>
      <c r="C473" s="29" t="s">
        <v>468</v>
      </c>
      <c r="D473" s="29"/>
      <c r="E473" s="29"/>
      <c r="F473" s="29"/>
      <c r="G473" s="29"/>
      <c r="H473" s="29"/>
      <c r="I473" s="30"/>
      <c r="J473" s="29"/>
      <c r="K473" s="29"/>
      <c r="L473" s="29"/>
      <c r="M473" s="29"/>
      <c r="N473" s="29"/>
      <c r="O473" s="29"/>
      <c r="P473" s="2">
        <f>ROUND(SUM(P471:P472),5)</f>
        <v>-57.5</v>
      </c>
      <c r="Q473" s="2">
        <f>Q472</f>
        <v>-57.5</v>
      </c>
    </row>
    <row r="474" spans="1:17" x14ac:dyDescent="0.25">
      <c r="A474" s="1"/>
      <c r="B474" s="1"/>
      <c r="C474" s="1" t="s">
        <v>341</v>
      </c>
      <c r="D474" s="1"/>
      <c r="E474" s="1"/>
      <c r="F474" s="1"/>
      <c r="G474" s="1"/>
      <c r="H474" s="1"/>
      <c r="I474" s="22"/>
      <c r="J474" s="1"/>
      <c r="K474" s="1"/>
      <c r="L474" s="1"/>
      <c r="M474" s="1"/>
      <c r="N474" s="1"/>
      <c r="O474" s="1"/>
      <c r="P474" s="23"/>
      <c r="Q474" s="23"/>
    </row>
    <row r="475" spans="1:17" x14ac:dyDescent="0.25">
      <c r="A475" s="24"/>
      <c r="B475" s="24"/>
      <c r="C475" s="24"/>
      <c r="D475" s="24"/>
      <c r="E475" s="24"/>
      <c r="F475" s="24"/>
      <c r="G475" s="24"/>
      <c r="H475" s="24" t="s">
        <v>474</v>
      </c>
      <c r="I475" s="25">
        <v>46199</v>
      </c>
      <c r="J475" s="24" t="s">
        <v>553</v>
      </c>
      <c r="K475" s="24" t="s">
        <v>632</v>
      </c>
      <c r="L475" s="24" t="s">
        <v>779</v>
      </c>
      <c r="M475" s="24" t="s">
        <v>786</v>
      </c>
      <c r="N475" s="26"/>
      <c r="O475" s="24" t="s">
        <v>45</v>
      </c>
      <c r="P475" s="27">
        <v>-88</v>
      </c>
      <c r="Q475" s="27">
        <f>ROUND(Q474+P475,5)</f>
        <v>-88</v>
      </c>
    </row>
    <row r="476" spans="1:17" ht="15.75" thickBot="1" x14ac:dyDescent="0.3">
      <c r="A476" s="24"/>
      <c r="B476" s="24"/>
      <c r="C476" s="24"/>
      <c r="D476" s="24"/>
      <c r="E476" s="24"/>
      <c r="F476" s="24"/>
      <c r="G476" s="24"/>
      <c r="H476" s="24" t="s">
        <v>474</v>
      </c>
      <c r="I476" s="25">
        <v>46199</v>
      </c>
      <c r="J476" s="24" t="s">
        <v>554</v>
      </c>
      <c r="K476" s="24" t="s">
        <v>632</v>
      </c>
      <c r="L476" s="24" t="s">
        <v>780</v>
      </c>
      <c r="M476" s="24" t="s">
        <v>786</v>
      </c>
      <c r="N476" s="26"/>
      <c r="O476" s="24" t="s">
        <v>45</v>
      </c>
      <c r="P476" s="28">
        <v>-88</v>
      </c>
      <c r="Q476" s="28">
        <f>ROUND(Q475+P476,5)</f>
        <v>-176</v>
      </c>
    </row>
    <row r="477" spans="1:17" x14ac:dyDescent="0.25">
      <c r="A477" s="29"/>
      <c r="B477" s="29"/>
      <c r="C477" s="29" t="s">
        <v>469</v>
      </c>
      <c r="D477" s="29"/>
      <c r="E477" s="29"/>
      <c r="F477" s="29"/>
      <c r="G477" s="29"/>
      <c r="H477" s="29"/>
      <c r="I477" s="30"/>
      <c r="J477" s="29"/>
      <c r="K477" s="29"/>
      <c r="L477" s="29"/>
      <c r="M477" s="29"/>
      <c r="N477" s="29"/>
      <c r="O477" s="29"/>
      <c r="P477" s="2">
        <f>ROUND(SUM(P474:P476),5)</f>
        <v>-176</v>
      </c>
      <c r="Q477" s="2">
        <f>Q476</f>
        <v>-176</v>
      </c>
    </row>
    <row r="478" spans="1:17" x14ac:dyDescent="0.25">
      <c r="A478" s="1"/>
      <c r="B478" s="1"/>
      <c r="C478" s="1" t="s">
        <v>342</v>
      </c>
      <c r="D478" s="1"/>
      <c r="E478" s="1"/>
      <c r="F478" s="1"/>
      <c r="G478" s="1"/>
      <c r="H478" s="1"/>
      <c r="I478" s="22"/>
      <c r="J478" s="1"/>
      <c r="K478" s="1"/>
      <c r="L478" s="1"/>
      <c r="M478" s="1"/>
      <c r="N478" s="1"/>
      <c r="O478" s="1"/>
      <c r="P478" s="23"/>
      <c r="Q478" s="23"/>
    </row>
    <row r="479" spans="1:17" x14ac:dyDescent="0.25">
      <c r="A479" s="1"/>
      <c r="B479" s="1"/>
      <c r="C479" s="1"/>
      <c r="D479" s="1" t="s">
        <v>343</v>
      </c>
      <c r="E479" s="1"/>
      <c r="F479" s="1"/>
      <c r="G479" s="1"/>
      <c r="H479" s="1"/>
      <c r="I479" s="22"/>
      <c r="J479" s="1"/>
      <c r="K479" s="1"/>
      <c r="L479" s="1"/>
      <c r="M479" s="1"/>
      <c r="N479" s="1"/>
      <c r="O479" s="1"/>
      <c r="P479" s="23"/>
      <c r="Q479" s="23"/>
    </row>
    <row r="480" spans="1:17" x14ac:dyDescent="0.25">
      <c r="A480" s="24"/>
      <c r="B480" s="24"/>
      <c r="C480" s="24"/>
      <c r="D480" s="24"/>
      <c r="E480" s="24"/>
      <c r="F480" s="24"/>
      <c r="G480" s="24"/>
      <c r="H480" s="24" t="s">
        <v>474</v>
      </c>
      <c r="I480" s="25">
        <v>46184</v>
      </c>
      <c r="J480" s="24" t="s">
        <v>555</v>
      </c>
      <c r="K480" s="24" t="s">
        <v>633</v>
      </c>
      <c r="L480" s="24" t="s">
        <v>781</v>
      </c>
      <c r="M480" s="24" t="s">
        <v>786</v>
      </c>
      <c r="N480" s="26"/>
      <c r="O480" s="24" t="s">
        <v>45</v>
      </c>
      <c r="P480" s="27">
        <v>-148.62</v>
      </c>
      <c r="Q480" s="27">
        <f t="shared" ref="Q480:Q490" si="14">ROUND(Q479+P480,5)</f>
        <v>-148.62</v>
      </c>
    </row>
    <row r="481" spans="1:17" x14ac:dyDescent="0.25">
      <c r="A481" s="24"/>
      <c r="B481" s="24"/>
      <c r="C481" s="24"/>
      <c r="D481" s="24"/>
      <c r="E481" s="24"/>
      <c r="F481" s="24"/>
      <c r="G481" s="24"/>
      <c r="H481" s="24" t="s">
        <v>474</v>
      </c>
      <c r="I481" s="25">
        <v>46185</v>
      </c>
      <c r="J481" s="24" t="s">
        <v>556</v>
      </c>
      <c r="K481" s="24" t="s">
        <v>633</v>
      </c>
      <c r="L481" s="24" t="s">
        <v>781</v>
      </c>
      <c r="M481" s="24" t="s">
        <v>786</v>
      </c>
      <c r="N481" s="26"/>
      <c r="O481" s="24" t="s">
        <v>45</v>
      </c>
      <c r="P481" s="27">
        <v>-142.29</v>
      </c>
      <c r="Q481" s="27">
        <f t="shared" si="14"/>
        <v>-290.91000000000003</v>
      </c>
    </row>
    <row r="482" spans="1:17" x14ac:dyDescent="0.25">
      <c r="A482" s="24"/>
      <c r="B482" s="24"/>
      <c r="C482" s="24"/>
      <c r="D482" s="24"/>
      <c r="E482" s="24"/>
      <c r="F482" s="24"/>
      <c r="G482" s="24"/>
      <c r="H482" s="24" t="s">
        <v>474</v>
      </c>
      <c r="I482" s="25">
        <v>46187</v>
      </c>
      <c r="J482" s="24" t="s">
        <v>557</v>
      </c>
      <c r="K482" s="24" t="s">
        <v>633</v>
      </c>
      <c r="L482" s="24" t="s">
        <v>781</v>
      </c>
      <c r="M482" s="24" t="s">
        <v>786</v>
      </c>
      <c r="N482" s="26"/>
      <c r="O482" s="24" t="s">
        <v>45</v>
      </c>
      <c r="P482" s="27">
        <v>-72.23</v>
      </c>
      <c r="Q482" s="27">
        <f t="shared" si="14"/>
        <v>-363.14</v>
      </c>
    </row>
    <row r="483" spans="1:17" x14ac:dyDescent="0.25">
      <c r="A483" s="24"/>
      <c r="B483" s="24"/>
      <c r="C483" s="24"/>
      <c r="D483" s="24"/>
      <c r="E483" s="24"/>
      <c r="F483" s="24"/>
      <c r="G483" s="24"/>
      <c r="H483" s="24" t="s">
        <v>474</v>
      </c>
      <c r="I483" s="25">
        <v>46188</v>
      </c>
      <c r="J483" s="24" t="s">
        <v>558</v>
      </c>
      <c r="K483" s="24" t="s">
        <v>633</v>
      </c>
      <c r="L483" s="24" t="s">
        <v>781</v>
      </c>
      <c r="M483" s="24" t="s">
        <v>786</v>
      </c>
      <c r="N483" s="26"/>
      <c r="O483" s="24" t="s">
        <v>45</v>
      </c>
      <c r="P483" s="27">
        <v>-52.95</v>
      </c>
      <c r="Q483" s="27">
        <f t="shared" si="14"/>
        <v>-416.09</v>
      </c>
    </row>
    <row r="484" spans="1:17" x14ac:dyDescent="0.25">
      <c r="A484" s="24"/>
      <c r="B484" s="24"/>
      <c r="C484" s="24"/>
      <c r="D484" s="24"/>
      <c r="E484" s="24"/>
      <c r="F484" s="24"/>
      <c r="G484" s="24"/>
      <c r="H484" s="24" t="s">
        <v>474</v>
      </c>
      <c r="I484" s="25">
        <v>46188</v>
      </c>
      <c r="J484" s="24" t="s">
        <v>559</v>
      </c>
      <c r="K484" s="24" t="s">
        <v>633</v>
      </c>
      <c r="L484" s="24" t="s">
        <v>782</v>
      </c>
      <c r="M484" s="24" t="s">
        <v>786</v>
      </c>
      <c r="N484" s="26"/>
      <c r="O484" s="24" t="s">
        <v>45</v>
      </c>
      <c r="P484" s="27">
        <v>-26.86</v>
      </c>
      <c r="Q484" s="27">
        <f t="shared" si="14"/>
        <v>-442.95</v>
      </c>
    </row>
    <row r="485" spans="1:17" x14ac:dyDescent="0.25">
      <c r="A485" s="24"/>
      <c r="B485" s="24"/>
      <c r="C485" s="24"/>
      <c r="D485" s="24"/>
      <c r="E485" s="24"/>
      <c r="F485" s="24"/>
      <c r="G485" s="24"/>
      <c r="H485" s="24" t="s">
        <v>474</v>
      </c>
      <c r="I485" s="25">
        <v>46189</v>
      </c>
      <c r="J485" s="24"/>
      <c r="K485" s="24" t="s">
        <v>633</v>
      </c>
      <c r="L485" s="24" t="s">
        <v>783</v>
      </c>
      <c r="M485" s="24" t="s">
        <v>786</v>
      </c>
      <c r="N485" s="26"/>
      <c r="O485" s="24" t="s">
        <v>45</v>
      </c>
      <c r="P485" s="27">
        <v>-84</v>
      </c>
      <c r="Q485" s="27">
        <f t="shared" si="14"/>
        <v>-526.95000000000005</v>
      </c>
    </row>
    <row r="486" spans="1:17" x14ac:dyDescent="0.25">
      <c r="A486" s="24"/>
      <c r="B486" s="24"/>
      <c r="C486" s="24"/>
      <c r="D486" s="24"/>
      <c r="E486" s="24"/>
      <c r="F486" s="24"/>
      <c r="G486" s="24"/>
      <c r="H486" s="24" t="s">
        <v>474</v>
      </c>
      <c r="I486" s="25">
        <v>46190</v>
      </c>
      <c r="J486" s="24" t="s">
        <v>560</v>
      </c>
      <c r="K486" s="24" t="s">
        <v>633</v>
      </c>
      <c r="L486" s="24" t="s">
        <v>781</v>
      </c>
      <c r="M486" s="24" t="s">
        <v>786</v>
      </c>
      <c r="N486" s="26"/>
      <c r="O486" s="24" t="s">
        <v>45</v>
      </c>
      <c r="P486" s="27">
        <v>-53.66</v>
      </c>
      <c r="Q486" s="27">
        <f t="shared" si="14"/>
        <v>-580.61</v>
      </c>
    </row>
    <row r="487" spans="1:17" x14ac:dyDescent="0.25">
      <c r="A487" s="24"/>
      <c r="B487" s="24"/>
      <c r="C487" s="24"/>
      <c r="D487" s="24"/>
      <c r="E487" s="24"/>
      <c r="F487" s="24"/>
      <c r="G487" s="24"/>
      <c r="H487" s="24" t="s">
        <v>474</v>
      </c>
      <c r="I487" s="25">
        <v>46191</v>
      </c>
      <c r="J487" s="24" t="s">
        <v>561</v>
      </c>
      <c r="K487" s="24" t="s">
        <v>633</v>
      </c>
      <c r="L487" s="24" t="s">
        <v>781</v>
      </c>
      <c r="M487" s="24" t="s">
        <v>786</v>
      </c>
      <c r="N487" s="26"/>
      <c r="O487" s="24" t="s">
        <v>45</v>
      </c>
      <c r="P487" s="27">
        <v>-71.430000000000007</v>
      </c>
      <c r="Q487" s="27">
        <f t="shared" si="14"/>
        <v>-652.04</v>
      </c>
    </row>
    <row r="488" spans="1:17" x14ac:dyDescent="0.25">
      <c r="A488" s="24"/>
      <c r="B488" s="24"/>
      <c r="C488" s="24"/>
      <c r="D488" s="24"/>
      <c r="E488" s="24"/>
      <c r="F488" s="24"/>
      <c r="G488" s="24"/>
      <c r="H488" s="24" t="s">
        <v>474</v>
      </c>
      <c r="I488" s="25">
        <v>46191</v>
      </c>
      <c r="J488" s="24" t="s">
        <v>562</v>
      </c>
      <c r="K488" s="24" t="s">
        <v>634</v>
      </c>
      <c r="L488" s="24" t="s">
        <v>781</v>
      </c>
      <c r="M488" s="24" t="s">
        <v>786</v>
      </c>
      <c r="N488" s="26"/>
      <c r="O488" s="24" t="s">
        <v>45</v>
      </c>
      <c r="P488" s="27">
        <v>-151.77000000000001</v>
      </c>
      <c r="Q488" s="27">
        <f t="shared" si="14"/>
        <v>-803.81</v>
      </c>
    </row>
    <row r="489" spans="1:17" x14ac:dyDescent="0.25">
      <c r="A489" s="24"/>
      <c r="B489" s="24"/>
      <c r="C489" s="24"/>
      <c r="D489" s="24"/>
      <c r="E489" s="24"/>
      <c r="F489" s="24"/>
      <c r="G489" s="24"/>
      <c r="H489" s="24" t="s">
        <v>474</v>
      </c>
      <c r="I489" s="25">
        <v>46202</v>
      </c>
      <c r="J489" s="24" t="s">
        <v>563</v>
      </c>
      <c r="K489" s="24" t="s">
        <v>633</v>
      </c>
      <c r="L489" s="24" t="s">
        <v>784</v>
      </c>
      <c r="M489" s="24" t="s">
        <v>786</v>
      </c>
      <c r="N489" s="26"/>
      <c r="O489" s="24" t="s">
        <v>45</v>
      </c>
      <c r="P489" s="27">
        <v>-24.08</v>
      </c>
      <c r="Q489" s="27">
        <f t="shared" si="14"/>
        <v>-827.89</v>
      </c>
    </row>
    <row r="490" spans="1:17" ht="15.75" thickBot="1" x14ac:dyDescent="0.3">
      <c r="A490" s="24"/>
      <c r="B490" s="24"/>
      <c r="C490" s="24"/>
      <c r="D490" s="24"/>
      <c r="E490" s="24"/>
      <c r="F490" s="24"/>
      <c r="G490" s="24"/>
      <c r="H490" s="24" t="s">
        <v>474</v>
      </c>
      <c r="I490" s="25">
        <v>46202</v>
      </c>
      <c r="J490" s="24" t="s">
        <v>564</v>
      </c>
      <c r="K490" s="24" t="s">
        <v>633</v>
      </c>
      <c r="L490" s="24" t="s">
        <v>785</v>
      </c>
      <c r="M490" s="24" t="s">
        <v>786</v>
      </c>
      <c r="N490" s="26"/>
      <c r="O490" s="24" t="s">
        <v>45</v>
      </c>
      <c r="P490" s="28">
        <v>-167.64</v>
      </c>
      <c r="Q490" s="28">
        <f t="shared" si="14"/>
        <v>-995.53</v>
      </c>
    </row>
    <row r="491" spans="1:17" x14ac:dyDescent="0.25">
      <c r="A491" s="29"/>
      <c r="B491" s="29"/>
      <c r="C491" s="29"/>
      <c r="D491" s="29" t="s">
        <v>470</v>
      </c>
      <c r="E491" s="29"/>
      <c r="F491" s="29"/>
      <c r="G491" s="29"/>
      <c r="H491" s="29"/>
      <c r="I491" s="30"/>
      <c r="J491" s="29"/>
      <c r="K491" s="29"/>
      <c r="L491" s="29"/>
      <c r="M491" s="29"/>
      <c r="N491" s="29"/>
      <c r="O491" s="29"/>
      <c r="P491" s="2">
        <f>ROUND(SUM(P479:P490),5)</f>
        <v>-995.53</v>
      </c>
      <c r="Q491" s="2">
        <f>Q490</f>
        <v>-995.53</v>
      </c>
    </row>
    <row r="492" spans="1:17" x14ac:dyDescent="0.25">
      <c r="A492" s="1"/>
      <c r="B492" s="1"/>
      <c r="C492" s="1"/>
      <c r="D492" s="1" t="s">
        <v>344</v>
      </c>
      <c r="E492" s="1"/>
      <c r="F492" s="1"/>
      <c r="G492" s="1"/>
      <c r="H492" s="1"/>
      <c r="I492" s="22"/>
      <c r="J492" s="1"/>
      <c r="K492" s="1"/>
      <c r="L492" s="1"/>
      <c r="M492" s="1"/>
      <c r="N492" s="1"/>
      <c r="O492" s="1"/>
      <c r="P492" s="23"/>
      <c r="Q492" s="23"/>
    </row>
    <row r="493" spans="1:17" x14ac:dyDescent="0.25">
      <c r="A493" s="24"/>
      <c r="B493" s="24"/>
      <c r="C493" s="24"/>
      <c r="D493" s="24"/>
      <c r="E493" s="24"/>
      <c r="F493" s="24"/>
      <c r="G493" s="24"/>
      <c r="H493" s="24" t="s">
        <v>478</v>
      </c>
      <c r="I493" s="25">
        <v>46203</v>
      </c>
      <c r="J493" s="24" t="s">
        <v>510</v>
      </c>
      <c r="K493" s="24" t="s">
        <v>590</v>
      </c>
      <c r="L493" s="24" t="s">
        <v>679</v>
      </c>
      <c r="M493" s="24" t="s">
        <v>786</v>
      </c>
      <c r="N493" s="26"/>
      <c r="O493" s="24" t="s">
        <v>11</v>
      </c>
      <c r="P493" s="27">
        <v>-1225.44</v>
      </c>
      <c r="Q493" s="27">
        <f>ROUND(Q492+P493,5)</f>
        <v>-1225.44</v>
      </c>
    </row>
    <row r="494" spans="1:17" x14ac:dyDescent="0.25">
      <c r="A494" s="24"/>
      <c r="B494" s="24"/>
      <c r="C494" s="24"/>
      <c r="D494" s="24"/>
      <c r="E494" s="24"/>
      <c r="F494" s="24"/>
      <c r="G494" s="24"/>
      <c r="H494" s="24" t="s">
        <v>478</v>
      </c>
      <c r="I494" s="25">
        <v>46203</v>
      </c>
      <c r="J494" s="24" t="s">
        <v>511</v>
      </c>
      <c r="K494" s="24" t="s">
        <v>591</v>
      </c>
      <c r="L494" s="24" t="s">
        <v>679</v>
      </c>
      <c r="M494" s="24" t="s">
        <v>786</v>
      </c>
      <c r="N494" s="26"/>
      <c r="O494" s="24" t="s">
        <v>11</v>
      </c>
      <c r="P494" s="27">
        <v>-1225.44</v>
      </c>
      <c r="Q494" s="27">
        <f>ROUND(Q493+P494,5)</f>
        <v>-2450.88</v>
      </c>
    </row>
    <row r="495" spans="1:17" ht="15.75" thickBot="1" x14ac:dyDescent="0.3">
      <c r="A495" s="24"/>
      <c r="B495" s="24"/>
      <c r="C495" s="24"/>
      <c r="D495" s="24"/>
      <c r="E495" s="24"/>
      <c r="F495" s="24"/>
      <c r="G495" s="24"/>
      <c r="H495" s="24" t="s">
        <v>478</v>
      </c>
      <c r="I495" s="25">
        <v>46203</v>
      </c>
      <c r="J495" s="24" t="s">
        <v>512</v>
      </c>
      <c r="K495" s="24" t="s">
        <v>592</v>
      </c>
      <c r="L495" s="24" t="s">
        <v>679</v>
      </c>
      <c r="M495" s="24" t="s">
        <v>786</v>
      </c>
      <c r="N495" s="26"/>
      <c r="O495" s="24" t="s">
        <v>11</v>
      </c>
      <c r="P495" s="28">
        <v>-2450.88</v>
      </c>
      <c r="Q495" s="28">
        <f>ROUND(Q494+P495,5)</f>
        <v>-4901.76</v>
      </c>
    </row>
    <row r="496" spans="1:17" x14ac:dyDescent="0.25">
      <c r="A496" s="29"/>
      <c r="B496" s="29"/>
      <c r="C496" s="29"/>
      <c r="D496" s="29" t="s">
        <v>471</v>
      </c>
      <c r="E496" s="29"/>
      <c r="F496" s="29"/>
      <c r="G496" s="29"/>
      <c r="H496" s="29"/>
      <c r="I496" s="30"/>
      <c r="J496" s="29"/>
      <c r="K496" s="29"/>
      <c r="L496" s="29"/>
      <c r="M496" s="29"/>
      <c r="N496" s="29"/>
      <c r="O496" s="29"/>
      <c r="P496" s="2">
        <f>ROUND(SUM(P492:P495),5)</f>
        <v>-4901.76</v>
      </c>
      <c r="Q496" s="2">
        <f>Q495</f>
        <v>-4901.76</v>
      </c>
    </row>
    <row r="497" spans="1:17" x14ac:dyDescent="0.25">
      <c r="A497" s="1"/>
      <c r="B497" s="1"/>
      <c r="C497" s="1"/>
      <c r="D497" s="1" t="s">
        <v>345</v>
      </c>
      <c r="E497" s="1"/>
      <c r="F497" s="1"/>
      <c r="G497" s="1"/>
      <c r="H497" s="1"/>
      <c r="I497" s="22"/>
      <c r="J497" s="1"/>
      <c r="K497" s="1"/>
      <c r="L497" s="1"/>
      <c r="M497" s="1"/>
      <c r="N497" s="1"/>
      <c r="O497" s="1"/>
      <c r="P497" s="23"/>
      <c r="Q497" s="23"/>
    </row>
    <row r="498" spans="1:17" x14ac:dyDescent="0.25">
      <c r="A498" s="24"/>
      <c r="B498" s="24"/>
      <c r="C498" s="24"/>
      <c r="D498" s="24"/>
      <c r="E498" s="24"/>
      <c r="F498" s="24"/>
      <c r="G498" s="24"/>
      <c r="H498" s="24" t="s">
        <v>478</v>
      </c>
      <c r="I498" s="25">
        <v>46203</v>
      </c>
      <c r="J498" s="24" t="s">
        <v>501</v>
      </c>
      <c r="K498" s="24" t="s">
        <v>581</v>
      </c>
      <c r="L498" s="24" t="s">
        <v>679</v>
      </c>
      <c r="M498" s="24" t="s">
        <v>786</v>
      </c>
      <c r="N498" s="26"/>
      <c r="O498" s="24" t="s">
        <v>11</v>
      </c>
      <c r="P498" s="27">
        <v>-149</v>
      </c>
      <c r="Q498" s="27">
        <f>ROUND(Q497+P498,5)</f>
        <v>-149</v>
      </c>
    </row>
    <row r="499" spans="1:17" x14ac:dyDescent="0.25">
      <c r="A499" s="24"/>
      <c r="B499" s="24"/>
      <c r="C499" s="24"/>
      <c r="D499" s="24"/>
      <c r="E499" s="24"/>
      <c r="F499" s="24"/>
      <c r="G499" s="24"/>
      <c r="H499" s="24" t="s">
        <v>478</v>
      </c>
      <c r="I499" s="25">
        <v>46203</v>
      </c>
      <c r="J499" s="24" t="s">
        <v>510</v>
      </c>
      <c r="K499" s="24" t="s">
        <v>590</v>
      </c>
      <c r="L499" s="24" t="s">
        <v>679</v>
      </c>
      <c r="M499" s="24" t="s">
        <v>786</v>
      </c>
      <c r="N499" s="26"/>
      <c r="O499" s="24" t="s">
        <v>11</v>
      </c>
      <c r="P499" s="27">
        <v>-129</v>
      </c>
      <c r="Q499" s="27">
        <f>ROUND(Q498+P499,5)</f>
        <v>-278</v>
      </c>
    </row>
    <row r="500" spans="1:17" x14ac:dyDescent="0.25">
      <c r="A500" s="24"/>
      <c r="B500" s="24"/>
      <c r="C500" s="24"/>
      <c r="D500" s="24"/>
      <c r="E500" s="24"/>
      <c r="F500" s="24"/>
      <c r="G500" s="24"/>
      <c r="H500" s="24" t="s">
        <v>478</v>
      </c>
      <c r="I500" s="25">
        <v>46203</v>
      </c>
      <c r="J500" s="24" t="s">
        <v>511</v>
      </c>
      <c r="K500" s="24" t="s">
        <v>591</v>
      </c>
      <c r="L500" s="24" t="s">
        <v>679</v>
      </c>
      <c r="M500" s="24" t="s">
        <v>786</v>
      </c>
      <c r="N500" s="26"/>
      <c r="O500" s="24" t="s">
        <v>11</v>
      </c>
      <c r="P500" s="27">
        <v>-169</v>
      </c>
      <c r="Q500" s="27">
        <f>ROUND(Q499+P500,5)</f>
        <v>-447</v>
      </c>
    </row>
    <row r="501" spans="1:17" ht="15.75" thickBot="1" x14ac:dyDescent="0.3">
      <c r="A501" s="24"/>
      <c r="B501" s="24"/>
      <c r="C501" s="24"/>
      <c r="D501" s="24"/>
      <c r="E501" s="24"/>
      <c r="F501" s="24"/>
      <c r="G501" s="24"/>
      <c r="H501" s="24" t="s">
        <v>478</v>
      </c>
      <c r="I501" s="25">
        <v>46203</v>
      </c>
      <c r="J501" s="24" t="s">
        <v>512</v>
      </c>
      <c r="K501" s="24" t="s">
        <v>592</v>
      </c>
      <c r="L501" s="24" t="s">
        <v>679</v>
      </c>
      <c r="M501" s="24" t="s">
        <v>786</v>
      </c>
      <c r="N501" s="26"/>
      <c r="O501" s="24" t="s">
        <v>11</v>
      </c>
      <c r="P501" s="27">
        <v>-298</v>
      </c>
      <c r="Q501" s="27">
        <f>ROUND(Q500+P501,5)</f>
        <v>-745</v>
      </c>
    </row>
    <row r="502" spans="1:17" ht="15.75" thickBot="1" x14ac:dyDescent="0.3">
      <c r="A502" s="29"/>
      <c r="B502" s="29"/>
      <c r="C502" s="29"/>
      <c r="D502" s="29" t="s">
        <v>472</v>
      </c>
      <c r="E502" s="29"/>
      <c r="F502" s="29"/>
      <c r="G502" s="29"/>
      <c r="H502" s="29"/>
      <c r="I502" s="30"/>
      <c r="J502" s="29"/>
      <c r="K502" s="29"/>
      <c r="L502" s="29"/>
      <c r="M502" s="29"/>
      <c r="N502" s="29"/>
      <c r="O502" s="29"/>
      <c r="P502" s="5">
        <f>ROUND(SUM(P497:P501),5)</f>
        <v>-745</v>
      </c>
      <c r="Q502" s="5">
        <f>Q501</f>
        <v>-745</v>
      </c>
    </row>
    <row r="503" spans="1:17" ht="15.75" thickBot="1" x14ac:dyDescent="0.3">
      <c r="A503" s="29"/>
      <c r="B503" s="29"/>
      <c r="C503" s="29" t="s">
        <v>346</v>
      </c>
      <c r="D503" s="29"/>
      <c r="E503" s="29"/>
      <c r="F503" s="29"/>
      <c r="G503" s="29"/>
      <c r="H503" s="29"/>
      <c r="I503" s="30"/>
      <c r="J503" s="29"/>
      <c r="K503" s="29"/>
      <c r="L503" s="29"/>
      <c r="M503" s="29"/>
      <c r="N503" s="29"/>
      <c r="O503" s="29"/>
      <c r="P503" s="5">
        <f>ROUND(P491+P496+P502,5)</f>
        <v>-6642.29</v>
      </c>
      <c r="Q503" s="5">
        <f>ROUND(Q491+Q496+Q502,5)</f>
        <v>-6642.29</v>
      </c>
    </row>
    <row r="504" spans="1:17" ht="15.75" thickBot="1" x14ac:dyDescent="0.3">
      <c r="A504" s="29"/>
      <c r="B504" s="29" t="s">
        <v>347</v>
      </c>
      <c r="C504" s="29"/>
      <c r="D504" s="29"/>
      <c r="E504" s="29"/>
      <c r="F504" s="29"/>
      <c r="G504" s="29"/>
      <c r="H504" s="29"/>
      <c r="I504" s="30"/>
      <c r="J504" s="29"/>
      <c r="K504" s="29"/>
      <c r="L504" s="29"/>
      <c r="M504" s="29"/>
      <c r="N504" s="29"/>
      <c r="O504" s="29"/>
      <c r="P504" s="5">
        <f>ROUND(P473+P477+P503,5)</f>
        <v>-6875.79</v>
      </c>
      <c r="Q504" s="5">
        <f>ROUND(Q473+Q477+Q503,5)</f>
        <v>-6875.79</v>
      </c>
    </row>
    <row r="505" spans="1:17" s="8" customFormat="1" ht="12" thickBot="1" x14ac:dyDescent="0.25">
      <c r="A505" s="6" t="s">
        <v>788</v>
      </c>
      <c r="B505" s="6"/>
      <c r="C505" s="6"/>
      <c r="D505" s="6"/>
      <c r="E505" s="6"/>
      <c r="F505" s="6"/>
      <c r="G505" s="6"/>
      <c r="H505" s="6"/>
      <c r="I505" s="31"/>
      <c r="J505" s="6"/>
      <c r="K505" s="6"/>
      <c r="L505" s="6"/>
      <c r="M505" s="6"/>
      <c r="N505" s="6"/>
      <c r="O505" s="6"/>
      <c r="P505" s="7">
        <f>ROUND(P11+P45+P59+P330+P335+P388+P405+P413+P469+P504,5)</f>
        <v>12779.63</v>
      </c>
      <c r="Q505" s="7">
        <f>ROUND(Q11+Q45+Q59+Q330+Q335+Q388+Q405+Q413+Q469+Q504,5)</f>
        <v>12779.63</v>
      </c>
    </row>
    <row r="506" spans="1:17" ht="15.75" thickTop="1" x14ac:dyDescent="0.25"/>
  </sheetData>
  <pageMargins left="0.7" right="0.7" top="0.75" bottom="0.75" header="0.1" footer="0.3"/>
  <pageSetup orientation="portrait" r:id="rId1"/>
  <headerFooter>
    <oddHeader>&amp;L&amp;"Arial,Bold"&amp;8 1:29 PM
&amp;"Arial,Bold"&amp;8 07/06/26
&amp;"Arial,Bold"&amp;8 Accrual Basis&amp;C&amp;"Arial,Bold"&amp;12 Nederland Fire Protection District
&amp;"Arial,Bold"&amp;14 Transaction Detail By Account
&amp;"Arial,Bold"&amp;10 June 2026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A5A7-F9E4-468B-9863-E8A379F75844}">
  <dimension ref="A1:AK64"/>
  <sheetViews>
    <sheetView workbookViewId="0">
      <selection sqref="A1:AK64"/>
    </sheetView>
  </sheetViews>
  <sheetFormatPr defaultRowHeight="12.75" x14ac:dyDescent="0.2"/>
  <cols>
    <col min="1" max="16384" width="9.140625" style="13"/>
  </cols>
  <sheetData>
    <row r="1" spans="1:37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F958F-293C-43E6-8F64-BAE70274B443}">
  <dimension ref="A1:M285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140625" bestFit="1" customWidth="1"/>
    <col min="11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789</v>
      </c>
      <c r="K2" s="20" t="s">
        <v>97</v>
      </c>
      <c r="L2" s="20" t="s">
        <v>98</v>
      </c>
      <c r="M2" s="20" t="s">
        <v>99</v>
      </c>
    </row>
    <row r="3" spans="1:13" ht="15.75" thickTop="1" x14ac:dyDescent="0.25">
      <c r="A3" s="1"/>
      <c r="B3" s="1" t="s">
        <v>100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101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355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102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103</v>
      </c>
      <c r="F7" s="1"/>
      <c r="G7" s="1"/>
      <c r="H7" s="1"/>
      <c r="I7" s="1"/>
      <c r="J7" s="2">
        <v>0</v>
      </c>
      <c r="K7" s="2">
        <v>30533.64</v>
      </c>
      <c r="L7" s="2">
        <f>ROUND((J7-K7),5)</f>
        <v>-30533.64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104</v>
      </c>
      <c r="F8" s="1"/>
      <c r="G8" s="1"/>
      <c r="H8" s="1"/>
      <c r="I8" s="1"/>
      <c r="J8" s="2">
        <v>2346</v>
      </c>
      <c r="K8" s="2">
        <v>500</v>
      </c>
      <c r="L8" s="2">
        <f>ROUND((J8-K8),5)</f>
        <v>1846</v>
      </c>
      <c r="M8" s="15">
        <f>ROUND(IF(K8=0, IF(J8=0, 0, 1), J8/K8),5)</f>
        <v>4.6920000000000002</v>
      </c>
    </row>
    <row r="9" spans="1:13" x14ac:dyDescent="0.25">
      <c r="A9" s="1"/>
      <c r="B9" s="1"/>
      <c r="C9" s="1"/>
      <c r="D9" s="1"/>
      <c r="E9" s="1" t="s">
        <v>105</v>
      </c>
      <c r="F9" s="1"/>
      <c r="G9" s="1"/>
      <c r="H9" s="1"/>
      <c r="I9" s="1"/>
      <c r="J9" s="2">
        <v>23075.599999999999</v>
      </c>
      <c r="K9" s="2">
        <v>40562.47</v>
      </c>
      <c r="L9" s="2">
        <f>ROUND((J9-K9),5)</f>
        <v>-17486.87</v>
      </c>
      <c r="M9" s="15">
        <f>ROUND(IF(K9=0, IF(J9=0, 0, 1), J9/K9),5)</f>
        <v>0.56889000000000001</v>
      </c>
    </row>
    <row r="10" spans="1:13" x14ac:dyDescent="0.25">
      <c r="A10" s="1"/>
      <c r="B10" s="1"/>
      <c r="C10" s="1"/>
      <c r="D10" s="1"/>
      <c r="E10" s="1" t="s">
        <v>106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107</v>
      </c>
      <c r="G11" s="1"/>
      <c r="H11" s="1"/>
      <c r="I11" s="1"/>
      <c r="J11" s="2">
        <v>-4303.5600000000004</v>
      </c>
      <c r="K11" s="2">
        <v>0</v>
      </c>
      <c r="L11" s="2">
        <f>ROUND((J11-K11),5)</f>
        <v>-4303.5600000000004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108</v>
      </c>
      <c r="G12" s="1"/>
      <c r="H12" s="1"/>
      <c r="I12" s="1"/>
      <c r="J12" s="2">
        <v>2536.96</v>
      </c>
      <c r="K12" s="2">
        <v>0</v>
      </c>
      <c r="L12" s="2">
        <f>ROUND((J12-K12),5)</f>
        <v>2536.96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109</v>
      </c>
      <c r="G13" s="1"/>
      <c r="H13" s="1"/>
      <c r="I13" s="1"/>
      <c r="J13" s="2">
        <v>572.23</v>
      </c>
      <c r="K13" s="2">
        <v>13825.85</v>
      </c>
      <c r="L13" s="2">
        <f>ROUND((J13-K13),5)</f>
        <v>-13253.62</v>
      </c>
      <c r="M13" s="15">
        <f>ROUND(IF(K13=0, IF(J13=0, 0, 1), J13/K13),5)</f>
        <v>4.1390000000000003E-2</v>
      </c>
    </row>
    <row r="14" spans="1:13" x14ac:dyDescent="0.25">
      <c r="A14" s="1"/>
      <c r="B14" s="1"/>
      <c r="C14" s="1"/>
      <c r="D14" s="1"/>
      <c r="E14" s="1"/>
      <c r="F14" s="1" t="s">
        <v>110</v>
      </c>
      <c r="G14" s="1"/>
      <c r="H14" s="1"/>
      <c r="I14" s="1"/>
      <c r="J14" s="2">
        <v>-642.42999999999995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111</v>
      </c>
      <c r="G15" s="1"/>
      <c r="H15" s="1"/>
      <c r="I15" s="1"/>
      <c r="J15" s="2">
        <v>0</v>
      </c>
      <c r="K15" s="2">
        <v>276517</v>
      </c>
      <c r="L15" s="2">
        <f t="shared" ref="L15:L33" si="0">ROUND((J15-K15),5)</f>
        <v>-276517</v>
      </c>
      <c r="M15" s="15">
        <f t="shared" ref="M15:M33" si="1">ROUND(IF(K15=0, IF(J15=0, 0, 1), J15/K15),5)</f>
        <v>0</v>
      </c>
    </row>
    <row r="16" spans="1:13" x14ac:dyDescent="0.25">
      <c r="A16" s="1"/>
      <c r="B16" s="1"/>
      <c r="C16" s="1"/>
      <c r="D16" s="1"/>
      <c r="E16" s="1"/>
      <c r="F16" s="1" t="s">
        <v>112</v>
      </c>
      <c r="G16" s="1"/>
      <c r="H16" s="1"/>
      <c r="I16" s="1"/>
      <c r="J16" s="2">
        <v>1554616.48</v>
      </c>
      <c r="K16" s="2">
        <v>1316865</v>
      </c>
      <c r="L16" s="2">
        <f t="shared" si="0"/>
        <v>237751.48</v>
      </c>
      <c r="M16" s="15">
        <f t="shared" si="1"/>
        <v>1.1805399999999999</v>
      </c>
    </row>
    <row r="17" spans="1:13" x14ac:dyDescent="0.25">
      <c r="A17" s="1"/>
      <c r="B17" s="1"/>
      <c r="C17" s="1"/>
      <c r="D17" s="1"/>
      <c r="E17" s="1"/>
      <c r="F17" s="1" t="s">
        <v>113</v>
      </c>
      <c r="G17" s="1"/>
      <c r="H17" s="1"/>
      <c r="I17" s="1"/>
      <c r="J17" s="2">
        <v>38534.74</v>
      </c>
      <c r="K17" s="2">
        <v>81973.399999999994</v>
      </c>
      <c r="L17" s="2">
        <f t="shared" si="0"/>
        <v>-43438.66</v>
      </c>
      <c r="M17" s="15">
        <f t="shared" si="1"/>
        <v>0.47009000000000001</v>
      </c>
    </row>
    <row r="18" spans="1:13" x14ac:dyDescent="0.25">
      <c r="A18" s="1"/>
      <c r="B18" s="1"/>
      <c r="C18" s="1"/>
      <c r="D18" s="1"/>
      <c r="E18" s="1"/>
      <c r="F18" s="1" t="s">
        <v>114</v>
      </c>
      <c r="G18" s="1"/>
      <c r="H18" s="1"/>
      <c r="I18" s="1"/>
      <c r="J18" s="2">
        <v>0</v>
      </c>
      <c r="K18" s="2">
        <v>46086</v>
      </c>
      <c r="L18" s="2">
        <f t="shared" si="0"/>
        <v>-46086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115</v>
      </c>
      <c r="G19" s="1"/>
      <c r="H19" s="1"/>
      <c r="I19" s="1"/>
      <c r="J19" s="2">
        <v>0</v>
      </c>
      <c r="K19" s="2">
        <v>2304.3000000000002</v>
      </c>
      <c r="L19" s="2">
        <f t="shared" si="0"/>
        <v>-2304.3000000000002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116</v>
      </c>
      <c r="G20" s="1"/>
      <c r="H20" s="1"/>
      <c r="I20" s="1"/>
      <c r="J20" s="2">
        <v>572.29</v>
      </c>
      <c r="K20" s="2">
        <v>0</v>
      </c>
      <c r="L20" s="2">
        <f t="shared" si="0"/>
        <v>572.29</v>
      </c>
      <c r="M20" s="15">
        <f t="shared" si="1"/>
        <v>1</v>
      </c>
    </row>
    <row r="21" spans="1:13" x14ac:dyDescent="0.25">
      <c r="A21" s="1"/>
      <c r="B21" s="1"/>
      <c r="C21" s="1"/>
      <c r="D21" s="1"/>
      <c r="E21" s="1"/>
      <c r="F21" s="1" t="s">
        <v>117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118</v>
      </c>
      <c r="G22" s="1"/>
      <c r="H22" s="1"/>
      <c r="I22" s="1"/>
      <c r="J22" s="2">
        <v>0</v>
      </c>
      <c r="K22" s="2">
        <v>0</v>
      </c>
      <c r="L22" s="2">
        <f t="shared" si="0"/>
        <v>0</v>
      </c>
      <c r="M22" s="15">
        <f t="shared" si="1"/>
        <v>0</v>
      </c>
    </row>
    <row r="23" spans="1:13" x14ac:dyDescent="0.25">
      <c r="A23" s="1"/>
      <c r="B23" s="1"/>
      <c r="C23" s="1"/>
      <c r="D23" s="1"/>
      <c r="E23" s="1"/>
      <c r="F23" s="1" t="s">
        <v>119</v>
      </c>
      <c r="G23" s="1"/>
      <c r="H23" s="1"/>
      <c r="I23" s="1"/>
      <c r="J23" s="2">
        <v>14928.34</v>
      </c>
      <c r="K23" s="2">
        <v>15317</v>
      </c>
      <c r="L23" s="2">
        <f t="shared" si="0"/>
        <v>-388.66</v>
      </c>
      <c r="M23" s="15">
        <f t="shared" si="1"/>
        <v>0.97463</v>
      </c>
    </row>
    <row r="24" spans="1:13" x14ac:dyDescent="0.25">
      <c r="A24" s="1"/>
      <c r="B24" s="1"/>
      <c r="C24" s="1"/>
      <c r="D24" s="1"/>
      <c r="E24" s="1"/>
      <c r="F24" s="1" t="s">
        <v>120</v>
      </c>
      <c r="G24" s="1"/>
      <c r="H24" s="1"/>
      <c r="I24" s="1"/>
      <c r="J24" s="2">
        <v>100001.94</v>
      </c>
      <c r="K24" s="2">
        <v>56378.44</v>
      </c>
      <c r="L24" s="2">
        <f t="shared" si="0"/>
        <v>43623.5</v>
      </c>
      <c r="M24" s="15">
        <f t="shared" si="1"/>
        <v>1.77376</v>
      </c>
    </row>
    <row r="25" spans="1:13" x14ac:dyDescent="0.25">
      <c r="A25" s="1"/>
      <c r="B25" s="1"/>
      <c r="C25" s="1"/>
      <c r="D25" s="1"/>
      <c r="E25" s="1"/>
      <c r="F25" s="1" t="s">
        <v>121</v>
      </c>
      <c r="G25" s="1"/>
      <c r="H25" s="1"/>
      <c r="I25" s="1"/>
      <c r="J25" s="2">
        <v>-66902.61</v>
      </c>
      <c r="K25" s="2">
        <v>0</v>
      </c>
      <c r="L25" s="2">
        <f t="shared" si="0"/>
        <v>-66902.61</v>
      </c>
      <c r="M25" s="15">
        <f t="shared" si="1"/>
        <v>1</v>
      </c>
    </row>
    <row r="26" spans="1:13" x14ac:dyDescent="0.25">
      <c r="A26" s="1"/>
      <c r="B26" s="1"/>
      <c r="C26" s="1"/>
      <c r="D26" s="1"/>
      <c r="E26" s="1"/>
      <c r="F26" s="1" t="s">
        <v>122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123</v>
      </c>
      <c r="G27" s="1"/>
      <c r="H27" s="1"/>
      <c r="I27" s="1"/>
      <c r="J27" s="2">
        <v>-139.22999999999999</v>
      </c>
      <c r="K27" s="2">
        <v>0</v>
      </c>
      <c r="L27" s="2">
        <f t="shared" si="0"/>
        <v>-139.22999999999999</v>
      </c>
      <c r="M27" s="15">
        <f t="shared" si="1"/>
        <v>1</v>
      </c>
    </row>
    <row r="28" spans="1:13" x14ac:dyDescent="0.25">
      <c r="A28" s="1"/>
      <c r="B28" s="1"/>
      <c r="C28" s="1"/>
      <c r="D28" s="1"/>
      <c r="E28" s="1"/>
      <c r="F28" s="1" t="s">
        <v>124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x14ac:dyDescent="0.25">
      <c r="A29" s="1"/>
      <c r="B29" s="1"/>
      <c r="C29" s="1"/>
      <c r="D29" s="1"/>
      <c r="E29" s="1"/>
      <c r="F29" s="1" t="s">
        <v>125</v>
      </c>
      <c r="G29" s="1"/>
      <c r="H29" s="1"/>
      <c r="I29" s="1"/>
      <c r="J29" s="2">
        <v>4.32</v>
      </c>
      <c r="K29" s="2">
        <v>0</v>
      </c>
      <c r="L29" s="2">
        <f t="shared" si="0"/>
        <v>4.32</v>
      </c>
      <c r="M29" s="15">
        <f t="shared" si="1"/>
        <v>1</v>
      </c>
    </row>
    <row r="30" spans="1:13" ht="15.75" thickBot="1" x14ac:dyDescent="0.3">
      <c r="A30" s="1"/>
      <c r="B30" s="1"/>
      <c r="C30" s="1"/>
      <c r="D30" s="1"/>
      <c r="E30" s="1"/>
      <c r="F30" s="1" t="s">
        <v>126</v>
      </c>
      <c r="G30" s="1"/>
      <c r="H30" s="1"/>
      <c r="I30" s="1"/>
      <c r="J30" s="2">
        <v>2060</v>
      </c>
      <c r="K30" s="2">
        <v>0</v>
      </c>
      <c r="L30" s="2">
        <f t="shared" si="0"/>
        <v>2060</v>
      </c>
      <c r="M30" s="15">
        <f t="shared" si="1"/>
        <v>1</v>
      </c>
    </row>
    <row r="31" spans="1:13" ht="15.75" thickBot="1" x14ac:dyDescent="0.3">
      <c r="A31" s="1"/>
      <c r="B31" s="1"/>
      <c r="C31" s="1"/>
      <c r="D31" s="1"/>
      <c r="E31" s="1" t="s">
        <v>127</v>
      </c>
      <c r="F31" s="1"/>
      <c r="G31" s="1"/>
      <c r="H31" s="1"/>
      <c r="I31" s="1"/>
      <c r="J31" s="5">
        <f>ROUND(SUM(J10:J30),5)</f>
        <v>1641839.47</v>
      </c>
      <c r="K31" s="5">
        <f>ROUND(SUM(K10:K30),5)</f>
        <v>1809266.99</v>
      </c>
      <c r="L31" s="5">
        <f t="shared" si="0"/>
        <v>-167427.51999999999</v>
      </c>
      <c r="M31" s="16">
        <f t="shared" si="1"/>
        <v>0.90746000000000004</v>
      </c>
    </row>
    <row r="32" spans="1:13" ht="15.75" thickBot="1" x14ac:dyDescent="0.3">
      <c r="A32" s="1"/>
      <c r="B32" s="1"/>
      <c r="C32" s="1"/>
      <c r="D32" s="1" t="s">
        <v>128</v>
      </c>
      <c r="E32" s="1"/>
      <c r="F32" s="1"/>
      <c r="G32" s="1"/>
      <c r="H32" s="1"/>
      <c r="I32" s="1"/>
      <c r="J32" s="3">
        <f>ROUND(SUM(J4:J9)+J31,5)</f>
        <v>1667261.07</v>
      </c>
      <c r="K32" s="3">
        <f>ROUND(SUM(K4:K9)+K31,5)</f>
        <v>1880863.1</v>
      </c>
      <c r="L32" s="3">
        <f t="shared" si="0"/>
        <v>-213602.03</v>
      </c>
      <c r="M32" s="17">
        <f t="shared" si="1"/>
        <v>0.88643000000000005</v>
      </c>
    </row>
    <row r="33" spans="1:13" x14ac:dyDescent="0.25">
      <c r="A33" s="1"/>
      <c r="B33" s="1"/>
      <c r="C33" s="1" t="s">
        <v>129</v>
      </c>
      <c r="D33" s="1"/>
      <c r="E33" s="1"/>
      <c r="F33" s="1"/>
      <c r="G33" s="1"/>
      <c r="H33" s="1"/>
      <c r="I33" s="1"/>
      <c r="J33" s="2">
        <f>J32</f>
        <v>1667261.07</v>
      </c>
      <c r="K33" s="2">
        <f>K32</f>
        <v>1880863.1</v>
      </c>
      <c r="L33" s="2">
        <f t="shared" si="0"/>
        <v>-213602.03</v>
      </c>
      <c r="M33" s="15">
        <f t="shared" si="1"/>
        <v>0.88643000000000005</v>
      </c>
    </row>
    <row r="34" spans="1:13" x14ac:dyDescent="0.25">
      <c r="A34" s="1"/>
      <c r="B34" s="1"/>
      <c r="C34" s="1"/>
      <c r="D34" s="1" t="s">
        <v>130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 t="s">
        <v>131</v>
      </c>
      <c r="F35" s="1"/>
      <c r="G35" s="1"/>
      <c r="H35" s="1"/>
      <c r="I35" s="1"/>
      <c r="J35" s="2"/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132</v>
      </c>
      <c r="G36" s="1"/>
      <c r="H36" s="1"/>
      <c r="I36" s="1"/>
      <c r="J36" s="2">
        <v>1891.29</v>
      </c>
      <c r="K36" s="2">
        <v>83000</v>
      </c>
      <c r="L36" s="2">
        <f t="shared" ref="L36:L42" si="2">ROUND((J36-K36),5)</f>
        <v>-81108.710000000006</v>
      </c>
      <c r="M36" s="15">
        <f t="shared" ref="M36:M42" si="3">ROUND(IF(K36=0, IF(J36=0, 0, 1), J36/K36),5)</f>
        <v>2.2790000000000001E-2</v>
      </c>
    </row>
    <row r="37" spans="1:13" x14ac:dyDescent="0.25">
      <c r="A37" s="1"/>
      <c r="B37" s="1"/>
      <c r="C37" s="1"/>
      <c r="D37" s="1"/>
      <c r="E37" s="1"/>
      <c r="F37" s="1" t="s">
        <v>133</v>
      </c>
      <c r="G37" s="1"/>
      <c r="H37" s="1"/>
      <c r="I37" s="1"/>
      <c r="J37" s="2">
        <v>0</v>
      </c>
      <c r="K37" s="2">
        <v>60360</v>
      </c>
      <c r="L37" s="2">
        <f t="shared" si="2"/>
        <v>-60360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134</v>
      </c>
      <c r="G38" s="1"/>
      <c r="H38" s="1"/>
      <c r="I38" s="1"/>
      <c r="J38" s="2">
        <v>0</v>
      </c>
      <c r="K38" s="2">
        <v>30000</v>
      </c>
      <c r="L38" s="2">
        <f t="shared" si="2"/>
        <v>-30000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135</v>
      </c>
      <c r="G39" s="1"/>
      <c r="H39" s="1"/>
      <c r="I39" s="1"/>
      <c r="J39" s="2">
        <v>93925.02</v>
      </c>
      <c r="K39" s="2">
        <v>93925.07</v>
      </c>
      <c r="L39" s="2">
        <f t="shared" si="2"/>
        <v>-0.05</v>
      </c>
      <c r="M39" s="15">
        <f t="shared" si="3"/>
        <v>1</v>
      </c>
    </row>
    <row r="40" spans="1:13" x14ac:dyDescent="0.25">
      <c r="A40" s="1"/>
      <c r="B40" s="1"/>
      <c r="C40" s="1"/>
      <c r="D40" s="1"/>
      <c r="E40" s="1"/>
      <c r="F40" s="1" t="s">
        <v>136</v>
      </c>
      <c r="G40" s="1"/>
      <c r="H40" s="1"/>
      <c r="I40" s="1"/>
      <c r="J40" s="2">
        <v>0</v>
      </c>
      <c r="K40" s="2">
        <v>0</v>
      </c>
      <c r="L40" s="2">
        <f t="shared" si="2"/>
        <v>0</v>
      </c>
      <c r="M40" s="15">
        <f t="shared" si="3"/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137</v>
      </c>
      <c r="G41" s="1"/>
      <c r="H41" s="1"/>
      <c r="I41" s="1"/>
      <c r="J41" s="4">
        <v>13318.01</v>
      </c>
      <c r="K41" s="4">
        <v>23056.99</v>
      </c>
      <c r="L41" s="4">
        <f t="shared" si="2"/>
        <v>-9738.98</v>
      </c>
      <c r="M41" s="18">
        <f t="shared" si="3"/>
        <v>0.57760999999999996</v>
      </c>
    </row>
    <row r="42" spans="1:13" x14ac:dyDescent="0.25">
      <c r="A42" s="1"/>
      <c r="B42" s="1"/>
      <c r="C42" s="1"/>
      <c r="D42" s="1"/>
      <c r="E42" s="1" t="s">
        <v>138</v>
      </c>
      <c r="F42" s="1"/>
      <c r="G42" s="1"/>
      <c r="H42" s="1"/>
      <c r="I42" s="1"/>
      <c r="J42" s="2">
        <f>ROUND(SUM(J35:J41),5)</f>
        <v>109134.32</v>
      </c>
      <c r="K42" s="2">
        <f>ROUND(SUM(K35:K41),5)</f>
        <v>290342.06</v>
      </c>
      <c r="L42" s="2">
        <f t="shared" si="2"/>
        <v>-181207.74</v>
      </c>
      <c r="M42" s="15">
        <f t="shared" si="3"/>
        <v>0.37587999999999999</v>
      </c>
    </row>
    <row r="43" spans="1:13" x14ac:dyDescent="0.25">
      <c r="A43" s="1"/>
      <c r="B43" s="1"/>
      <c r="C43" s="1"/>
      <c r="D43" s="1"/>
      <c r="E43" s="1" t="s">
        <v>139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140</v>
      </c>
      <c r="G44" s="1"/>
      <c r="H44" s="1"/>
      <c r="I44" s="1"/>
      <c r="J44" s="2">
        <v>809.11</v>
      </c>
      <c r="K44" s="2">
        <v>1500</v>
      </c>
      <c r="L44" s="2">
        <f>ROUND((J44-K44),5)</f>
        <v>-690.89</v>
      </c>
      <c r="M44" s="15">
        <f>ROUND(IF(K44=0, IF(J44=0, 0, 1), J44/K44),5)</f>
        <v>0.53940999999999995</v>
      </c>
    </row>
    <row r="45" spans="1:13" x14ac:dyDescent="0.25">
      <c r="A45" s="1"/>
      <c r="B45" s="1"/>
      <c r="C45" s="1"/>
      <c r="D45" s="1"/>
      <c r="E45" s="1"/>
      <c r="F45" s="1" t="s">
        <v>141</v>
      </c>
      <c r="G45" s="1"/>
      <c r="H45" s="1"/>
      <c r="I45" s="1"/>
      <c r="J45" s="2">
        <v>2115.08</v>
      </c>
      <c r="K45" s="2">
        <v>6500</v>
      </c>
      <c r="L45" s="2">
        <f>ROUND((J45-K45),5)</f>
        <v>-4384.92</v>
      </c>
      <c r="M45" s="15">
        <f>ROUND(IF(K45=0, IF(J45=0, 0, 1), J45/K45),5)</f>
        <v>0.32540000000000002</v>
      </c>
    </row>
    <row r="46" spans="1:13" x14ac:dyDescent="0.25">
      <c r="A46" s="1"/>
      <c r="B46" s="1"/>
      <c r="C46" s="1"/>
      <c r="D46" s="1"/>
      <c r="E46" s="1"/>
      <c r="F46" s="1" t="s">
        <v>142</v>
      </c>
      <c r="G46" s="1"/>
      <c r="H46" s="1"/>
      <c r="I46" s="1"/>
      <c r="J46" s="2">
        <v>1113.3</v>
      </c>
      <c r="K46" s="2">
        <v>3000</v>
      </c>
      <c r="L46" s="2">
        <f>ROUND((J46-K46),5)</f>
        <v>-1886.7</v>
      </c>
      <c r="M46" s="15">
        <f>ROUND(IF(K46=0, IF(J46=0, 0, 1), J46/K46),5)</f>
        <v>0.37109999999999999</v>
      </c>
    </row>
    <row r="47" spans="1:13" x14ac:dyDescent="0.25">
      <c r="A47" s="1"/>
      <c r="B47" s="1"/>
      <c r="C47" s="1"/>
      <c r="D47" s="1"/>
      <c r="E47" s="1"/>
      <c r="F47" s="1" t="s">
        <v>143</v>
      </c>
      <c r="G47" s="1"/>
      <c r="H47" s="1"/>
      <c r="I47" s="1"/>
      <c r="J47" s="2">
        <v>375.18</v>
      </c>
      <c r="K47" s="2">
        <v>600</v>
      </c>
      <c r="L47" s="2">
        <f>ROUND((J47-K47),5)</f>
        <v>-224.82</v>
      </c>
      <c r="M47" s="15">
        <f>ROUND(IF(K47=0, IF(J47=0, 0, 1), J47/K47),5)</f>
        <v>0.62529999999999997</v>
      </c>
    </row>
    <row r="48" spans="1:13" x14ac:dyDescent="0.25">
      <c r="A48" s="1"/>
      <c r="B48" s="1"/>
      <c r="C48" s="1"/>
      <c r="D48" s="1"/>
      <c r="E48" s="1"/>
      <c r="F48" s="1" t="s">
        <v>144</v>
      </c>
      <c r="G48" s="1"/>
      <c r="H48" s="1"/>
      <c r="I48" s="1"/>
      <c r="J48" s="2">
        <v>1281.5</v>
      </c>
      <c r="K48" s="2">
        <v>500</v>
      </c>
      <c r="L48" s="2">
        <f>ROUND((J48-K48),5)</f>
        <v>781.5</v>
      </c>
      <c r="M48" s="15">
        <f>ROUND(IF(K48=0, IF(J48=0, 0, 1), J48/K48),5)</f>
        <v>2.5630000000000002</v>
      </c>
    </row>
    <row r="49" spans="1:13" x14ac:dyDescent="0.25">
      <c r="A49" s="1"/>
      <c r="B49" s="1"/>
      <c r="C49" s="1"/>
      <c r="D49" s="1"/>
      <c r="E49" s="1"/>
      <c r="F49" s="1" t="s">
        <v>145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146</v>
      </c>
      <c r="H50" s="1"/>
      <c r="I50" s="1"/>
      <c r="J50" s="2">
        <v>23972.240000000002</v>
      </c>
      <c r="K50" s="2">
        <v>25000</v>
      </c>
      <c r="L50" s="2">
        <f>ROUND((J50-K50),5)</f>
        <v>-1027.76</v>
      </c>
      <c r="M50" s="15">
        <f>ROUND(IF(K50=0, IF(J50=0, 0, 1), J50/K50),5)</f>
        <v>0.95889000000000002</v>
      </c>
    </row>
    <row r="51" spans="1:13" x14ac:dyDescent="0.25">
      <c r="A51" s="1"/>
      <c r="B51" s="1"/>
      <c r="C51" s="1"/>
      <c r="D51" s="1"/>
      <c r="E51" s="1"/>
      <c r="F51" s="1"/>
      <c r="G51" s="1" t="s">
        <v>147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148</v>
      </c>
      <c r="H52" s="1"/>
      <c r="I52" s="1"/>
      <c r="J52" s="4">
        <v>382.9</v>
      </c>
      <c r="K52" s="4">
        <v>0</v>
      </c>
      <c r="L52" s="4">
        <f>ROUND((J52-K52),5)</f>
        <v>382.9</v>
      </c>
      <c r="M52" s="18">
        <f>ROUND(IF(K52=0, IF(J52=0, 0, 1), J52/K52),5)</f>
        <v>1</v>
      </c>
    </row>
    <row r="53" spans="1:13" x14ac:dyDescent="0.25">
      <c r="A53" s="1"/>
      <c r="B53" s="1"/>
      <c r="C53" s="1"/>
      <c r="D53" s="1"/>
      <c r="E53" s="1"/>
      <c r="F53" s="1" t="s">
        <v>149</v>
      </c>
      <c r="G53" s="1"/>
      <c r="H53" s="1"/>
      <c r="I53" s="1"/>
      <c r="J53" s="2">
        <f>ROUND(SUM(J49:J52),5)</f>
        <v>24355.14</v>
      </c>
      <c r="K53" s="2">
        <f>ROUND(SUM(K49:K52),5)</f>
        <v>25000</v>
      </c>
      <c r="L53" s="2">
        <f>ROUND((J53-K53),5)</f>
        <v>-644.86</v>
      </c>
      <c r="M53" s="15">
        <f>ROUND(IF(K53=0, IF(J53=0, 0, 1), J53/K53),5)</f>
        <v>0.97421000000000002</v>
      </c>
    </row>
    <row r="54" spans="1:13" x14ac:dyDescent="0.25">
      <c r="A54" s="1"/>
      <c r="B54" s="1"/>
      <c r="C54" s="1"/>
      <c r="D54" s="1"/>
      <c r="E54" s="1"/>
      <c r="F54" s="1" t="s">
        <v>150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151</v>
      </c>
      <c r="H55" s="1"/>
      <c r="I55" s="1"/>
      <c r="J55" s="2">
        <v>0</v>
      </c>
      <c r="K55" s="2">
        <v>3500</v>
      </c>
      <c r="L55" s="2">
        <f>ROUND((J55-K55),5)</f>
        <v>-3500</v>
      </c>
      <c r="M55" s="15">
        <f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152</v>
      </c>
      <c r="H56" s="1"/>
      <c r="I56" s="1"/>
      <c r="J56" s="2">
        <v>-598</v>
      </c>
      <c r="K56" s="2">
        <v>5700</v>
      </c>
      <c r="L56" s="2">
        <f>ROUND((J56-K56),5)</f>
        <v>-6298</v>
      </c>
      <c r="M56" s="15">
        <f>ROUND(IF(K56=0, IF(J56=0, 0, 1), J56/K56),5)</f>
        <v>-0.10491</v>
      </c>
    </row>
    <row r="57" spans="1:13" x14ac:dyDescent="0.25">
      <c r="A57" s="1"/>
      <c r="B57" s="1"/>
      <c r="C57" s="1"/>
      <c r="D57" s="1"/>
      <c r="E57" s="1"/>
      <c r="F57" s="1"/>
      <c r="G57" s="1" t="s">
        <v>153</v>
      </c>
      <c r="H57" s="1"/>
      <c r="I57" s="1"/>
      <c r="J57" s="2">
        <v>39484.25</v>
      </c>
      <c r="K57" s="2">
        <v>40000</v>
      </c>
      <c r="L57" s="2">
        <f>ROUND((J57-K57),5)</f>
        <v>-515.75</v>
      </c>
      <c r="M57" s="15">
        <f>ROUND(IF(K57=0, IF(J57=0, 0, 1), J57/K57),5)</f>
        <v>0.98711000000000004</v>
      </c>
    </row>
    <row r="58" spans="1:13" x14ac:dyDescent="0.25">
      <c r="A58" s="1"/>
      <c r="B58" s="1"/>
      <c r="C58" s="1"/>
      <c r="D58" s="1"/>
      <c r="E58" s="1"/>
      <c r="F58" s="1"/>
      <c r="G58" s="1" t="s">
        <v>154</v>
      </c>
      <c r="H58" s="1"/>
      <c r="I58" s="1"/>
      <c r="J58" s="2">
        <v>12499</v>
      </c>
      <c r="K58" s="2">
        <v>30000</v>
      </c>
      <c r="L58" s="2">
        <f>ROUND((J58-K58),5)</f>
        <v>-17501</v>
      </c>
      <c r="M58" s="15">
        <f>ROUND(IF(K58=0, IF(J58=0, 0, 1), J58/K58),5)</f>
        <v>0.41663</v>
      </c>
    </row>
    <row r="59" spans="1:13" ht="15.75" thickBot="1" x14ac:dyDescent="0.3">
      <c r="A59" s="1"/>
      <c r="B59" s="1"/>
      <c r="C59" s="1"/>
      <c r="D59" s="1"/>
      <c r="E59" s="1"/>
      <c r="F59" s="1"/>
      <c r="G59" s="1" t="s">
        <v>356</v>
      </c>
      <c r="H59" s="1"/>
      <c r="I59" s="1"/>
      <c r="J59" s="4">
        <v>100</v>
      </c>
      <c r="K59" s="4"/>
      <c r="L59" s="4"/>
      <c r="M59" s="18"/>
    </row>
    <row r="60" spans="1:13" x14ac:dyDescent="0.25">
      <c r="A60" s="1"/>
      <c r="B60" s="1"/>
      <c r="C60" s="1"/>
      <c r="D60" s="1"/>
      <c r="E60" s="1"/>
      <c r="F60" s="1" t="s">
        <v>155</v>
      </c>
      <c r="G60" s="1"/>
      <c r="H60" s="1"/>
      <c r="I60" s="1"/>
      <c r="J60" s="2">
        <f>ROUND(SUM(J54:J59),5)</f>
        <v>51485.25</v>
      </c>
      <c r="K60" s="2">
        <f>ROUND(SUM(K54:K59),5)</f>
        <v>79200</v>
      </c>
      <c r="L60" s="2">
        <f>ROUND((J60-K60),5)</f>
        <v>-27714.75</v>
      </c>
      <c r="M60" s="15">
        <f>ROUND(IF(K60=0, IF(J60=0, 0, 1), J60/K60),5)</f>
        <v>0.65007000000000004</v>
      </c>
    </row>
    <row r="61" spans="1:13" x14ac:dyDescent="0.25">
      <c r="A61" s="1"/>
      <c r="B61" s="1"/>
      <c r="C61" s="1"/>
      <c r="D61" s="1"/>
      <c r="E61" s="1"/>
      <c r="F61" s="1" t="s">
        <v>156</v>
      </c>
      <c r="G61" s="1"/>
      <c r="H61" s="1"/>
      <c r="I61" s="1"/>
      <c r="J61" s="2"/>
      <c r="K61" s="2"/>
      <c r="L61" s="2"/>
      <c r="M61" s="15"/>
    </row>
    <row r="62" spans="1:13" x14ac:dyDescent="0.25">
      <c r="A62" s="1"/>
      <c r="B62" s="1"/>
      <c r="C62" s="1"/>
      <c r="D62" s="1"/>
      <c r="E62" s="1"/>
      <c r="F62" s="1"/>
      <c r="G62" s="1" t="s">
        <v>157</v>
      </c>
      <c r="H62" s="1"/>
      <c r="I62" s="1"/>
      <c r="J62" s="2">
        <v>577.22</v>
      </c>
      <c r="K62" s="2">
        <v>0</v>
      </c>
      <c r="L62" s="2">
        <f t="shared" ref="L62:L68" si="4">ROUND((J62-K62),5)</f>
        <v>577.22</v>
      </c>
      <c r="M62" s="15">
        <f t="shared" ref="M62:M68" si="5">ROUND(IF(K62=0, IF(J62=0, 0, 1), J62/K62),5)</f>
        <v>1</v>
      </c>
    </row>
    <row r="63" spans="1:13" x14ac:dyDescent="0.25">
      <c r="A63" s="1"/>
      <c r="B63" s="1"/>
      <c r="C63" s="1"/>
      <c r="D63" s="1"/>
      <c r="E63" s="1"/>
      <c r="F63" s="1"/>
      <c r="G63" s="1" t="s">
        <v>158</v>
      </c>
      <c r="H63" s="1"/>
      <c r="I63" s="1"/>
      <c r="J63" s="2">
        <v>12899.26</v>
      </c>
      <c r="K63" s="2">
        <v>13000</v>
      </c>
      <c r="L63" s="2">
        <f t="shared" si="4"/>
        <v>-100.74</v>
      </c>
      <c r="M63" s="15">
        <f t="shared" si="5"/>
        <v>0.99224999999999997</v>
      </c>
    </row>
    <row r="64" spans="1:13" x14ac:dyDescent="0.25">
      <c r="A64" s="1"/>
      <c r="B64" s="1"/>
      <c r="C64" s="1"/>
      <c r="D64" s="1"/>
      <c r="E64" s="1"/>
      <c r="F64" s="1"/>
      <c r="G64" s="1" t="s">
        <v>159</v>
      </c>
      <c r="H64" s="1"/>
      <c r="I64" s="1"/>
      <c r="J64" s="2">
        <v>0</v>
      </c>
      <c r="K64" s="2">
        <v>600</v>
      </c>
      <c r="L64" s="2">
        <f t="shared" si="4"/>
        <v>-600</v>
      </c>
      <c r="M64" s="15">
        <f t="shared" si="5"/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160</v>
      </c>
      <c r="H65" s="1"/>
      <c r="I65" s="1"/>
      <c r="J65" s="2">
        <v>1320</v>
      </c>
      <c r="K65" s="2">
        <v>2640</v>
      </c>
      <c r="L65" s="2">
        <f t="shared" si="4"/>
        <v>-1320</v>
      </c>
      <c r="M65" s="15">
        <f t="shared" si="5"/>
        <v>0.5</v>
      </c>
    </row>
    <row r="66" spans="1:13" x14ac:dyDescent="0.25">
      <c r="A66" s="1"/>
      <c r="B66" s="1"/>
      <c r="C66" s="1"/>
      <c r="D66" s="1"/>
      <c r="E66" s="1"/>
      <c r="F66" s="1"/>
      <c r="G66" s="1" t="s">
        <v>161</v>
      </c>
      <c r="H66" s="1"/>
      <c r="I66" s="1"/>
      <c r="J66" s="2">
        <v>350</v>
      </c>
      <c r="K66" s="2">
        <v>600</v>
      </c>
      <c r="L66" s="2">
        <f t="shared" si="4"/>
        <v>-250</v>
      </c>
      <c r="M66" s="15">
        <f t="shared" si="5"/>
        <v>0.58333000000000002</v>
      </c>
    </row>
    <row r="67" spans="1:13" ht="15.75" thickBot="1" x14ac:dyDescent="0.3">
      <c r="A67" s="1"/>
      <c r="B67" s="1"/>
      <c r="C67" s="1"/>
      <c r="D67" s="1"/>
      <c r="E67" s="1"/>
      <c r="F67" s="1"/>
      <c r="G67" s="1" t="s">
        <v>162</v>
      </c>
      <c r="H67" s="1"/>
      <c r="I67" s="1"/>
      <c r="J67" s="4">
        <v>6142.41</v>
      </c>
      <c r="K67" s="4">
        <v>8500</v>
      </c>
      <c r="L67" s="4">
        <f t="shared" si="4"/>
        <v>-2357.59</v>
      </c>
      <c r="M67" s="18">
        <f t="shared" si="5"/>
        <v>0.72263999999999995</v>
      </c>
    </row>
    <row r="68" spans="1:13" x14ac:dyDescent="0.25">
      <c r="A68" s="1"/>
      <c r="B68" s="1"/>
      <c r="C68" s="1"/>
      <c r="D68" s="1"/>
      <c r="E68" s="1"/>
      <c r="F68" s="1" t="s">
        <v>163</v>
      </c>
      <c r="G68" s="1"/>
      <c r="H68" s="1"/>
      <c r="I68" s="1"/>
      <c r="J68" s="2">
        <f>ROUND(SUM(J61:J67),5)</f>
        <v>21288.89</v>
      </c>
      <c r="K68" s="2">
        <f>ROUND(SUM(K61:K67),5)</f>
        <v>25340</v>
      </c>
      <c r="L68" s="2">
        <f t="shared" si="4"/>
        <v>-4051.11</v>
      </c>
      <c r="M68" s="15">
        <f t="shared" si="5"/>
        <v>0.84013000000000004</v>
      </c>
    </row>
    <row r="69" spans="1:13" x14ac:dyDescent="0.25">
      <c r="A69" s="1"/>
      <c r="B69" s="1"/>
      <c r="C69" s="1"/>
      <c r="D69" s="1"/>
      <c r="E69" s="1"/>
      <c r="F69" s="1" t="s">
        <v>164</v>
      </c>
      <c r="G69" s="1"/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 t="s">
        <v>165</v>
      </c>
      <c r="H70" s="1"/>
      <c r="I70" s="1"/>
      <c r="J70" s="2"/>
      <c r="K70" s="2"/>
      <c r="L70" s="2"/>
      <c r="M70" s="15"/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166</v>
      </c>
      <c r="I71" s="1"/>
      <c r="J71" s="2">
        <v>33080.730000000003</v>
      </c>
      <c r="K71" s="2">
        <v>80000</v>
      </c>
      <c r="L71" s="2">
        <f>ROUND((J71-K71),5)</f>
        <v>-46919.27</v>
      </c>
      <c r="M71" s="15">
        <f>ROUND(IF(K71=0, IF(J71=0, 0, 1), J71/K71),5)</f>
        <v>0.41350999999999999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167</v>
      </c>
      <c r="I72" s="1"/>
      <c r="J72" s="2">
        <v>4096.38</v>
      </c>
      <c r="K72" s="2">
        <v>31050</v>
      </c>
      <c r="L72" s="2">
        <f>ROUND((J72-K72),5)</f>
        <v>-26953.62</v>
      </c>
      <c r="M72" s="15">
        <f>ROUND(IF(K72=0, IF(J72=0, 0, 1), J72/K72),5)</f>
        <v>0.13192999999999999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168</v>
      </c>
      <c r="I73" s="1"/>
      <c r="J73" s="2">
        <v>32795.699999999997</v>
      </c>
      <c r="K73" s="2">
        <v>40000</v>
      </c>
      <c r="L73" s="2">
        <f>ROUND((J73-K73),5)</f>
        <v>-7204.3</v>
      </c>
      <c r="M73" s="15">
        <f>ROUND(IF(K73=0, IF(J73=0, 0, 1), J73/K73),5)</f>
        <v>0.81989000000000001</v>
      </c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169</v>
      </c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170</v>
      </c>
      <c r="J75" s="2">
        <v>77826.84</v>
      </c>
      <c r="K75" s="2">
        <v>155653.65</v>
      </c>
      <c r="L75" s="2">
        <f t="shared" ref="L75:L80" si="6">ROUND((J75-K75),5)</f>
        <v>-77826.81</v>
      </c>
      <c r="M75" s="15">
        <f t="shared" ref="M75:M80" si="7">ROUND(IF(K75=0, IF(J75=0, 0, 1), J75/K75),5)</f>
        <v>0.5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171</v>
      </c>
      <c r="J76" s="2">
        <v>8560.98</v>
      </c>
      <c r="K76" s="2">
        <v>17121.96</v>
      </c>
      <c r="L76" s="2">
        <f t="shared" si="6"/>
        <v>-8560.98</v>
      </c>
      <c r="M76" s="15">
        <f t="shared" si="7"/>
        <v>0.5</v>
      </c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 t="s">
        <v>172</v>
      </c>
      <c r="J77" s="2">
        <v>3113.1</v>
      </c>
      <c r="K77" s="2">
        <v>6226.15</v>
      </c>
      <c r="L77" s="2">
        <f t="shared" si="6"/>
        <v>-3113.05</v>
      </c>
      <c r="M77" s="15">
        <f t="shared" si="7"/>
        <v>0.5</v>
      </c>
    </row>
    <row r="78" spans="1:13" ht="15.75" thickBot="1" x14ac:dyDescent="0.3">
      <c r="A78" s="1"/>
      <c r="B78" s="1"/>
      <c r="C78" s="1"/>
      <c r="D78" s="1"/>
      <c r="E78" s="1"/>
      <c r="F78" s="1"/>
      <c r="G78" s="1"/>
      <c r="H78" s="1"/>
      <c r="I78" s="1" t="s">
        <v>173</v>
      </c>
      <c r="J78" s="4">
        <v>6600</v>
      </c>
      <c r="K78" s="4">
        <v>13200</v>
      </c>
      <c r="L78" s="4">
        <f t="shared" si="6"/>
        <v>-6600</v>
      </c>
      <c r="M78" s="18">
        <f t="shared" si="7"/>
        <v>0.5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174</v>
      </c>
      <c r="I79" s="1"/>
      <c r="J79" s="2">
        <f>ROUND(SUM(J74:J78),5)</f>
        <v>96100.92</v>
      </c>
      <c r="K79" s="2">
        <f>ROUND(SUM(K74:K78),5)</f>
        <v>192201.76</v>
      </c>
      <c r="L79" s="2">
        <f t="shared" si="6"/>
        <v>-96100.84</v>
      </c>
      <c r="M79" s="15">
        <f t="shared" si="7"/>
        <v>0.5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175</v>
      </c>
      <c r="I80" s="1"/>
      <c r="J80" s="2">
        <v>209640.36</v>
      </c>
      <c r="K80" s="2">
        <v>373836.12</v>
      </c>
      <c r="L80" s="2">
        <f t="shared" si="6"/>
        <v>-164195.76</v>
      </c>
      <c r="M80" s="15">
        <f t="shared" si="7"/>
        <v>0.56077999999999995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357</v>
      </c>
      <c r="I81" s="1"/>
      <c r="J81" s="2">
        <v>13671.41</v>
      </c>
      <c r="K81" s="2"/>
      <c r="L81" s="2"/>
      <c r="M81" s="15"/>
    </row>
    <row r="82" spans="1:13" x14ac:dyDescent="0.25">
      <c r="A82" s="1"/>
      <c r="B82" s="1"/>
      <c r="C82" s="1"/>
      <c r="D82" s="1"/>
      <c r="E82" s="1"/>
      <c r="F82" s="1"/>
      <c r="G82" s="1"/>
      <c r="H82" s="1" t="s">
        <v>358</v>
      </c>
      <c r="I82" s="1"/>
      <c r="J82" s="2">
        <v>2492.52</v>
      </c>
      <c r="K82" s="2"/>
      <c r="L82" s="2"/>
      <c r="M82" s="15"/>
    </row>
    <row r="83" spans="1:13" x14ac:dyDescent="0.25">
      <c r="A83" s="1"/>
      <c r="B83" s="1"/>
      <c r="C83" s="1"/>
      <c r="D83" s="1"/>
      <c r="E83" s="1"/>
      <c r="F83" s="1"/>
      <c r="G83" s="1"/>
      <c r="H83" s="1" t="s">
        <v>176</v>
      </c>
      <c r="I83" s="1"/>
      <c r="J83" s="2">
        <v>48096.47</v>
      </c>
      <c r="K83" s="2">
        <v>96051.199999999997</v>
      </c>
      <c r="L83" s="2">
        <f>ROUND((J83-K83),5)</f>
        <v>-47954.73</v>
      </c>
      <c r="M83" s="15">
        <f>ROUND(IF(K83=0, IF(J83=0, 0, 1), J83/K83),5)</f>
        <v>0.50073999999999996</v>
      </c>
    </row>
    <row r="84" spans="1:13" x14ac:dyDescent="0.25">
      <c r="A84" s="1"/>
      <c r="B84" s="1"/>
      <c r="C84" s="1"/>
      <c r="D84" s="1"/>
      <c r="E84" s="1"/>
      <c r="F84" s="1"/>
      <c r="G84" s="1"/>
      <c r="H84" s="1" t="s">
        <v>177</v>
      </c>
      <c r="I84" s="1"/>
      <c r="J84" s="2">
        <v>0</v>
      </c>
      <c r="K84" s="2">
        <v>58140.63</v>
      </c>
      <c r="L84" s="2">
        <f>ROUND((J84-K84),5)</f>
        <v>-58140.63</v>
      </c>
      <c r="M84" s="15">
        <f>ROUND(IF(K84=0, IF(J84=0, 0, 1), J84/K84),5)</f>
        <v>0</v>
      </c>
    </row>
    <row r="85" spans="1:13" ht="15.75" thickBot="1" x14ac:dyDescent="0.3">
      <c r="A85" s="1"/>
      <c r="B85" s="1"/>
      <c r="C85" s="1"/>
      <c r="D85" s="1"/>
      <c r="E85" s="1"/>
      <c r="F85" s="1"/>
      <c r="G85" s="1"/>
      <c r="H85" s="1" t="s">
        <v>178</v>
      </c>
      <c r="I85" s="1"/>
      <c r="J85" s="4">
        <v>62620.98</v>
      </c>
      <c r="K85" s="4">
        <v>124612.04</v>
      </c>
      <c r="L85" s="4">
        <f>ROUND((J85-K85),5)</f>
        <v>-61991.06</v>
      </c>
      <c r="M85" s="18">
        <f>ROUND(IF(K85=0, IF(J85=0, 0, 1), J85/K85),5)</f>
        <v>0.50253000000000003</v>
      </c>
    </row>
    <row r="86" spans="1:13" x14ac:dyDescent="0.25">
      <c r="A86" s="1"/>
      <c r="B86" s="1"/>
      <c r="C86" s="1"/>
      <c r="D86" s="1"/>
      <c r="E86" s="1"/>
      <c r="F86" s="1"/>
      <c r="G86" s="1" t="s">
        <v>179</v>
      </c>
      <c r="H86" s="1"/>
      <c r="I86" s="1"/>
      <c r="J86" s="2">
        <f>ROUND(SUM(J70:J73)+SUM(J79:J85),5)</f>
        <v>502595.47</v>
      </c>
      <c r="K86" s="2">
        <f>ROUND(SUM(K70:K73)+SUM(K79:K85),5)</f>
        <v>995891.75</v>
      </c>
      <c r="L86" s="2">
        <f>ROUND((J86-K86),5)</f>
        <v>-493296.28</v>
      </c>
      <c r="M86" s="15">
        <f>ROUND(IF(K86=0, IF(J86=0, 0, 1), J86/K86),5)</f>
        <v>0.50466999999999995</v>
      </c>
    </row>
    <row r="87" spans="1:13" x14ac:dyDescent="0.25">
      <c r="A87" s="1"/>
      <c r="B87" s="1"/>
      <c r="C87" s="1"/>
      <c r="D87" s="1"/>
      <c r="E87" s="1"/>
      <c r="F87" s="1"/>
      <c r="G87" s="1" t="s">
        <v>180</v>
      </c>
      <c r="H87" s="1"/>
      <c r="I87" s="1"/>
      <c r="J87" s="2"/>
      <c r="K87" s="2"/>
      <c r="L87" s="2"/>
      <c r="M87" s="15"/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181</v>
      </c>
      <c r="I88" s="1"/>
      <c r="J88" s="2">
        <v>268.66000000000003</v>
      </c>
      <c r="K88" s="2">
        <v>510</v>
      </c>
      <c r="L88" s="2">
        <f t="shared" ref="L88:L94" si="8">ROUND((J88-K88),5)</f>
        <v>-241.34</v>
      </c>
      <c r="M88" s="15">
        <f t="shared" ref="M88:M94" si="9">ROUND(IF(K88=0, IF(J88=0, 0, 1), J88/K88),5)</f>
        <v>0.52678000000000003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182</v>
      </c>
      <c r="I89" s="1"/>
      <c r="J89" s="2">
        <v>33929.61</v>
      </c>
      <c r="K89" s="2">
        <v>73448.679999999993</v>
      </c>
      <c r="L89" s="2">
        <f t="shared" si="8"/>
        <v>-39519.07</v>
      </c>
      <c r="M89" s="15">
        <f t="shared" si="9"/>
        <v>0.46195000000000003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183</v>
      </c>
      <c r="I90" s="1"/>
      <c r="J90" s="2">
        <v>10422.41</v>
      </c>
      <c r="K90" s="2">
        <v>22984</v>
      </c>
      <c r="L90" s="2">
        <f t="shared" si="8"/>
        <v>-12561.59</v>
      </c>
      <c r="M90" s="15">
        <f t="shared" si="9"/>
        <v>0.45345999999999997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184</v>
      </c>
      <c r="I91" s="1"/>
      <c r="J91" s="2">
        <v>35769</v>
      </c>
      <c r="K91" s="2">
        <v>78138</v>
      </c>
      <c r="L91" s="2">
        <f t="shared" si="8"/>
        <v>-42369</v>
      </c>
      <c r="M91" s="15">
        <f t="shared" si="9"/>
        <v>0.45777000000000001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185</v>
      </c>
      <c r="I92" s="1"/>
      <c r="J92" s="2">
        <v>0</v>
      </c>
      <c r="K92" s="2">
        <v>5000</v>
      </c>
      <c r="L92" s="2">
        <f t="shared" si="8"/>
        <v>-5000</v>
      </c>
      <c r="M92" s="15">
        <f t="shared" si="9"/>
        <v>0</v>
      </c>
    </row>
    <row r="93" spans="1:13" ht="15.75" thickBot="1" x14ac:dyDescent="0.3">
      <c r="A93" s="1"/>
      <c r="B93" s="1"/>
      <c r="C93" s="1"/>
      <c r="D93" s="1"/>
      <c r="E93" s="1"/>
      <c r="F93" s="1"/>
      <c r="G93" s="1"/>
      <c r="H93" s="1" t="s">
        <v>186</v>
      </c>
      <c r="I93" s="1"/>
      <c r="J93" s="4">
        <v>772.6</v>
      </c>
      <c r="K93" s="4">
        <v>850</v>
      </c>
      <c r="L93" s="4">
        <f t="shared" si="8"/>
        <v>-77.400000000000006</v>
      </c>
      <c r="M93" s="18">
        <f t="shared" si="9"/>
        <v>0.90893999999999997</v>
      </c>
    </row>
    <row r="94" spans="1:13" x14ac:dyDescent="0.25">
      <c r="A94" s="1"/>
      <c r="B94" s="1"/>
      <c r="C94" s="1"/>
      <c r="D94" s="1"/>
      <c r="E94" s="1"/>
      <c r="F94" s="1"/>
      <c r="G94" s="1" t="s">
        <v>187</v>
      </c>
      <c r="H94" s="1"/>
      <c r="I94" s="1"/>
      <c r="J94" s="2">
        <f>ROUND(SUM(J87:J93),5)</f>
        <v>81162.28</v>
      </c>
      <c r="K94" s="2">
        <f>ROUND(SUM(K87:K93),5)</f>
        <v>180930.68</v>
      </c>
      <c r="L94" s="2">
        <f t="shared" si="8"/>
        <v>-99768.4</v>
      </c>
      <c r="M94" s="15">
        <f t="shared" si="9"/>
        <v>0.44857999999999998</v>
      </c>
    </row>
    <row r="95" spans="1:13" x14ac:dyDescent="0.25">
      <c r="A95" s="1"/>
      <c r="B95" s="1"/>
      <c r="C95" s="1"/>
      <c r="D95" s="1"/>
      <c r="E95" s="1"/>
      <c r="F95" s="1"/>
      <c r="G95" s="1" t="s">
        <v>188</v>
      </c>
      <c r="H95" s="1"/>
      <c r="I95" s="1"/>
      <c r="J95" s="2"/>
      <c r="K95" s="2"/>
      <c r="L95" s="2"/>
      <c r="M95" s="15"/>
    </row>
    <row r="96" spans="1:13" x14ac:dyDescent="0.25">
      <c r="A96" s="1"/>
      <c r="B96" s="1"/>
      <c r="C96" s="1"/>
      <c r="D96" s="1"/>
      <c r="E96" s="1"/>
      <c r="F96" s="1"/>
      <c r="G96" s="1"/>
      <c r="H96" s="1" t="s">
        <v>189</v>
      </c>
      <c r="I96" s="1"/>
      <c r="J96" s="2">
        <v>6064.58</v>
      </c>
      <c r="K96" s="2">
        <v>3435.11</v>
      </c>
      <c r="L96" s="2">
        <f>ROUND((J96-K96),5)</f>
        <v>2629.47</v>
      </c>
      <c r="M96" s="15">
        <f>ROUND(IF(K96=0, IF(J96=0, 0, 1), J96/K96),5)</f>
        <v>1.7654700000000001</v>
      </c>
    </row>
    <row r="97" spans="1:13" x14ac:dyDescent="0.25">
      <c r="A97" s="1"/>
      <c r="B97" s="1"/>
      <c r="C97" s="1"/>
      <c r="D97" s="1"/>
      <c r="E97" s="1"/>
      <c r="F97" s="1"/>
      <c r="G97" s="1"/>
      <c r="H97" s="1" t="s">
        <v>190</v>
      </c>
      <c r="I97" s="1"/>
      <c r="J97" s="2">
        <v>7350.05</v>
      </c>
      <c r="K97" s="2">
        <v>0</v>
      </c>
      <c r="L97" s="2">
        <f>ROUND((J97-K97),5)</f>
        <v>7350.05</v>
      </c>
      <c r="M97" s="15">
        <f>ROUND(IF(K97=0, IF(J97=0, 0, 1), J97/K97),5)</f>
        <v>1</v>
      </c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191</v>
      </c>
      <c r="I98" s="1"/>
      <c r="J98" s="2">
        <v>978.37</v>
      </c>
      <c r="K98" s="2">
        <v>1658.5</v>
      </c>
      <c r="L98" s="2">
        <f>ROUND((J98-K98),5)</f>
        <v>-680.13</v>
      </c>
      <c r="M98" s="15">
        <f>ROUND(IF(K98=0, IF(J98=0, 0, 1), J98/K98),5)</f>
        <v>0.58991000000000005</v>
      </c>
    </row>
    <row r="99" spans="1:13" ht="15.75" thickBot="1" x14ac:dyDescent="0.3">
      <c r="A99" s="1"/>
      <c r="B99" s="1"/>
      <c r="C99" s="1"/>
      <c r="D99" s="1"/>
      <c r="E99" s="1"/>
      <c r="F99" s="1"/>
      <c r="G99" s="1"/>
      <c r="H99" s="1" t="s">
        <v>359</v>
      </c>
      <c r="I99" s="1"/>
      <c r="J99" s="2">
        <v>-31</v>
      </c>
      <c r="K99" s="2"/>
      <c r="L99" s="2"/>
      <c r="M99" s="15"/>
    </row>
    <row r="100" spans="1:13" ht="15.75" thickBot="1" x14ac:dyDescent="0.3">
      <c r="A100" s="1"/>
      <c r="B100" s="1"/>
      <c r="C100" s="1"/>
      <c r="D100" s="1"/>
      <c r="E100" s="1"/>
      <c r="F100" s="1"/>
      <c r="G100" s="1" t="s">
        <v>192</v>
      </c>
      <c r="H100" s="1"/>
      <c r="I100" s="1"/>
      <c r="J100" s="3">
        <f>ROUND(SUM(J95:J99),5)</f>
        <v>14362</v>
      </c>
      <c r="K100" s="3">
        <f>ROUND(SUM(K95:K99),5)</f>
        <v>5093.6099999999997</v>
      </c>
      <c r="L100" s="3">
        <f>ROUND((J100-K100),5)</f>
        <v>9268.39</v>
      </c>
      <c r="M100" s="17">
        <f>ROUND(IF(K100=0, IF(J100=0, 0, 1), J100/K100),5)</f>
        <v>2.8196099999999999</v>
      </c>
    </row>
    <row r="101" spans="1:13" x14ac:dyDescent="0.25">
      <c r="A101" s="1"/>
      <c r="B101" s="1"/>
      <c r="C101" s="1"/>
      <c r="D101" s="1"/>
      <c r="E101" s="1"/>
      <c r="F101" s="1" t="s">
        <v>193</v>
      </c>
      <c r="G101" s="1"/>
      <c r="H101" s="1"/>
      <c r="I101" s="1"/>
      <c r="J101" s="2">
        <f>ROUND(J69+J86+J94+J100,5)</f>
        <v>598119.75</v>
      </c>
      <c r="K101" s="2">
        <f>ROUND(K69+K86+K94+K100,5)</f>
        <v>1181916.04</v>
      </c>
      <c r="L101" s="2">
        <f>ROUND((J101-K101),5)</f>
        <v>-583796.29</v>
      </c>
      <c r="M101" s="15">
        <f>ROUND(IF(K101=0, IF(J101=0, 0, 1), J101/K101),5)</f>
        <v>0.50605999999999995</v>
      </c>
    </row>
    <row r="102" spans="1:13" x14ac:dyDescent="0.25">
      <c r="A102" s="1"/>
      <c r="B102" s="1"/>
      <c r="C102" s="1"/>
      <c r="D102" s="1"/>
      <c r="E102" s="1"/>
      <c r="F102" s="1" t="s">
        <v>194</v>
      </c>
      <c r="G102" s="1"/>
      <c r="H102" s="1"/>
      <c r="I102" s="1"/>
      <c r="J102" s="2"/>
      <c r="K102" s="2"/>
      <c r="L102" s="2"/>
      <c r="M102" s="15"/>
    </row>
    <row r="103" spans="1:13" x14ac:dyDescent="0.25">
      <c r="A103" s="1"/>
      <c r="B103" s="1"/>
      <c r="C103" s="1"/>
      <c r="D103" s="1"/>
      <c r="E103" s="1"/>
      <c r="F103" s="1"/>
      <c r="G103" s="1" t="s">
        <v>195</v>
      </c>
      <c r="H103" s="1"/>
      <c r="I103" s="1"/>
      <c r="J103" s="2">
        <v>2380.5</v>
      </c>
      <c r="K103" s="2">
        <v>3000</v>
      </c>
      <c r="L103" s="2">
        <f>ROUND((J103-K103),5)</f>
        <v>-619.5</v>
      </c>
      <c r="M103" s="15">
        <f>ROUND(IF(K103=0, IF(J103=0, 0, 1), J103/K103),5)</f>
        <v>0.79349999999999998</v>
      </c>
    </row>
    <row r="104" spans="1:13" x14ac:dyDescent="0.25">
      <c r="A104" s="1"/>
      <c r="B104" s="1"/>
      <c r="C104" s="1"/>
      <c r="D104" s="1"/>
      <c r="E104" s="1"/>
      <c r="F104" s="1"/>
      <c r="G104" s="1" t="s">
        <v>196</v>
      </c>
      <c r="H104" s="1"/>
      <c r="I104" s="1"/>
      <c r="J104" s="2">
        <v>3700</v>
      </c>
      <c r="K104" s="2">
        <v>3995</v>
      </c>
      <c r="L104" s="2">
        <f>ROUND((J104-K104),5)</f>
        <v>-295</v>
      </c>
      <c r="M104" s="15">
        <f>ROUND(IF(K104=0, IF(J104=0, 0, 1), J104/K104),5)</f>
        <v>0.92615999999999998</v>
      </c>
    </row>
    <row r="105" spans="1:13" x14ac:dyDescent="0.25">
      <c r="A105" s="1"/>
      <c r="B105" s="1"/>
      <c r="C105" s="1"/>
      <c r="D105" s="1"/>
      <c r="E105" s="1"/>
      <c r="F105" s="1"/>
      <c r="G105" s="1" t="s">
        <v>197</v>
      </c>
      <c r="H105" s="1"/>
      <c r="I105" s="1"/>
      <c r="J105" s="2">
        <v>0</v>
      </c>
      <c r="K105" s="2">
        <v>4500</v>
      </c>
      <c r="L105" s="2">
        <f>ROUND((J105-K105),5)</f>
        <v>-4500</v>
      </c>
      <c r="M105" s="15">
        <f>ROUND(IF(K105=0, IF(J105=0, 0, 1), J105/K105),5)</f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198</v>
      </c>
      <c r="H106" s="1"/>
      <c r="I106" s="1"/>
      <c r="J106" s="2">
        <v>125</v>
      </c>
      <c r="K106" s="2">
        <v>0</v>
      </c>
      <c r="L106" s="2">
        <f>ROUND((J106-K106),5)</f>
        <v>125</v>
      </c>
      <c r="M106" s="15">
        <f>ROUND(IF(K106=0, IF(J106=0, 0, 1), J106/K106),5)</f>
        <v>1</v>
      </c>
    </row>
    <row r="107" spans="1:13" ht="15.75" thickBot="1" x14ac:dyDescent="0.3">
      <c r="A107" s="1"/>
      <c r="B107" s="1"/>
      <c r="C107" s="1"/>
      <c r="D107" s="1"/>
      <c r="E107" s="1"/>
      <c r="F107" s="1"/>
      <c r="G107" s="1" t="s">
        <v>199</v>
      </c>
      <c r="H107" s="1"/>
      <c r="I107" s="1"/>
      <c r="J107" s="4">
        <v>2000</v>
      </c>
      <c r="K107" s="4"/>
      <c r="L107" s="4"/>
      <c r="M107" s="18"/>
    </row>
    <row r="108" spans="1:13" x14ac:dyDescent="0.25">
      <c r="A108" s="1"/>
      <c r="B108" s="1"/>
      <c r="C108" s="1"/>
      <c r="D108" s="1"/>
      <c r="E108" s="1"/>
      <c r="F108" s="1" t="s">
        <v>200</v>
      </c>
      <c r="G108" s="1"/>
      <c r="H108" s="1"/>
      <c r="I108" s="1"/>
      <c r="J108" s="2">
        <f>ROUND(SUM(J102:J107),5)</f>
        <v>8205.5</v>
      </c>
      <c r="K108" s="2">
        <f>ROUND(SUM(K102:K107),5)</f>
        <v>11495</v>
      </c>
      <c r="L108" s="2">
        <f>ROUND((J108-K108),5)</f>
        <v>-3289.5</v>
      </c>
      <c r="M108" s="15">
        <f>ROUND(IF(K108=0, IF(J108=0, 0, 1), J108/K108),5)</f>
        <v>0.71382999999999996</v>
      </c>
    </row>
    <row r="109" spans="1:13" x14ac:dyDescent="0.25">
      <c r="A109" s="1"/>
      <c r="B109" s="1"/>
      <c r="C109" s="1"/>
      <c r="D109" s="1"/>
      <c r="E109" s="1"/>
      <c r="F109" s="1" t="s">
        <v>201</v>
      </c>
      <c r="G109" s="1"/>
      <c r="H109" s="1"/>
      <c r="I109" s="1"/>
      <c r="J109" s="2"/>
      <c r="K109" s="2"/>
      <c r="L109" s="2"/>
      <c r="M109" s="15"/>
    </row>
    <row r="110" spans="1:13" x14ac:dyDescent="0.25">
      <c r="A110" s="1"/>
      <c r="B110" s="1"/>
      <c r="C110" s="1"/>
      <c r="D110" s="1"/>
      <c r="E110" s="1"/>
      <c r="F110" s="1"/>
      <c r="G110" s="1" t="s">
        <v>202</v>
      </c>
      <c r="H110" s="1"/>
      <c r="I110" s="1"/>
      <c r="J110" s="2">
        <v>0</v>
      </c>
      <c r="K110" s="2">
        <v>6000</v>
      </c>
      <c r="L110" s="2">
        <f>ROUND((J110-K110),5)</f>
        <v>-6000</v>
      </c>
      <c r="M110" s="15">
        <f>ROUND(IF(K110=0, IF(J110=0, 0, 1), J110/K110),5)</f>
        <v>0</v>
      </c>
    </row>
    <row r="111" spans="1:13" x14ac:dyDescent="0.25">
      <c r="A111" s="1"/>
      <c r="B111" s="1"/>
      <c r="C111" s="1"/>
      <c r="D111" s="1"/>
      <c r="E111" s="1"/>
      <c r="F111" s="1"/>
      <c r="G111" s="1" t="s">
        <v>203</v>
      </c>
      <c r="H111" s="1"/>
      <c r="I111" s="1"/>
      <c r="J111" s="2"/>
      <c r="K111" s="2"/>
      <c r="L111" s="2"/>
      <c r="M111" s="15"/>
    </row>
    <row r="112" spans="1:13" x14ac:dyDescent="0.25">
      <c r="A112" s="1"/>
      <c r="B112" s="1"/>
      <c r="C112" s="1"/>
      <c r="D112" s="1"/>
      <c r="E112" s="1"/>
      <c r="F112" s="1"/>
      <c r="G112" s="1"/>
      <c r="H112" s="1" t="s">
        <v>204</v>
      </c>
      <c r="I112" s="1"/>
      <c r="J112" s="2"/>
      <c r="K112" s="2"/>
      <c r="L112" s="2"/>
      <c r="M112" s="15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 t="s">
        <v>205</v>
      </c>
      <c r="J113" s="2">
        <v>1493.63</v>
      </c>
      <c r="K113" s="2">
        <v>4500</v>
      </c>
      <c r="L113" s="2">
        <f>ROUND((J113-K113),5)</f>
        <v>-3006.37</v>
      </c>
      <c r="M113" s="15">
        <f>ROUND(IF(K113=0, IF(J113=0, 0, 1), J113/K113),5)</f>
        <v>0.33191999999999999</v>
      </c>
    </row>
    <row r="114" spans="1:13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 t="s">
        <v>206</v>
      </c>
      <c r="J114" s="4">
        <v>5176.5600000000004</v>
      </c>
      <c r="K114" s="4">
        <v>8000</v>
      </c>
      <c r="L114" s="4">
        <f>ROUND((J114-K114),5)</f>
        <v>-2823.44</v>
      </c>
      <c r="M114" s="18">
        <f>ROUND(IF(K114=0, IF(J114=0, 0, 1), J114/K114),5)</f>
        <v>0.64707000000000003</v>
      </c>
    </row>
    <row r="115" spans="1:13" x14ac:dyDescent="0.25">
      <c r="A115" s="1"/>
      <c r="B115" s="1"/>
      <c r="C115" s="1"/>
      <c r="D115" s="1"/>
      <c r="E115" s="1"/>
      <c r="F115" s="1"/>
      <c r="G115" s="1"/>
      <c r="H115" s="1" t="s">
        <v>207</v>
      </c>
      <c r="I115" s="1"/>
      <c r="J115" s="2">
        <f>ROUND(SUM(J112:J114),5)</f>
        <v>6670.19</v>
      </c>
      <c r="K115" s="2">
        <f>ROUND(SUM(K112:K114),5)</f>
        <v>12500</v>
      </c>
      <c r="L115" s="2">
        <f>ROUND((J115-K115),5)</f>
        <v>-5829.81</v>
      </c>
      <c r="M115" s="15">
        <f>ROUND(IF(K115=0, IF(J115=0, 0, 1), J115/K115),5)</f>
        <v>0.53361999999999998</v>
      </c>
    </row>
    <row r="116" spans="1:13" x14ac:dyDescent="0.25">
      <c r="A116" s="1"/>
      <c r="B116" s="1"/>
      <c r="C116" s="1"/>
      <c r="D116" s="1"/>
      <c r="E116" s="1"/>
      <c r="F116" s="1"/>
      <c r="G116" s="1"/>
      <c r="H116" s="1" t="s">
        <v>208</v>
      </c>
      <c r="I116" s="1"/>
      <c r="J116" s="2"/>
      <c r="K116" s="2"/>
      <c r="L116" s="2"/>
      <c r="M116" s="15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 t="s">
        <v>209</v>
      </c>
      <c r="J117" s="2">
        <v>0</v>
      </c>
      <c r="K117" s="2">
        <v>0</v>
      </c>
      <c r="L117" s="2">
        <f>ROUND((J117-K117),5)</f>
        <v>0</v>
      </c>
      <c r="M117" s="15">
        <f>ROUND(IF(K117=0, IF(J117=0, 0, 1), J117/K117),5)</f>
        <v>0</v>
      </c>
    </row>
    <row r="118" spans="1:13" ht="15.75" thickBot="1" x14ac:dyDescent="0.3">
      <c r="A118" s="1"/>
      <c r="B118" s="1"/>
      <c r="C118" s="1"/>
      <c r="D118" s="1"/>
      <c r="E118" s="1"/>
      <c r="F118" s="1"/>
      <c r="G118" s="1"/>
      <c r="H118" s="1"/>
      <c r="I118" s="1" t="s">
        <v>210</v>
      </c>
      <c r="J118" s="4">
        <v>25.71</v>
      </c>
      <c r="K118" s="4">
        <v>2000</v>
      </c>
      <c r="L118" s="4">
        <f>ROUND((J118-K118),5)</f>
        <v>-1974.29</v>
      </c>
      <c r="M118" s="18">
        <f>ROUND(IF(K118=0, IF(J118=0, 0, 1), J118/K118),5)</f>
        <v>1.286E-2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211</v>
      </c>
      <c r="I119" s="1"/>
      <c r="J119" s="2">
        <f>ROUND(SUM(J116:J118),5)</f>
        <v>25.71</v>
      </c>
      <c r="K119" s="2">
        <f>ROUND(SUM(K116:K118),5)</f>
        <v>2000</v>
      </c>
      <c r="L119" s="2">
        <f>ROUND((J119-K119),5)</f>
        <v>-1974.29</v>
      </c>
      <c r="M119" s="15">
        <f>ROUND(IF(K119=0, IF(J119=0, 0, 1), J119/K119),5)</f>
        <v>1.286E-2</v>
      </c>
    </row>
    <row r="120" spans="1:13" ht="15.75" thickBot="1" x14ac:dyDescent="0.3">
      <c r="A120" s="1"/>
      <c r="B120" s="1"/>
      <c r="C120" s="1"/>
      <c r="D120" s="1"/>
      <c r="E120" s="1"/>
      <c r="F120" s="1"/>
      <c r="G120" s="1"/>
      <c r="H120" s="1" t="s">
        <v>212</v>
      </c>
      <c r="I120" s="1"/>
      <c r="J120" s="4">
        <v>1012.98</v>
      </c>
      <c r="K120" s="4">
        <v>2000</v>
      </c>
      <c r="L120" s="4">
        <f>ROUND((J120-K120),5)</f>
        <v>-987.02</v>
      </c>
      <c r="M120" s="18">
        <f>ROUND(IF(K120=0, IF(J120=0, 0, 1), J120/K120),5)</f>
        <v>0.50649</v>
      </c>
    </row>
    <row r="121" spans="1:13" x14ac:dyDescent="0.25">
      <c r="A121" s="1"/>
      <c r="B121" s="1"/>
      <c r="C121" s="1"/>
      <c r="D121" s="1"/>
      <c r="E121" s="1"/>
      <c r="F121" s="1"/>
      <c r="G121" s="1" t="s">
        <v>213</v>
      </c>
      <c r="H121" s="1"/>
      <c r="I121" s="1"/>
      <c r="J121" s="2">
        <f>ROUND(J111+J115+SUM(J119:J120),5)</f>
        <v>7708.88</v>
      </c>
      <c r="K121" s="2">
        <f>ROUND(K111+K115+SUM(K119:K120),5)</f>
        <v>16500</v>
      </c>
      <c r="L121" s="2">
        <f>ROUND((J121-K121),5)</f>
        <v>-8791.1200000000008</v>
      </c>
      <c r="M121" s="15">
        <f>ROUND(IF(K121=0, IF(J121=0, 0, 1), J121/K121),5)</f>
        <v>0.4672</v>
      </c>
    </row>
    <row r="122" spans="1:13" x14ac:dyDescent="0.25">
      <c r="A122" s="1"/>
      <c r="B122" s="1"/>
      <c r="C122" s="1"/>
      <c r="D122" s="1"/>
      <c r="E122" s="1"/>
      <c r="F122" s="1"/>
      <c r="G122" s="1" t="s">
        <v>214</v>
      </c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215</v>
      </c>
      <c r="I123" s="1"/>
      <c r="J123" s="2">
        <v>894.24</v>
      </c>
      <c r="K123" s="2">
        <v>1800</v>
      </c>
      <c r="L123" s="2">
        <f t="shared" ref="L123:L129" si="10">ROUND((J123-K123),5)</f>
        <v>-905.76</v>
      </c>
      <c r="M123" s="15">
        <f t="shared" ref="M123:M129" si="11">ROUND(IF(K123=0, IF(J123=0, 0, 1), J123/K123),5)</f>
        <v>0.49680000000000002</v>
      </c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216</v>
      </c>
      <c r="I124" s="1"/>
      <c r="J124" s="2">
        <v>1216.2</v>
      </c>
      <c r="K124" s="2">
        <v>1800</v>
      </c>
      <c r="L124" s="2">
        <f t="shared" si="10"/>
        <v>-583.79999999999995</v>
      </c>
      <c r="M124" s="15">
        <f t="shared" si="11"/>
        <v>0.67566999999999999</v>
      </c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217</v>
      </c>
      <c r="I125" s="1"/>
      <c r="J125" s="2">
        <v>1962.68</v>
      </c>
      <c r="K125" s="2">
        <v>4900</v>
      </c>
      <c r="L125" s="2">
        <f t="shared" si="10"/>
        <v>-2937.32</v>
      </c>
      <c r="M125" s="15">
        <f t="shared" si="11"/>
        <v>0.40055000000000002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218</v>
      </c>
      <c r="I126" s="1"/>
      <c r="J126" s="2">
        <v>637.53</v>
      </c>
      <c r="K126" s="2">
        <v>1250</v>
      </c>
      <c r="L126" s="2">
        <f t="shared" si="10"/>
        <v>-612.47</v>
      </c>
      <c r="M126" s="15">
        <f t="shared" si="11"/>
        <v>0.51002000000000003</v>
      </c>
    </row>
    <row r="127" spans="1:13" x14ac:dyDescent="0.25">
      <c r="A127" s="1"/>
      <c r="B127" s="1"/>
      <c r="C127" s="1"/>
      <c r="D127" s="1"/>
      <c r="E127" s="1"/>
      <c r="F127" s="1"/>
      <c r="G127" s="1"/>
      <c r="H127" s="1" t="s">
        <v>219</v>
      </c>
      <c r="I127" s="1"/>
      <c r="J127" s="2">
        <v>637.53</v>
      </c>
      <c r="K127" s="2">
        <v>1250</v>
      </c>
      <c r="L127" s="2">
        <f t="shared" si="10"/>
        <v>-612.47</v>
      </c>
      <c r="M127" s="15">
        <f t="shared" si="11"/>
        <v>0.51002000000000003</v>
      </c>
    </row>
    <row r="128" spans="1:13" ht="15.75" thickBot="1" x14ac:dyDescent="0.3">
      <c r="A128" s="1"/>
      <c r="B128" s="1"/>
      <c r="C128" s="1"/>
      <c r="D128" s="1"/>
      <c r="E128" s="1"/>
      <c r="F128" s="1"/>
      <c r="G128" s="1"/>
      <c r="H128" s="1" t="s">
        <v>220</v>
      </c>
      <c r="I128" s="1"/>
      <c r="J128" s="4">
        <v>0</v>
      </c>
      <c r="K128" s="4">
        <v>0</v>
      </c>
      <c r="L128" s="4">
        <f t="shared" si="10"/>
        <v>0</v>
      </c>
      <c r="M128" s="18">
        <f t="shared" si="11"/>
        <v>0</v>
      </c>
    </row>
    <row r="129" spans="1:13" x14ac:dyDescent="0.25">
      <c r="A129" s="1"/>
      <c r="B129" s="1"/>
      <c r="C129" s="1"/>
      <c r="D129" s="1"/>
      <c r="E129" s="1"/>
      <c r="F129" s="1"/>
      <c r="G129" s="1" t="s">
        <v>221</v>
      </c>
      <c r="H129" s="1"/>
      <c r="I129" s="1"/>
      <c r="J129" s="2">
        <f>ROUND(SUM(J122:J128),5)</f>
        <v>5348.18</v>
      </c>
      <c r="K129" s="2">
        <f>ROUND(SUM(K122:K128),5)</f>
        <v>11000</v>
      </c>
      <c r="L129" s="2">
        <f t="shared" si="10"/>
        <v>-5651.82</v>
      </c>
      <c r="M129" s="15">
        <f t="shared" si="11"/>
        <v>0.48620000000000002</v>
      </c>
    </row>
    <row r="130" spans="1:13" x14ac:dyDescent="0.25">
      <c r="A130" s="1"/>
      <c r="B130" s="1"/>
      <c r="C130" s="1"/>
      <c r="D130" s="1"/>
      <c r="E130" s="1"/>
      <c r="F130" s="1"/>
      <c r="G130" s="1" t="s">
        <v>222</v>
      </c>
      <c r="H130" s="1"/>
      <c r="I130" s="1"/>
      <c r="J130" s="2"/>
      <c r="K130" s="2"/>
      <c r="L130" s="2"/>
      <c r="M130" s="15"/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223</v>
      </c>
      <c r="I131" s="1"/>
      <c r="J131" s="2"/>
      <c r="K131" s="2"/>
      <c r="L131" s="2"/>
      <c r="M131" s="15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 t="s">
        <v>224</v>
      </c>
      <c r="J132" s="2">
        <v>10685.55</v>
      </c>
      <c r="K132" s="2">
        <v>16850</v>
      </c>
      <c r="L132" s="2">
        <f t="shared" ref="L132:L141" si="12">ROUND((J132-K132),5)</f>
        <v>-6164.45</v>
      </c>
      <c r="M132" s="15">
        <f t="shared" ref="M132:M141" si="13">ROUND(IF(K132=0, IF(J132=0, 0, 1), J132/K132),5)</f>
        <v>0.63415999999999995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 t="s">
        <v>225</v>
      </c>
      <c r="J133" s="2">
        <v>2475.42</v>
      </c>
      <c r="K133" s="2">
        <v>2125</v>
      </c>
      <c r="L133" s="2">
        <f t="shared" si="12"/>
        <v>350.42</v>
      </c>
      <c r="M133" s="15">
        <f t="shared" si="13"/>
        <v>1.1649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 t="s">
        <v>226</v>
      </c>
      <c r="J134" s="4">
        <v>425.44</v>
      </c>
      <c r="K134" s="4">
        <v>1475</v>
      </c>
      <c r="L134" s="4">
        <f t="shared" si="12"/>
        <v>-1049.56</v>
      </c>
      <c r="M134" s="18">
        <f t="shared" si="13"/>
        <v>0.28843000000000002</v>
      </c>
    </row>
    <row r="135" spans="1:13" x14ac:dyDescent="0.25">
      <c r="A135" s="1"/>
      <c r="B135" s="1"/>
      <c r="C135" s="1"/>
      <c r="D135" s="1"/>
      <c r="E135" s="1"/>
      <c r="F135" s="1"/>
      <c r="G135" s="1"/>
      <c r="H135" s="1" t="s">
        <v>227</v>
      </c>
      <c r="I135" s="1"/>
      <c r="J135" s="2">
        <f>ROUND(SUM(J131:J134),5)</f>
        <v>13586.41</v>
      </c>
      <c r="K135" s="2">
        <f>ROUND(SUM(K131:K134),5)</f>
        <v>20450</v>
      </c>
      <c r="L135" s="2">
        <f t="shared" si="12"/>
        <v>-6863.59</v>
      </c>
      <c r="M135" s="15">
        <f t="shared" si="13"/>
        <v>0.66437000000000002</v>
      </c>
    </row>
    <row r="136" spans="1:13" x14ac:dyDescent="0.25">
      <c r="A136" s="1"/>
      <c r="B136" s="1"/>
      <c r="C136" s="1"/>
      <c r="D136" s="1"/>
      <c r="E136" s="1"/>
      <c r="F136" s="1"/>
      <c r="G136" s="1"/>
      <c r="H136" s="1" t="s">
        <v>228</v>
      </c>
      <c r="I136" s="1"/>
      <c r="J136" s="2">
        <v>538.61</v>
      </c>
      <c r="K136" s="2">
        <v>2230</v>
      </c>
      <c r="L136" s="2">
        <f t="shared" si="12"/>
        <v>-1691.39</v>
      </c>
      <c r="M136" s="15">
        <f t="shared" si="13"/>
        <v>0.24152999999999999</v>
      </c>
    </row>
    <row r="137" spans="1:13" ht="15.75" thickBot="1" x14ac:dyDescent="0.3">
      <c r="A137" s="1"/>
      <c r="B137" s="1"/>
      <c r="C137" s="1"/>
      <c r="D137" s="1"/>
      <c r="E137" s="1"/>
      <c r="F137" s="1"/>
      <c r="G137" s="1"/>
      <c r="H137" s="1" t="s">
        <v>229</v>
      </c>
      <c r="I137" s="1"/>
      <c r="J137" s="4">
        <v>986.22</v>
      </c>
      <c r="K137" s="4">
        <v>0</v>
      </c>
      <c r="L137" s="4">
        <f t="shared" si="12"/>
        <v>986.22</v>
      </c>
      <c r="M137" s="18">
        <f t="shared" si="13"/>
        <v>1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230</v>
      </c>
      <c r="H138" s="1"/>
      <c r="I138" s="1"/>
      <c r="J138" s="2">
        <f>ROUND(J130+SUM(J135:J137),5)</f>
        <v>15111.24</v>
      </c>
      <c r="K138" s="2">
        <f>ROUND(K130+SUM(K135:K137),5)</f>
        <v>22680</v>
      </c>
      <c r="L138" s="2">
        <f t="shared" si="12"/>
        <v>-7568.76</v>
      </c>
      <c r="M138" s="15">
        <f t="shared" si="13"/>
        <v>0.66627999999999998</v>
      </c>
    </row>
    <row r="139" spans="1:13" ht="15.75" thickBot="1" x14ac:dyDescent="0.3">
      <c r="A139" s="1"/>
      <c r="B139" s="1"/>
      <c r="C139" s="1"/>
      <c r="D139" s="1"/>
      <c r="E139" s="1"/>
      <c r="F139" s="1"/>
      <c r="G139" s="1" t="s">
        <v>231</v>
      </c>
      <c r="H139" s="1"/>
      <c r="I139" s="1"/>
      <c r="J139" s="2">
        <v>1541.79</v>
      </c>
      <c r="K139" s="2">
        <v>2470</v>
      </c>
      <c r="L139" s="2">
        <f t="shared" si="12"/>
        <v>-928.21</v>
      </c>
      <c r="M139" s="15">
        <f t="shared" si="13"/>
        <v>0.62421000000000004</v>
      </c>
    </row>
    <row r="140" spans="1:13" ht="15.75" thickBot="1" x14ac:dyDescent="0.3">
      <c r="A140" s="1"/>
      <c r="B140" s="1"/>
      <c r="C140" s="1"/>
      <c r="D140" s="1"/>
      <c r="E140" s="1"/>
      <c r="F140" s="1" t="s">
        <v>232</v>
      </c>
      <c r="G140" s="1"/>
      <c r="H140" s="1"/>
      <c r="I140" s="1"/>
      <c r="J140" s="3">
        <f>ROUND(SUM(J109:J110)+J121+J129+SUM(J138:J139),5)</f>
        <v>29710.09</v>
      </c>
      <c r="K140" s="3">
        <f>ROUND(SUM(K109:K110)+K121+K129+SUM(K138:K139),5)</f>
        <v>58650</v>
      </c>
      <c r="L140" s="3">
        <f t="shared" si="12"/>
        <v>-28939.91</v>
      </c>
      <c r="M140" s="17">
        <f t="shared" si="13"/>
        <v>0.50656999999999996</v>
      </c>
    </row>
    <row r="141" spans="1:13" x14ac:dyDescent="0.25">
      <c r="A141" s="1"/>
      <c r="B141" s="1"/>
      <c r="C141" s="1"/>
      <c r="D141" s="1"/>
      <c r="E141" s="1" t="s">
        <v>233</v>
      </c>
      <c r="F141" s="1"/>
      <c r="G141" s="1"/>
      <c r="H141" s="1"/>
      <c r="I141" s="1"/>
      <c r="J141" s="2">
        <f>ROUND(SUM(J43:J48)+J53+J60+J68+J101+J108+J140,5)</f>
        <v>738858.79</v>
      </c>
      <c r="K141" s="2">
        <f>ROUND(SUM(K43:K48)+K53+K60+K68+K101+K108+K140,5)</f>
        <v>1393701.04</v>
      </c>
      <c r="L141" s="2">
        <f t="shared" si="12"/>
        <v>-654842.25</v>
      </c>
      <c r="M141" s="15">
        <f t="shared" si="13"/>
        <v>0.53013999999999994</v>
      </c>
    </row>
    <row r="142" spans="1:13" x14ac:dyDescent="0.25">
      <c r="A142" s="1"/>
      <c r="B142" s="1"/>
      <c r="C142" s="1"/>
      <c r="D142" s="1"/>
      <c r="E142" s="1" t="s">
        <v>234</v>
      </c>
      <c r="F142" s="1"/>
      <c r="G142" s="1"/>
      <c r="H142" s="1"/>
      <c r="I142" s="1"/>
      <c r="J142" s="2"/>
      <c r="K142" s="2"/>
      <c r="L142" s="2"/>
      <c r="M142" s="15"/>
    </row>
    <row r="143" spans="1:13" x14ac:dyDescent="0.25">
      <c r="A143" s="1"/>
      <c r="B143" s="1"/>
      <c r="C143" s="1"/>
      <c r="D143" s="1"/>
      <c r="E143" s="1"/>
      <c r="F143" s="1" t="s">
        <v>235</v>
      </c>
      <c r="G143" s="1"/>
      <c r="H143" s="1"/>
      <c r="I143" s="1"/>
      <c r="J143" s="2">
        <v>1828.31</v>
      </c>
      <c r="K143" s="2">
        <v>5000</v>
      </c>
      <c r="L143" s="2">
        <f>ROUND((J143-K143),5)</f>
        <v>-3171.69</v>
      </c>
      <c r="M143" s="15">
        <f>ROUND(IF(K143=0, IF(J143=0, 0, 1), J143/K143),5)</f>
        <v>0.36565999999999999</v>
      </c>
    </row>
    <row r="144" spans="1:13" x14ac:dyDescent="0.25">
      <c r="A144" s="1"/>
      <c r="B144" s="1"/>
      <c r="C144" s="1"/>
      <c r="D144" s="1"/>
      <c r="E144" s="1"/>
      <c r="F144" s="1" t="s">
        <v>360</v>
      </c>
      <c r="G144" s="1"/>
      <c r="H144" s="1"/>
      <c r="I144" s="1"/>
      <c r="J144" s="2">
        <v>720</v>
      </c>
      <c r="K144" s="2"/>
      <c r="L144" s="2"/>
      <c r="M144" s="15"/>
    </row>
    <row r="145" spans="1:13" ht="15.75" thickBot="1" x14ac:dyDescent="0.3">
      <c r="A145" s="1"/>
      <c r="B145" s="1"/>
      <c r="C145" s="1"/>
      <c r="D145" s="1"/>
      <c r="E145" s="1"/>
      <c r="F145" s="1" t="s">
        <v>236</v>
      </c>
      <c r="G145" s="1"/>
      <c r="H145" s="1"/>
      <c r="I145" s="1"/>
      <c r="J145" s="4">
        <v>64</v>
      </c>
      <c r="K145" s="4">
        <v>1000</v>
      </c>
      <c r="L145" s="4">
        <f>ROUND((J145-K145),5)</f>
        <v>-936</v>
      </c>
      <c r="M145" s="18">
        <f>ROUND(IF(K145=0, IF(J145=0, 0, 1), J145/K145),5)</f>
        <v>6.4000000000000001E-2</v>
      </c>
    </row>
    <row r="146" spans="1:13" x14ac:dyDescent="0.25">
      <c r="A146" s="1"/>
      <c r="B146" s="1"/>
      <c r="C146" s="1"/>
      <c r="D146" s="1"/>
      <c r="E146" s="1" t="s">
        <v>237</v>
      </c>
      <c r="F146" s="1"/>
      <c r="G146" s="1"/>
      <c r="H146" s="1"/>
      <c r="I146" s="1"/>
      <c r="J146" s="2">
        <f>ROUND(SUM(J142:J145),5)</f>
        <v>2612.31</v>
      </c>
      <c r="K146" s="2">
        <f>ROUND(SUM(K142:K145),5)</f>
        <v>6000</v>
      </c>
      <c r="L146" s="2">
        <f>ROUND((J146-K146),5)</f>
        <v>-3387.69</v>
      </c>
      <c r="M146" s="15">
        <f>ROUND(IF(K146=0, IF(J146=0, 0, 1), J146/K146),5)</f>
        <v>0.43539</v>
      </c>
    </row>
    <row r="147" spans="1:13" x14ac:dyDescent="0.25">
      <c r="A147" s="1"/>
      <c r="B147" s="1"/>
      <c r="C147" s="1"/>
      <c r="D147" s="1"/>
      <c r="E147" s="1" t="s">
        <v>238</v>
      </c>
      <c r="F147" s="1"/>
      <c r="G147" s="1"/>
      <c r="H147" s="1"/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 t="s">
        <v>239</v>
      </c>
      <c r="G148" s="1"/>
      <c r="H148" s="1"/>
      <c r="I148" s="1"/>
      <c r="J148" s="2">
        <v>0</v>
      </c>
      <c r="K148" s="2">
        <v>0</v>
      </c>
      <c r="L148" s="2">
        <f>ROUND((J148-K148),5)</f>
        <v>0</v>
      </c>
      <c r="M148" s="15">
        <f>ROUND(IF(K148=0, IF(J148=0, 0, 1), J148/K148),5)</f>
        <v>0</v>
      </c>
    </row>
    <row r="149" spans="1:13" x14ac:dyDescent="0.25">
      <c r="A149" s="1"/>
      <c r="B149" s="1"/>
      <c r="C149" s="1"/>
      <c r="D149" s="1"/>
      <c r="E149" s="1"/>
      <c r="F149" s="1" t="s">
        <v>240</v>
      </c>
      <c r="G149" s="1"/>
      <c r="H149" s="1"/>
      <c r="I149" s="1"/>
      <c r="J149" s="2">
        <v>198.63</v>
      </c>
      <c r="K149" s="2">
        <v>8000</v>
      </c>
      <c r="L149" s="2">
        <f>ROUND((J149-K149),5)</f>
        <v>-7801.37</v>
      </c>
      <c r="M149" s="15">
        <f>ROUND(IF(K149=0, IF(J149=0, 0, 1), J149/K149),5)</f>
        <v>2.4830000000000001E-2</v>
      </c>
    </row>
    <row r="150" spans="1:13" x14ac:dyDescent="0.25">
      <c r="A150" s="1"/>
      <c r="B150" s="1"/>
      <c r="C150" s="1"/>
      <c r="D150" s="1"/>
      <c r="E150" s="1"/>
      <c r="F150" s="1" t="s">
        <v>241</v>
      </c>
      <c r="G150" s="1"/>
      <c r="H150" s="1"/>
      <c r="I150" s="1"/>
      <c r="J150" s="2">
        <v>7316.24</v>
      </c>
      <c r="K150" s="2">
        <v>11000</v>
      </c>
      <c r="L150" s="2">
        <f>ROUND((J150-K150),5)</f>
        <v>-3683.76</v>
      </c>
      <c r="M150" s="15">
        <f>ROUND(IF(K150=0, IF(J150=0, 0, 1), J150/K150),5)</f>
        <v>0.66510999999999998</v>
      </c>
    </row>
    <row r="151" spans="1:13" x14ac:dyDescent="0.25">
      <c r="A151" s="1"/>
      <c r="B151" s="1"/>
      <c r="C151" s="1"/>
      <c r="D151" s="1"/>
      <c r="E151" s="1"/>
      <c r="F151" s="1" t="s">
        <v>242</v>
      </c>
      <c r="G151" s="1"/>
      <c r="H151" s="1"/>
      <c r="I151" s="1"/>
      <c r="J151" s="2">
        <v>1123.6500000000001</v>
      </c>
      <c r="K151" s="2">
        <v>1500</v>
      </c>
      <c r="L151" s="2">
        <f>ROUND((J151-K151),5)</f>
        <v>-376.35</v>
      </c>
      <c r="M151" s="15">
        <f>ROUND(IF(K151=0, IF(J151=0, 0, 1), J151/K151),5)</f>
        <v>0.74909999999999999</v>
      </c>
    </row>
    <row r="152" spans="1:13" x14ac:dyDescent="0.25">
      <c r="A152" s="1"/>
      <c r="B152" s="1"/>
      <c r="C152" s="1"/>
      <c r="D152" s="1"/>
      <c r="E152" s="1"/>
      <c r="F152" s="1" t="s">
        <v>243</v>
      </c>
      <c r="G152" s="1"/>
      <c r="H152" s="1"/>
      <c r="I152" s="1"/>
      <c r="J152" s="2">
        <v>7279.4</v>
      </c>
      <c r="K152" s="2">
        <v>5000</v>
      </c>
      <c r="L152" s="2">
        <f>ROUND((J152-K152),5)</f>
        <v>2279.4</v>
      </c>
      <c r="M152" s="15">
        <f>ROUND(IF(K152=0, IF(J152=0, 0, 1), J152/K152),5)</f>
        <v>1.4558800000000001</v>
      </c>
    </row>
    <row r="153" spans="1:13" x14ac:dyDescent="0.25">
      <c r="A153" s="1"/>
      <c r="B153" s="1"/>
      <c r="C153" s="1"/>
      <c r="D153" s="1"/>
      <c r="E153" s="1"/>
      <c r="F153" s="1" t="s">
        <v>361</v>
      </c>
      <c r="G153" s="1"/>
      <c r="H153" s="1"/>
      <c r="I153" s="1"/>
      <c r="J153" s="2">
        <v>0</v>
      </c>
      <c r="K153" s="2"/>
      <c r="L153" s="2"/>
      <c r="M153" s="15"/>
    </row>
    <row r="154" spans="1:13" ht="15.75" thickBot="1" x14ac:dyDescent="0.3">
      <c r="A154" s="1"/>
      <c r="B154" s="1"/>
      <c r="C154" s="1"/>
      <c r="D154" s="1"/>
      <c r="E154" s="1"/>
      <c r="F154" s="1" t="s">
        <v>362</v>
      </c>
      <c r="G154" s="1"/>
      <c r="H154" s="1"/>
      <c r="I154" s="1"/>
      <c r="J154" s="4">
        <v>57.5</v>
      </c>
      <c r="K154" s="4"/>
      <c r="L154" s="4"/>
      <c r="M154" s="18"/>
    </row>
    <row r="155" spans="1:13" x14ac:dyDescent="0.25">
      <c r="A155" s="1"/>
      <c r="B155" s="1"/>
      <c r="C155" s="1"/>
      <c r="D155" s="1"/>
      <c r="E155" s="1" t="s">
        <v>244</v>
      </c>
      <c r="F155" s="1"/>
      <c r="G155" s="1"/>
      <c r="H155" s="1"/>
      <c r="I155" s="1"/>
      <c r="J155" s="2">
        <f>ROUND(SUM(J147:J154),5)</f>
        <v>15975.42</v>
      </c>
      <c r="K155" s="2">
        <f>ROUND(SUM(K147:K154),5)</f>
        <v>25500</v>
      </c>
      <c r="L155" s="2">
        <f>ROUND((J155-K155),5)</f>
        <v>-9524.58</v>
      </c>
      <c r="M155" s="15">
        <f>ROUND(IF(K155=0, IF(J155=0, 0, 1), J155/K155),5)</f>
        <v>0.62648999999999999</v>
      </c>
    </row>
    <row r="156" spans="1:13" x14ac:dyDescent="0.25">
      <c r="A156" s="1"/>
      <c r="B156" s="1"/>
      <c r="C156" s="1"/>
      <c r="D156" s="1"/>
      <c r="E156" s="1" t="s">
        <v>245</v>
      </c>
      <c r="F156" s="1"/>
      <c r="G156" s="1"/>
      <c r="H156" s="1"/>
      <c r="I156" s="1"/>
      <c r="J156" s="2"/>
      <c r="K156" s="2"/>
      <c r="L156" s="2"/>
      <c r="M156" s="15"/>
    </row>
    <row r="157" spans="1:13" x14ac:dyDescent="0.25">
      <c r="A157" s="1"/>
      <c r="B157" s="1"/>
      <c r="C157" s="1"/>
      <c r="D157" s="1"/>
      <c r="E157" s="1"/>
      <c r="F157" s="1" t="s">
        <v>246</v>
      </c>
      <c r="G157" s="1"/>
      <c r="H157" s="1"/>
      <c r="I157" s="1"/>
      <c r="J157" s="2">
        <v>0</v>
      </c>
      <c r="K157" s="2">
        <v>0</v>
      </c>
      <c r="L157" s="2">
        <f>ROUND((J157-K157),5)</f>
        <v>0</v>
      </c>
      <c r="M157" s="15">
        <f>ROUND(IF(K157=0, IF(J157=0, 0, 1), J157/K157),5)</f>
        <v>0</v>
      </c>
    </row>
    <row r="158" spans="1:13" x14ac:dyDescent="0.25">
      <c r="A158" s="1"/>
      <c r="B158" s="1"/>
      <c r="C158" s="1"/>
      <c r="D158" s="1"/>
      <c r="E158" s="1"/>
      <c r="F158" s="1" t="s">
        <v>247</v>
      </c>
      <c r="G158" s="1"/>
      <c r="H158" s="1"/>
      <c r="I158" s="1"/>
      <c r="J158" s="2">
        <v>0</v>
      </c>
      <c r="K158" s="2">
        <v>1000</v>
      </c>
      <c r="L158" s="2">
        <f>ROUND((J158-K158),5)</f>
        <v>-1000</v>
      </c>
      <c r="M158" s="15">
        <f>ROUND(IF(K158=0, IF(J158=0, 0, 1), J158/K158),5)</f>
        <v>0</v>
      </c>
    </row>
    <row r="159" spans="1:13" x14ac:dyDescent="0.25">
      <c r="A159" s="1"/>
      <c r="B159" s="1"/>
      <c r="C159" s="1"/>
      <c r="D159" s="1"/>
      <c r="E159" s="1"/>
      <c r="F159" s="1" t="s">
        <v>363</v>
      </c>
      <c r="G159" s="1"/>
      <c r="H159" s="1"/>
      <c r="I159" s="1"/>
      <c r="J159" s="2">
        <v>181.66</v>
      </c>
      <c r="K159" s="2"/>
      <c r="L159" s="2"/>
      <c r="M159" s="15"/>
    </row>
    <row r="160" spans="1:13" x14ac:dyDescent="0.25">
      <c r="A160" s="1"/>
      <c r="B160" s="1"/>
      <c r="C160" s="1"/>
      <c r="D160" s="1"/>
      <c r="E160" s="1"/>
      <c r="F160" s="1" t="s">
        <v>248</v>
      </c>
      <c r="G160" s="1"/>
      <c r="H160" s="1"/>
      <c r="I160" s="1"/>
      <c r="J160" s="2">
        <v>5283.95</v>
      </c>
      <c r="K160" s="2">
        <v>9400</v>
      </c>
      <c r="L160" s="2">
        <f>ROUND((J160-K160),5)</f>
        <v>-4116.05</v>
      </c>
      <c r="M160" s="15">
        <f>ROUND(IF(K160=0, IF(J160=0, 0, 1), J160/K160),5)</f>
        <v>0.56211999999999995</v>
      </c>
    </row>
    <row r="161" spans="1:13" x14ac:dyDescent="0.25">
      <c r="A161" s="1"/>
      <c r="B161" s="1"/>
      <c r="C161" s="1"/>
      <c r="D161" s="1"/>
      <c r="E161" s="1"/>
      <c r="F161" s="1" t="s">
        <v>249</v>
      </c>
      <c r="G161" s="1"/>
      <c r="H161" s="1"/>
      <c r="I161" s="1"/>
      <c r="J161" s="2"/>
      <c r="K161" s="2"/>
      <c r="L161" s="2"/>
      <c r="M161" s="15"/>
    </row>
    <row r="162" spans="1:13" x14ac:dyDescent="0.25">
      <c r="A162" s="1"/>
      <c r="B162" s="1"/>
      <c r="C162" s="1"/>
      <c r="D162" s="1"/>
      <c r="E162" s="1"/>
      <c r="F162" s="1"/>
      <c r="G162" s="1" t="s">
        <v>250</v>
      </c>
      <c r="H162" s="1"/>
      <c r="I162" s="1"/>
      <c r="J162" s="2">
        <v>145</v>
      </c>
      <c r="K162" s="2">
        <v>6000</v>
      </c>
      <c r="L162" s="2">
        <f t="shared" ref="L162:L173" si="14">ROUND((J162-K162),5)</f>
        <v>-5855</v>
      </c>
      <c r="M162" s="15">
        <f t="shared" ref="M162:M173" si="15">ROUND(IF(K162=0, IF(J162=0, 0, 1), J162/K162),5)</f>
        <v>2.4170000000000001E-2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251</v>
      </c>
      <c r="H163" s="1"/>
      <c r="I163" s="1"/>
      <c r="J163" s="2">
        <v>0</v>
      </c>
      <c r="K163" s="2">
        <v>12450</v>
      </c>
      <c r="L163" s="2">
        <f t="shared" si="14"/>
        <v>-12450</v>
      </c>
      <c r="M163" s="15">
        <f t="shared" si="15"/>
        <v>0</v>
      </c>
    </row>
    <row r="164" spans="1:13" x14ac:dyDescent="0.25">
      <c r="A164" s="1"/>
      <c r="B164" s="1"/>
      <c r="C164" s="1"/>
      <c r="D164" s="1"/>
      <c r="E164" s="1"/>
      <c r="F164" s="1"/>
      <c r="G164" s="1" t="s">
        <v>252</v>
      </c>
      <c r="H164" s="1"/>
      <c r="I164" s="1"/>
      <c r="J164" s="2">
        <v>10304.129999999999</v>
      </c>
      <c r="K164" s="2">
        <v>7000</v>
      </c>
      <c r="L164" s="2">
        <f t="shared" si="14"/>
        <v>3304.13</v>
      </c>
      <c r="M164" s="15">
        <f t="shared" si="15"/>
        <v>1.4720200000000001</v>
      </c>
    </row>
    <row r="165" spans="1:13" x14ac:dyDescent="0.25">
      <c r="A165" s="1"/>
      <c r="B165" s="1"/>
      <c r="C165" s="1"/>
      <c r="D165" s="1"/>
      <c r="E165" s="1"/>
      <c r="F165" s="1"/>
      <c r="G165" s="1" t="s">
        <v>253</v>
      </c>
      <c r="H165" s="1"/>
      <c r="I165" s="1"/>
      <c r="J165" s="2">
        <v>285.95</v>
      </c>
      <c r="K165" s="2">
        <v>9200</v>
      </c>
      <c r="L165" s="2">
        <f t="shared" si="14"/>
        <v>-8914.0499999999993</v>
      </c>
      <c r="M165" s="15">
        <f t="shared" si="15"/>
        <v>3.108E-2</v>
      </c>
    </row>
    <row r="166" spans="1:13" x14ac:dyDescent="0.25">
      <c r="A166" s="1"/>
      <c r="B166" s="1"/>
      <c r="C166" s="1"/>
      <c r="D166" s="1"/>
      <c r="E166" s="1"/>
      <c r="F166" s="1"/>
      <c r="G166" s="1" t="s">
        <v>254</v>
      </c>
      <c r="H166" s="1"/>
      <c r="I166" s="1"/>
      <c r="J166" s="2">
        <v>0</v>
      </c>
      <c r="K166" s="2">
        <v>1500</v>
      </c>
      <c r="L166" s="2">
        <f t="shared" si="14"/>
        <v>-1500</v>
      </c>
      <c r="M166" s="15">
        <f t="shared" si="15"/>
        <v>0</v>
      </c>
    </row>
    <row r="167" spans="1:13" x14ac:dyDescent="0.25">
      <c r="A167" s="1"/>
      <c r="B167" s="1"/>
      <c r="C167" s="1"/>
      <c r="D167" s="1"/>
      <c r="E167" s="1"/>
      <c r="F167" s="1"/>
      <c r="G167" s="1" t="s">
        <v>255</v>
      </c>
      <c r="H167" s="1"/>
      <c r="I167" s="1"/>
      <c r="J167" s="2">
        <v>0</v>
      </c>
      <c r="K167" s="2">
        <v>2000</v>
      </c>
      <c r="L167" s="2">
        <f t="shared" si="14"/>
        <v>-2000</v>
      </c>
      <c r="M167" s="15">
        <f t="shared" si="15"/>
        <v>0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256</v>
      </c>
      <c r="H168" s="1"/>
      <c r="I168" s="1"/>
      <c r="J168" s="2">
        <v>1418.1</v>
      </c>
      <c r="K168" s="2">
        <v>3600</v>
      </c>
      <c r="L168" s="2">
        <f t="shared" si="14"/>
        <v>-2181.9</v>
      </c>
      <c r="M168" s="15">
        <f t="shared" si="15"/>
        <v>0.39391999999999999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257</v>
      </c>
      <c r="H169" s="1"/>
      <c r="I169" s="1"/>
      <c r="J169" s="2">
        <v>1291.74</v>
      </c>
      <c r="K169" s="2">
        <v>3000</v>
      </c>
      <c r="L169" s="2">
        <f t="shared" si="14"/>
        <v>-1708.26</v>
      </c>
      <c r="M169" s="15">
        <f t="shared" si="15"/>
        <v>0.43058000000000002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258</v>
      </c>
      <c r="H170" s="1"/>
      <c r="I170" s="1"/>
      <c r="J170" s="2">
        <v>0</v>
      </c>
      <c r="K170" s="2">
        <v>0</v>
      </c>
      <c r="L170" s="2">
        <f t="shared" si="14"/>
        <v>0</v>
      </c>
      <c r="M170" s="15">
        <f t="shared" si="15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259</v>
      </c>
      <c r="H171" s="1"/>
      <c r="I171" s="1"/>
      <c r="J171" s="2">
        <v>440.96</v>
      </c>
      <c r="K171" s="2">
        <v>1000</v>
      </c>
      <c r="L171" s="2">
        <f t="shared" si="14"/>
        <v>-559.04</v>
      </c>
      <c r="M171" s="15">
        <f t="shared" si="15"/>
        <v>0.44096000000000002</v>
      </c>
    </row>
    <row r="172" spans="1:13" ht="15.75" thickBot="1" x14ac:dyDescent="0.3">
      <c r="A172" s="1"/>
      <c r="B172" s="1"/>
      <c r="C172" s="1"/>
      <c r="D172" s="1"/>
      <c r="E172" s="1"/>
      <c r="F172" s="1"/>
      <c r="G172" s="1" t="s">
        <v>260</v>
      </c>
      <c r="H172" s="1"/>
      <c r="I172" s="1"/>
      <c r="J172" s="4">
        <v>0</v>
      </c>
      <c r="K172" s="4">
        <v>0</v>
      </c>
      <c r="L172" s="4">
        <f t="shared" si="14"/>
        <v>0</v>
      </c>
      <c r="M172" s="18">
        <f t="shared" si="15"/>
        <v>0</v>
      </c>
    </row>
    <row r="173" spans="1:13" x14ac:dyDescent="0.25">
      <c r="A173" s="1"/>
      <c r="B173" s="1"/>
      <c r="C173" s="1"/>
      <c r="D173" s="1"/>
      <c r="E173" s="1"/>
      <c r="F173" s="1" t="s">
        <v>261</v>
      </c>
      <c r="G173" s="1"/>
      <c r="H173" s="1"/>
      <c r="I173" s="1"/>
      <c r="J173" s="2">
        <f>ROUND(SUM(J161:J172),5)</f>
        <v>13885.88</v>
      </c>
      <c r="K173" s="2">
        <f>ROUND(SUM(K161:K172),5)</f>
        <v>45750</v>
      </c>
      <c r="L173" s="2">
        <f t="shared" si="14"/>
        <v>-31864.12</v>
      </c>
      <c r="M173" s="15">
        <f t="shared" si="15"/>
        <v>0.30352000000000001</v>
      </c>
    </row>
    <row r="174" spans="1:13" x14ac:dyDescent="0.25">
      <c r="A174" s="1"/>
      <c r="B174" s="1"/>
      <c r="C174" s="1"/>
      <c r="D174" s="1"/>
      <c r="E174" s="1"/>
      <c r="F174" s="1" t="s">
        <v>262</v>
      </c>
      <c r="G174" s="1"/>
      <c r="H174" s="1"/>
      <c r="I174" s="1"/>
      <c r="J174" s="2"/>
      <c r="K174" s="2"/>
      <c r="L174" s="2"/>
      <c r="M174" s="15"/>
    </row>
    <row r="175" spans="1:13" x14ac:dyDescent="0.25">
      <c r="A175" s="1"/>
      <c r="B175" s="1"/>
      <c r="C175" s="1"/>
      <c r="D175" s="1"/>
      <c r="E175" s="1"/>
      <c r="F175" s="1"/>
      <c r="G175" s="1" t="s">
        <v>263</v>
      </c>
      <c r="H175" s="1"/>
      <c r="I175" s="1"/>
      <c r="J175" s="2">
        <v>844.03</v>
      </c>
      <c r="K175" s="2">
        <v>0</v>
      </c>
      <c r="L175" s="2">
        <f t="shared" ref="L175:L197" si="16">ROUND((J175-K175),5)</f>
        <v>844.03</v>
      </c>
      <c r="M175" s="15">
        <f t="shared" ref="M175:M197" si="17">ROUND(IF(K175=0, IF(J175=0, 0, 1), J175/K175),5)</f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264</v>
      </c>
      <c r="H176" s="1"/>
      <c r="I176" s="1"/>
      <c r="J176" s="2">
        <v>0</v>
      </c>
      <c r="K176" s="2">
        <v>0</v>
      </c>
      <c r="L176" s="2">
        <f t="shared" si="16"/>
        <v>0</v>
      </c>
      <c r="M176" s="15">
        <f t="shared" si="17"/>
        <v>0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265</v>
      </c>
      <c r="H177" s="1"/>
      <c r="I177" s="1"/>
      <c r="J177" s="2">
        <v>19.989999999999998</v>
      </c>
      <c r="K177" s="2">
        <v>0</v>
      </c>
      <c r="L177" s="2">
        <f t="shared" si="16"/>
        <v>19.989999999999998</v>
      </c>
      <c r="M177" s="15">
        <f t="shared" si="17"/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266</v>
      </c>
      <c r="H178" s="1"/>
      <c r="I178" s="1"/>
      <c r="J178" s="2">
        <v>0</v>
      </c>
      <c r="K178" s="2">
        <v>0</v>
      </c>
      <c r="L178" s="2">
        <f t="shared" si="16"/>
        <v>0</v>
      </c>
      <c r="M178" s="15">
        <f t="shared" si="17"/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267</v>
      </c>
      <c r="H179" s="1"/>
      <c r="I179" s="1"/>
      <c r="J179" s="2">
        <v>0</v>
      </c>
      <c r="K179" s="2">
        <v>0</v>
      </c>
      <c r="L179" s="2">
        <f t="shared" si="16"/>
        <v>0</v>
      </c>
      <c r="M179" s="15">
        <f t="shared" si="17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268</v>
      </c>
      <c r="H180" s="1"/>
      <c r="I180" s="1"/>
      <c r="J180" s="2">
        <v>9.99</v>
      </c>
      <c r="K180" s="2">
        <v>0</v>
      </c>
      <c r="L180" s="2">
        <f t="shared" si="16"/>
        <v>9.99</v>
      </c>
      <c r="M180" s="15">
        <f t="shared" si="17"/>
        <v>1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269</v>
      </c>
      <c r="H181" s="1"/>
      <c r="I181" s="1"/>
      <c r="J181" s="2">
        <v>1115.95</v>
      </c>
      <c r="K181" s="2">
        <v>0</v>
      </c>
      <c r="L181" s="2">
        <f t="shared" si="16"/>
        <v>1115.95</v>
      </c>
      <c r="M181" s="15">
        <f t="shared" si="17"/>
        <v>1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270</v>
      </c>
      <c r="H182" s="1"/>
      <c r="I182" s="1"/>
      <c r="J182" s="2">
        <v>153.51</v>
      </c>
      <c r="K182" s="2">
        <v>0</v>
      </c>
      <c r="L182" s="2">
        <f t="shared" si="16"/>
        <v>153.51</v>
      </c>
      <c r="M182" s="15">
        <f t="shared" si="17"/>
        <v>1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271</v>
      </c>
      <c r="H183" s="1"/>
      <c r="I183" s="1"/>
      <c r="J183" s="2">
        <v>4389.8900000000003</v>
      </c>
      <c r="K183" s="2">
        <v>0</v>
      </c>
      <c r="L183" s="2">
        <f t="shared" si="16"/>
        <v>4389.8900000000003</v>
      </c>
      <c r="M183" s="15">
        <f t="shared" si="17"/>
        <v>1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272</v>
      </c>
      <c r="H184" s="1"/>
      <c r="I184" s="1"/>
      <c r="J184" s="2">
        <v>849.16</v>
      </c>
      <c r="K184" s="2">
        <v>0</v>
      </c>
      <c r="L184" s="2">
        <f t="shared" si="16"/>
        <v>849.16</v>
      </c>
      <c r="M184" s="15">
        <f t="shared" si="17"/>
        <v>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273</v>
      </c>
      <c r="H185" s="1"/>
      <c r="I185" s="1"/>
      <c r="J185" s="2">
        <v>438</v>
      </c>
      <c r="K185" s="2">
        <v>0</v>
      </c>
      <c r="L185" s="2">
        <f t="shared" si="16"/>
        <v>438</v>
      </c>
      <c r="M185" s="15">
        <f t="shared" si="17"/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274</v>
      </c>
      <c r="H186" s="1"/>
      <c r="I186" s="1"/>
      <c r="J186" s="2">
        <v>1595.07</v>
      </c>
      <c r="K186" s="2">
        <v>0</v>
      </c>
      <c r="L186" s="2">
        <f t="shared" si="16"/>
        <v>1595.07</v>
      </c>
      <c r="M186" s="15">
        <f t="shared" si="17"/>
        <v>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275</v>
      </c>
      <c r="H187" s="1"/>
      <c r="I187" s="1"/>
      <c r="J187" s="2">
        <v>264.33999999999997</v>
      </c>
      <c r="K187" s="2">
        <v>0</v>
      </c>
      <c r="L187" s="2">
        <f t="shared" si="16"/>
        <v>264.33999999999997</v>
      </c>
      <c r="M187" s="15">
        <f t="shared" si="17"/>
        <v>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276</v>
      </c>
      <c r="H188" s="1"/>
      <c r="I188" s="1"/>
      <c r="J188" s="2">
        <v>0</v>
      </c>
      <c r="K188" s="2">
        <v>0</v>
      </c>
      <c r="L188" s="2">
        <f t="shared" si="16"/>
        <v>0</v>
      </c>
      <c r="M188" s="15">
        <f t="shared" si="17"/>
        <v>0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277</v>
      </c>
      <c r="H189" s="1"/>
      <c r="I189" s="1"/>
      <c r="J189" s="2">
        <v>0</v>
      </c>
      <c r="K189" s="2">
        <v>0</v>
      </c>
      <c r="L189" s="2">
        <f t="shared" si="16"/>
        <v>0</v>
      </c>
      <c r="M189" s="15">
        <f t="shared" si="17"/>
        <v>0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278</v>
      </c>
      <c r="H190" s="1"/>
      <c r="I190" s="1"/>
      <c r="J190" s="2">
        <v>186.37</v>
      </c>
      <c r="K190" s="2">
        <v>0</v>
      </c>
      <c r="L190" s="2">
        <f t="shared" si="16"/>
        <v>186.37</v>
      </c>
      <c r="M190" s="15">
        <f t="shared" si="17"/>
        <v>1</v>
      </c>
    </row>
    <row r="191" spans="1:13" x14ac:dyDescent="0.25">
      <c r="A191" s="1"/>
      <c r="B191" s="1"/>
      <c r="C191" s="1"/>
      <c r="D191" s="1"/>
      <c r="E191" s="1"/>
      <c r="F191" s="1"/>
      <c r="G191" s="1" t="s">
        <v>279</v>
      </c>
      <c r="H191" s="1"/>
      <c r="I191" s="1"/>
      <c r="J191" s="2">
        <v>5565.02</v>
      </c>
      <c r="K191" s="2">
        <v>0</v>
      </c>
      <c r="L191" s="2">
        <f t="shared" si="16"/>
        <v>5565.02</v>
      </c>
      <c r="M191" s="15">
        <f t="shared" si="17"/>
        <v>1</v>
      </c>
    </row>
    <row r="192" spans="1:13" x14ac:dyDescent="0.25">
      <c r="A192" s="1"/>
      <c r="B192" s="1"/>
      <c r="C192" s="1"/>
      <c r="D192" s="1"/>
      <c r="E192" s="1"/>
      <c r="F192" s="1"/>
      <c r="G192" s="1" t="s">
        <v>280</v>
      </c>
      <c r="H192" s="1"/>
      <c r="I192" s="1"/>
      <c r="J192" s="2">
        <v>83.79</v>
      </c>
      <c r="K192" s="2">
        <v>0</v>
      </c>
      <c r="L192" s="2">
        <f t="shared" si="16"/>
        <v>83.79</v>
      </c>
      <c r="M192" s="15">
        <f t="shared" si="17"/>
        <v>1</v>
      </c>
    </row>
    <row r="193" spans="1:13" x14ac:dyDescent="0.25">
      <c r="A193" s="1"/>
      <c r="B193" s="1"/>
      <c r="C193" s="1"/>
      <c r="D193" s="1"/>
      <c r="E193" s="1"/>
      <c r="F193" s="1"/>
      <c r="G193" s="1" t="s">
        <v>281</v>
      </c>
      <c r="H193" s="1"/>
      <c r="I193" s="1"/>
      <c r="J193" s="2">
        <v>14630.06</v>
      </c>
      <c r="K193" s="2">
        <v>0</v>
      </c>
      <c r="L193" s="2">
        <f t="shared" si="16"/>
        <v>14630.06</v>
      </c>
      <c r="M193" s="15">
        <f t="shared" si="17"/>
        <v>1</v>
      </c>
    </row>
    <row r="194" spans="1:13" x14ac:dyDescent="0.25">
      <c r="A194" s="1"/>
      <c r="B194" s="1"/>
      <c r="C194" s="1"/>
      <c r="D194" s="1"/>
      <c r="E194" s="1"/>
      <c r="F194" s="1"/>
      <c r="G194" s="1" t="s">
        <v>282</v>
      </c>
      <c r="H194" s="1"/>
      <c r="I194" s="1"/>
      <c r="J194" s="2">
        <v>68.16</v>
      </c>
      <c r="K194" s="2">
        <v>0</v>
      </c>
      <c r="L194" s="2">
        <f t="shared" si="16"/>
        <v>68.16</v>
      </c>
      <c r="M194" s="15">
        <f t="shared" si="17"/>
        <v>1</v>
      </c>
    </row>
    <row r="195" spans="1:13" ht="15.75" thickBot="1" x14ac:dyDescent="0.3">
      <c r="A195" s="1"/>
      <c r="B195" s="1"/>
      <c r="C195" s="1"/>
      <c r="D195" s="1"/>
      <c r="E195" s="1"/>
      <c r="F195" s="1"/>
      <c r="G195" s="1" t="s">
        <v>283</v>
      </c>
      <c r="H195" s="1"/>
      <c r="I195" s="1"/>
      <c r="J195" s="2">
        <v>1320.21</v>
      </c>
      <c r="K195" s="2">
        <v>25000</v>
      </c>
      <c r="L195" s="2">
        <f t="shared" si="16"/>
        <v>-23679.79</v>
      </c>
      <c r="M195" s="15">
        <f t="shared" si="17"/>
        <v>5.2810000000000003E-2</v>
      </c>
    </row>
    <row r="196" spans="1:13" ht="15.75" thickBot="1" x14ac:dyDescent="0.3">
      <c r="A196" s="1"/>
      <c r="B196" s="1"/>
      <c r="C196" s="1"/>
      <c r="D196" s="1"/>
      <c r="E196" s="1"/>
      <c r="F196" s="1" t="s">
        <v>284</v>
      </c>
      <c r="G196" s="1"/>
      <c r="H196" s="1"/>
      <c r="I196" s="1"/>
      <c r="J196" s="3">
        <f>ROUND(SUM(J174:J195),5)</f>
        <v>31533.54</v>
      </c>
      <c r="K196" s="3">
        <f>ROUND(SUM(K174:K195),5)</f>
        <v>25000</v>
      </c>
      <c r="L196" s="3">
        <f t="shared" si="16"/>
        <v>6533.54</v>
      </c>
      <c r="M196" s="17">
        <f t="shared" si="17"/>
        <v>1.2613399999999999</v>
      </c>
    </row>
    <row r="197" spans="1:13" x14ac:dyDescent="0.25">
      <c r="A197" s="1"/>
      <c r="B197" s="1"/>
      <c r="C197" s="1"/>
      <c r="D197" s="1"/>
      <c r="E197" s="1" t="s">
        <v>285</v>
      </c>
      <c r="F197" s="1"/>
      <c r="G197" s="1"/>
      <c r="H197" s="1"/>
      <c r="I197" s="1"/>
      <c r="J197" s="2">
        <f>ROUND(SUM(J156:J160)+J173+J196,5)</f>
        <v>50885.03</v>
      </c>
      <c r="K197" s="2">
        <f>ROUND(SUM(K156:K160)+K173+K196,5)</f>
        <v>81150</v>
      </c>
      <c r="L197" s="2">
        <f t="shared" si="16"/>
        <v>-30264.97</v>
      </c>
      <c r="M197" s="15">
        <f t="shared" si="17"/>
        <v>0.62705</v>
      </c>
    </row>
    <row r="198" spans="1:13" x14ac:dyDescent="0.25">
      <c r="A198" s="1"/>
      <c r="B198" s="1"/>
      <c r="C198" s="1"/>
      <c r="D198" s="1"/>
      <c r="E198" s="1" t="s">
        <v>286</v>
      </c>
      <c r="F198" s="1"/>
      <c r="G198" s="1"/>
      <c r="H198" s="1"/>
      <c r="I198" s="1"/>
      <c r="J198" s="2"/>
      <c r="K198" s="2"/>
      <c r="L198" s="2"/>
      <c r="M198" s="15"/>
    </row>
    <row r="199" spans="1:13" x14ac:dyDescent="0.25">
      <c r="A199" s="1"/>
      <c r="B199" s="1"/>
      <c r="C199" s="1"/>
      <c r="D199" s="1"/>
      <c r="E199" s="1"/>
      <c r="F199" s="1" t="s">
        <v>287</v>
      </c>
      <c r="G199" s="1"/>
      <c r="H199" s="1"/>
      <c r="I199" s="1"/>
      <c r="J199" s="2">
        <v>3657.76</v>
      </c>
      <c r="K199" s="2">
        <v>1950</v>
      </c>
      <c r="L199" s="2">
        <f>ROUND((J199-K199),5)</f>
        <v>1707.76</v>
      </c>
      <c r="M199" s="15">
        <f>ROUND(IF(K199=0, IF(J199=0, 0, 1), J199/K199),5)</f>
        <v>1.8757699999999999</v>
      </c>
    </row>
    <row r="200" spans="1:13" x14ac:dyDescent="0.25">
      <c r="A200" s="1"/>
      <c r="B200" s="1"/>
      <c r="C200" s="1"/>
      <c r="D200" s="1"/>
      <c r="E200" s="1"/>
      <c r="F200" s="1" t="s">
        <v>288</v>
      </c>
      <c r="G200" s="1"/>
      <c r="H200" s="1"/>
      <c r="I200" s="1"/>
      <c r="J200" s="2">
        <v>87.98</v>
      </c>
      <c r="K200" s="2">
        <v>3750</v>
      </c>
      <c r="L200" s="2">
        <f>ROUND((J200-K200),5)</f>
        <v>-3662.02</v>
      </c>
      <c r="M200" s="15">
        <f>ROUND(IF(K200=0, IF(J200=0, 0, 1), J200/K200),5)</f>
        <v>2.3460000000000002E-2</v>
      </c>
    </row>
    <row r="201" spans="1:13" ht="15.75" thickBot="1" x14ac:dyDescent="0.3">
      <c r="A201" s="1"/>
      <c r="B201" s="1"/>
      <c r="C201" s="1"/>
      <c r="D201" s="1"/>
      <c r="E201" s="1"/>
      <c r="F201" s="1" t="s">
        <v>289</v>
      </c>
      <c r="G201" s="1"/>
      <c r="H201" s="1"/>
      <c r="I201" s="1"/>
      <c r="J201" s="4">
        <v>0</v>
      </c>
      <c r="K201" s="4">
        <v>0</v>
      </c>
      <c r="L201" s="4">
        <f>ROUND((J201-K201),5)</f>
        <v>0</v>
      </c>
      <c r="M201" s="18">
        <f>ROUND(IF(K201=0, IF(J201=0, 0, 1), J201/K201),5)</f>
        <v>0</v>
      </c>
    </row>
    <row r="202" spans="1:13" x14ac:dyDescent="0.25">
      <c r="A202" s="1"/>
      <c r="B202" s="1"/>
      <c r="C202" s="1"/>
      <c r="D202" s="1"/>
      <c r="E202" s="1" t="s">
        <v>290</v>
      </c>
      <c r="F202" s="1"/>
      <c r="G202" s="1"/>
      <c r="H202" s="1"/>
      <c r="I202" s="1"/>
      <c r="J202" s="2">
        <f>ROUND(SUM(J198:J201),5)</f>
        <v>3745.74</v>
      </c>
      <c r="K202" s="2">
        <f>ROUND(SUM(K198:K201),5)</f>
        <v>5700</v>
      </c>
      <c r="L202" s="2">
        <f>ROUND((J202-K202),5)</f>
        <v>-1954.26</v>
      </c>
      <c r="M202" s="15">
        <f>ROUND(IF(K202=0, IF(J202=0, 0, 1), J202/K202),5)</f>
        <v>0.65715000000000001</v>
      </c>
    </row>
    <row r="203" spans="1:13" x14ac:dyDescent="0.25">
      <c r="A203" s="1"/>
      <c r="B203" s="1"/>
      <c r="C203" s="1"/>
      <c r="D203" s="1"/>
      <c r="E203" s="1" t="s">
        <v>291</v>
      </c>
      <c r="F203" s="1"/>
      <c r="G203" s="1"/>
      <c r="H203" s="1"/>
      <c r="I203" s="1"/>
      <c r="J203" s="2"/>
      <c r="K203" s="2"/>
      <c r="L203" s="2"/>
      <c r="M203" s="15"/>
    </row>
    <row r="204" spans="1:13" x14ac:dyDescent="0.25">
      <c r="A204" s="1"/>
      <c r="B204" s="1"/>
      <c r="C204" s="1"/>
      <c r="D204" s="1"/>
      <c r="E204" s="1"/>
      <c r="F204" s="1" t="s">
        <v>292</v>
      </c>
      <c r="G204" s="1"/>
      <c r="H204" s="1"/>
      <c r="I204" s="1"/>
      <c r="J204" s="2">
        <v>355</v>
      </c>
      <c r="K204" s="2">
        <v>1500</v>
      </c>
      <c r="L204" s="2">
        <f>ROUND((J204-K204),5)</f>
        <v>-1145</v>
      </c>
      <c r="M204" s="15">
        <f>ROUND(IF(K204=0, IF(J204=0, 0, 1), J204/K204),5)</f>
        <v>0.23666999999999999</v>
      </c>
    </row>
    <row r="205" spans="1:13" x14ac:dyDescent="0.25">
      <c r="A205" s="1"/>
      <c r="B205" s="1"/>
      <c r="C205" s="1"/>
      <c r="D205" s="1"/>
      <c r="E205" s="1"/>
      <c r="F205" s="1" t="s">
        <v>293</v>
      </c>
      <c r="G205" s="1"/>
      <c r="H205" s="1"/>
      <c r="I205" s="1"/>
      <c r="J205" s="2"/>
      <c r="K205" s="2"/>
      <c r="L205" s="2"/>
      <c r="M205" s="15"/>
    </row>
    <row r="206" spans="1:13" x14ac:dyDescent="0.25">
      <c r="A206" s="1"/>
      <c r="B206" s="1"/>
      <c r="C206" s="1"/>
      <c r="D206" s="1"/>
      <c r="E206" s="1"/>
      <c r="F206" s="1"/>
      <c r="G206" s="1" t="s">
        <v>294</v>
      </c>
      <c r="H206" s="1"/>
      <c r="I206" s="1"/>
      <c r="J206" s="2">
        <v>1853.52</v>
      </c>
      <c r="K206" s="2">
        <v>1000</v>
      </c>
      <c r="L206" s="2">
        <f t="shared" ref="L206:L211" si="18">ROUND((J206-K206),5)</f>
        <v>853.52</v>
      </c>
      <c r="M206" s="15">
        <f t="shared" ref="M206:M211" si="19">ROUND(IF(K206=0, IF(J206=0, 0, 1), J206/K206),5)</f>
        <v>1.8535200000000001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295</v>
      </c>
      <c r="H207" s="1"/>
      <c r="I207" s="1"/>
      <c r="J207" s="2">
        <v>0</v>
      </c>
      <c r="K207" s="2">
        <v>5000</v>
      </c>
      <c r="L207" s="2">
        <f t="shared" si="18"/>
        <v>-5000</v>
      </c>
      <c r="M207" s="15">
        <f t="shared" si="19"/>
        <v>0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296</v>
      </c>
      <c r="H208" s="1"/>
      <c r="I208" s="1"/>
      <c r="J208" s="2">
        <v>0</v>
      </c>
      <c r="K208" s="2">
        <v>11000</v>
      </c>
      <c r="L208" s="2">
        <f t="shared" si="18"/>
        <v>-11000</v>
      </c>
      <c r="M208" s="15">
        <f t="shared" si="19"/>
        <v>0</v>
      </c>
    </row>
    <row r="209" spans="1:13" ht="15.75" thickBot="1" x14ac:dyDescent="0.3">
      <c r="A209" s="1"/>
      <c r="B209" s="1"/>
      <c r="C209" s="1"/>
      <c r="D209" s="1"/>
      <c r="E209" s="1"/>
      <c r="F209" s="1"/>
      <c r="G209" s="1" t="s">
        <v>297</v>
      </c>
      <c r="H209" s="1"/>
      <c r="I209" s="1"/>
      <c r="J209" s="4">
        <v>3283.21</v>
      </c>
      <c r="K209" s="4">
        <v>12000</v>
      </c>
      <c r="L209" s="4">
        <f t="shared" si="18"/>
        <v>-8716.7900000000009</v>
      </c>
      <c r="M209" s="18">
        <f t="shared" si="19"/>
        <v>0.27360000000000001</v>
      </c>
    </row>
    <row r="210" spans="1:13" x14ac:dyDescent="0.25">
      <c r="A210" s="1"/>
      <c r="B210" s="1"/>
      <c r="C210" s="1"/>
      <c r="D210" s="1"/>
      <c r="E210" s="1"/>
      <c r="F210" s="1" t="s">
        <v>298</v>
      </c>
      <c r="G210" s="1"/>
      <c r="H210" s="1"/>
      <c r="I210" s="1"/>
      <c r="J210" s="2">
        <f>ROUND(SUM(J205:J209),5)</f>
        <v>5136.7299999999996</v>
      </c>
      <c r="K210" s="2">
        <f>ROUND(SUM(K205:K209),5)</f>
        <v>29000</v>
      </c>
      <c r="L210" s="2">
        <f t="shared" si="18"/>
        <v>-23863.27</v>
      </c>
      <c r="M210" s="15">
        <f t="shared" si="19"/>
        <v>0.17713000000000001</v>
      </c>
    </row>
    <row r="211" spans="1:13" x14ac:dyDescent="0.25">
      <c r="A211" s="1"/>
      <c r="B211" s="1"/>
      <c r="C211" s="1"/>
      <c r="D211" s="1"/>
      <c r="E211" s="1"/>
      <c r="F211" s="1" t="s">
        <v>299</v>
      </c>
      <c r="G211" s="1"/>
      <c r="H211" s="1"/>
      <c r="I211" s="1"/>
      <c r="J211" s="2">
        <v>0</v>
      </c>
      <c r="K211" s="2">
        <v>12920</v>
      </c>
      <c r="L211" s="2">
        <f t="shared" si="18"/>
        <v>-12920</v>
      </c>
      <c r="M211" s="15">
        <f t="shared" si="19"/>
        <v>0</v>
      </c>
    </row>
    <row r="212" spans="1:13" x14ac:dyDescent="0.25">
      <c r="A212" s="1"/>
      <c r="B212" s="1"/>
      <c r="C212" s="1"/>
      <c r="D212" s="1"/>
      <c r="E212" s="1"/>
      <c r="F212" s="1" t="s">
        <v>364</v>
      </c>
      <c r="G212" s="1"/>
      <c r="H212" s="1"/>
      <c r="I212" s="1"/>
      <c r="J212" s="2">
        <v>2750</v>
      </c>
      <c r="K212" s="2"/>
      <c r="L212" s="2"/>
      <c r="M212" s="15"/>
    </row>
    <row r="213" spans="1:13" x14ac:dyDescent="0.25">
      <c r="A213" s="1"/>
      <c r="B213" s="1"/>
      <c r="C213" s="1"/>
      <c r="D213" s="1"/>
      <c r="E213" s="1"/>
      <c r="F213" s="1" t="s">
        <v>300</v>
      </c>
      <c r="G213" s="1"/>
      <c r="H213" s="1"/>
      <c r="I213" s="1"/>
      <c r="J213" s="2"/>
      <c r="K213" s="2"/>
      <c r="L213" s="2"/>
      <c r="M213" s="15"/>
    </row>
    <row r="214" spans="1:13" x14ac:dyDescent="0.25">
      <c r="A214" s="1"/>
      <c r="B214" s="1"/>
      <c r="C214" s="1"/>
      <c r="D214" s="1"/>
      <c r="E214" s="1"/>
      <c r="F214" s="1"/>
      <c r="G214" s="1" t="s">
        <v>301</v>
      </c>
      <c r="H214" s="1"/>
      <c r="I214" s="1"/>
      <c r="J214" s="2">
        <v>83.2</v>
      </c>
      <c r="K214" s="2">
        <v>2500</v>
      </c>
      <c r="L214" s="2">
        <f>ROUND((J214-K214),5)</f>
        <v>-2416.8000000000002</v>
      </c>
      <c r="M214" s="15">
        <f>ROUND(IF(K214=0, IF(J214=0, 0, 1), J214/K214),5)</f>
        <v>3.3279999999999997E-2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302</v>
      </c>
      <c r="H215" s="1"/>
      <c r="I215" s="1"/>
      <c r="J215" s="2">
        <v>696.79</v>
      </c>
      <c r="K215" s="2">
        <v>1000</v>
      </c>
      <c r="L215" s="2">
        <f>ROUND((J215-K215),5)</f>
        <v>-303.20999999999998</v>
      </c>
      <c r="M215" s="15">
        <f>ROUND(IF(K215=0, IF(J215=0, 0, 1), J215/K215),5)</f>
        <v>0.69679000000000002</v>
      </c>
    </row>
    <row r="216" spans="1:13" ht="15.75" thickBot="1" x14ac:dyDescent="0.3">
      <c r="A216" s="1"/>
      <c r="B216" s="1"/>
      <c r="C216" s="1"/>
      <c r="D216" s="1"/>
      <c r="E216" s="1"/>
      <c r="F216" s="1"/>
      <c r="G216" s="1" t="s">
        <v>303</v>
      </c>
      <c r="H216" s="1"/>
      <c r="I216" s="1"/>
      <c r="J216" s="2">
        <v>9.1999999999999993</v>
      </c>
      <c r="K216" s="2">
        <v>0</v>
      </c>
      <c r="L216" s="2">
        <f>ROUND((J216-K216),5)</f>
        <v>9.1999999999999993</v>
      </c>
      <c r="M216" s="15">
        <f>ROUND(IF(K216=0, IF(J216=0, 0, 1), J216/K216),5)</f>
        <v>1</v>
      </c>
    </row>
    <row r="217" spans="1:13" ht="15.75" thickBot="1" x14ac:dyDescent="0.3">
      <c r="A217" s="1"/>
      <c r="B217" s="1"/>
      <c r="C217" s="1"/>
      <c r="D217" s="1"/>
      <c r="E217" s="1"/>
      <c r="F217" s="1" t="s">
        <v>304</v>
      </c>
      <c r="G217" s="1"/>
      <c r="H217" s="1"/>
      <c r="I217" s="1"/>
      <c r="J217" s="3">
        <f>ROUND(SUM(J213:J216),5)</f>
        <v>789.19</v>
      </c>
      <c r="K217" s="3">
        <f>ROUND(SUM(K213:K216),5)</f>
        <v>3500</v>
      </c>
      <c r="L217" s="3">
        <f>ROUND((J217-K217),5)</f>
        <v>-2710.81</v>
      </c>
      <c r="M217" s="17">
        <f>ROUND(IF(K217=0, IF(J217=0, 0, 1), J217/K217),5)</f>
        <v>0.22548000000000001</v>
      </c>
    </row>
    <row r="218" spans="1:13" x14ac:dyDescent="0.25">
      <c r="A218" s="1"/>
      <c r="B218" s="1"/>
      <c r="C218" s="1"/>
      <c r="D218" s="1"/>
      <c r="E218" s="1" t="s">
        <v>305</v>
      </c>
      <c r="F218" s="1"/>
      <c r="G218" s="1"/>
      <c r="H218" s="1"/>
      <c r="I218" s="1"/>
      <c r="J218" s="2">
        <f>ROUND(SUM(J203:J204)+SUM(J210:J212)+J217,5)</f>
        <v>9030.92</v>
      </c>
      <c r="K218" s="2">
        <f>ROUND(SUM(K203:K204)+SUM(K210:K212)+K217,5)</f>
        <v>46920</v>
      </c>
      <c r="L218" s="2">
        <f>ROUND((J218-K218),5)</f>
        <v>-37889.08</v>
      </c>
      <c r="M218" s="15">
        <f>ROUND(IF(K218=0, IF(J218=0, 0, 1), J218/K218),5)</f>
        <v>0.19247</v>
      </c>
    </row>
    <row r="219" spans="1:13" x14ac:dyDescent="0.25">
      <c r="A219" s="1"/>
      <c r="B219" s="1"/>
      <c r="C219" s="1"/>
      <c r="D219" s="1"/>
      <c r="E219" s="1" t="s">
        <v>306</v>
      </c>
      <c r="F219" s="1"/>
      <c r="G219" s="1"/>
      <c r="H219" s="1"/>
      <c r="I219" s="1"/>
      <c r="J219" s="2"/>
      <c r="K219" s="2"/>
      <c r="L219" s="2"/>
      <c r="M219" s="15"/>
    </row>
    <row r="220" spans="1:13" x14ac:dyDescent="0.25">
      <c r="A220" s="1"/>
      <c r="B220" s="1"/>
      <c r="C220" s="1"/>
      <c r="D220" s="1"/>
      <c r="E220" s="1"/>
      <c r="F220" s="1" t="s">
        <v>307</v>
      </c>
      <c r="G220" s="1"/>
      <c r="H220" s="1"/>
      <c r="I220" s="1"/>
      <c r="J220" s="2">
        <v>919.23</v>
      </c>
      <c r="K220" s="2">
        <v>5500</v>
      </c>
      <c r="L220" s="2">
        <f t="shared" ref="L220:L225" si="20">ROUND((J220-K220),5)</f>
        <v>-4580.7700000000004</v>
      </c>
      <c r="M220" s="15">
        <f t="shared" ref="M220:M225" si="21">ROUND(IF(K220=0, IF(J220=0, 0, 1), J220/K220),5)</f>
        <v>0.16713</v>
      </c>
    </row>
    <row r="221" spans="1:13" x14ac:dyDescent="0.25">
      <c r="A221" s="1"/>
      <c r="B221" s="1"/>
      <c r="C221" s="1"/>
      <c r="D221" s="1"/>
      <c r="E221" s="1"/>
      <c r="F221" s="1" t="s">
        <v>308</v>
      </c>
      <c r="G221" s="1"/>
      <c r="H221" s="1"/>
      <c r="I221" s="1"/>
      <c r="J221" s="2">
        <v>1997.1</v>
      </c>
      <c r="K221" s="2">
        <v>0</v>
      </c>
      <c r="L221" s="2">
        <f t="shared" si="20"/>
        <v>1997.1</v>
      </c>
      <c r="M221" s="15">
        <f t="shared" si="21"/>
        <v>1</v>
      </c>
    </row>
    <row r="222" spans="1:13" x14ac:dyDescent="0.25">
      <c r="A222" s="1"/>
      <c r="B222" s="1"/>
      <c r="C222" s="1"/>
      <c r="D222" s="1"/>
      <c r="E222" s="1"/>
      <c r="F222" s="1" t="s">
        <v>309</v>
      </c>
      <c r="G222" s="1"/>
      <c r="H222" s="1"/>
      <c r="I222" s="1"/>
      <c r="J222" s="2">
        <v>0</v>
      </c>
      <c r="K222" s="2">
        <v>5000</v>
      </c>
      <c r="L222" s="2">
        <f t="shared" si="20"/>
        <v>-5000</v>
      </c>
      <c r="M222" s="15">
        <f t="shared" si="21"/>
        <v>0</v>
      </c>
    </row>
    <row r="223" spans="1:13" x14ac:dyDescent="0.25">
      <c r="A223" s="1"/>
      <c r="B223" s="1"/>
      <c r="C223" s="1"/>
      <c r="D223" s="1"/>
      <c r="E223" s="1"/>
      <c r="F223" s="1" t="s">
        <v>310</v>
      </c>
      <c r="G223" s="1"/>
      <c r="H223" s="1"/>
      <c r="I223" s="1"/>
      <c r="J223" s="2">
        <v>119.97</v>
      </c>
      <c r="K223" s="2">
        <v>5500</v>
      </c>
      <c r="L223" s="2">
        <f t="shared" si="20"/>
        <v>-5380.03</v>
      </c>
      <c r="M223" s="15">
        <f t="shared" si="21"/>
        <v>2.181E-2</v>
      </c>
    </row>
    <row r="224" spans="1:13" x14ac:dyDescent="0.25">
      <c r="A224" s="1"/>
      <c r="B224" s="1"/>
      <c r="C224" s="1"/>
      <c r="D224" s="1"/>
      <c r="E224" s="1"/>
      <c r="F224" s="1" t="s">
        <v>311</v>
      </c>
      <c r="G224" s="1"/>
      <c r="H224" s="1"/>
      <c r="I224" s="1"/>
      <c r="J224" s="2">
        <v>115</v>
      </c>
      <c r="K224" s="2">
        <v>5000</v>
      </c>
      <c r="L224" s="2">
        <f t="shared" si="20"/>
        <v>-4885</v>
      </c>
      <c r="M224" s="15">
        <f t="shared" si="21"/>
        <v>2.3E-2</v>
      </c>
    </row>
    <row r="225" spans="1:13" x14ac:dyDescent="0.25">
      <c r="A225" s="1"/>
      <c r="B225" s="1"/>
      <c r="C225" s="1"/>
      <c r="D225" s="1"/>
      <c r="E225" s="1"/>
      <c r="F225" s="1" t="s">
        <v>312</v>
      </c>
      <c r="G225" s="1"/>
      <c r="H225" s="1"/>
      <c r="I225" s="1"/>
      <c r="J225" s="2">
        <v>2053.73</v>
      </c>
      <c r="K225" s="2">
        <v>10000</v>
      </c>
      <c r="L225" s="2">
        <f t="shared" si="20"/>
        <v>-7946.27</v>
      </c>
      <c r="M225" s="15">
        <f t="shared" si="21"/>
        <v>0.20537</v>
      </c>
    </row>
    <row r="226" spans="1:13" x14ac:dyDescent="0.25">
      <c r="A226" s="1"/>
      <c r="B226" s="1"/>
      <c r="C226" s="1"/>
      <c r="D226" s="1"/>
      <c r="E226" s="1"/>
      <c r="F226" s="1" t="s">
        <v>313</v>
      </c>
      <c r="G226" s="1"/>
      <c r="H226" s="1"/>
      <c r="I226" s="1"/>
      <c r="J226" s="2"/>
      <c r="K226" s="2"/>
      <c r="L226" s="2"/>
      <c r="M226" s="15"/>
    </row>
    <row r="227" spans="1:13" ht="15.75" thickBot="1" x14ac:dyDescent="0.3">
      <c r="A227" s="1"/>
      <c r="B227" s="1"/>
      <c r="C227" s="1"/>
      <c r="D227" s="1"/>
      <c r="E227" s="1"/>
      <c r="F227" s="1"/>
      <c r="G227" s="1" t="s">
        <v>314</v>
      </c>
      <c r="H227" s="1"/>
      <c r="I227" s="1"/>
      <c r="J227" s="2">
        <v>550</v>
      </c>
      <c r="K227" s="2">
        <v>550</v>
      </c>
      <c r="L227" s="2">
        <f t="shared" ref="L227:L232" si="22">ROUND((J227-K227),5)</f>
        <v>0</v>
      </c>
      <c r="M227" s="15">
        <f t="shared" ref="M227:M232" si="23">ROUND(IF(K227=0, IF(J227=0, 0, 1), J227/K227),5)</f>
        <v>1</v>
      </c>
    </row>
    <row r="228" spans="1:13" ht="15.75" thickBot="1" x14ac:dyDescent="0.3">
      <c r="A228" s="1"/>
      <c r="B228" s="1"/>
      <c r="C228" s="1"/>
      <c r="D228" s="1"/>
      <c r="E228" s="1"/>
      <c r="F228" s="1" t="s">
        <v>315</v>
      </c>
      <c r="G228" s="1"/>
      <c r="H228" s="1"/>
      <c r="I228" s="1"/>
      <c r="J228" s="3">
        <f>ROUND(SUM(J226:J227),5)</f>
        <v>550</v>
      </c>
      <c r="K228" s="3">
        <f>ROUND(SUM(K226:K227),5)</f>
        <v>550</v>
      </c>
      <c r="L228" s="3">
        <f t="shared" si="22"/>
        <v>0</v>
      </c>
      <c r="M228" s="17">
        <f t="shared" si="23"/>
        <v>1</v>
      </c>
    </row>
    <row r="229" spans="1:13" x14ac:dyDescent="0.25">
      <c r="A229" s="1"/>
      <c r="B229" s="1"/>
      <c r="C229" s="1"/>
      <c r="D229" s="1"/>
      <c r="E229" s="1" t="s">
        <v>316</v>
      </c>
      <c r="F229" s="1"/>
      <c r="G229" s="1"/>
      <c r="H229" s="1"/>
      <c r="I229" s="1"/>
      <c r="J229" s="2">
        <f>ROUND(SUM(J219:J225)+J228,5)</f>
        <v>5755.03</v>
      </c>
      <c r="K229" s="2">
        <f>ROUND(SUM(K219:K225)+K228,5)</f>
        <v>31550</v>
      </c>
      <c r="L229" s="2">
        <f t="shared" si="22"/>
        <v>-25794.97</v>
      </c>
      <c r="M229" s="15">
        <f t="shared" si="23"/>
        <v>0.18240999999999999</v>
      </c>
    </row>
    <row r="230" spans="1:13" ht="15.75" thickBot="1" x14ac:dyDescent="0.3">
      <c r="A230" s="1"/>
      <c r="B230" s="1"/>
      <c r="C230" s="1"/>
      <c r="D230" s="1"/>
      <c r="E230" s="1" t="s">
        <v>317</v>
      </c>
      <c r="F230" s="1"/>
      <c r="G230" s="1"/>
      <c r="H230" s="1"/>
      <c r="I230" s="1"/>
      <c r="J230" s="2">
        <v>-292.73</v>
      </c>
      <c r="K230" s="2">
        <v>0</v>
      </c>
      <c r="L230" s="2">
        <f t="shared" si="22"/>
        <v>-292.73</v>
      </c>
      <c r="M230" s="15">
        <f t="shared" si="23"/>
        <v>1</v>
      </c>
    </row>
    <row r="231" spans="1:13" ht="15.75" thickBot="1" x14ac:dyDescent="0.3">
      <c r="A231" s="1"/>
      <c r="B231" s="1"/>
      <c r="C231" s="1"/>
      <c r="D231" s="1" t="s">
        <v>318</v>
      </c>
      <c r="E231" s="1"/>
      <c r="F231" s="1"/>
      <c r="G231" s="1"/>
      <c r="H231" s="1"/>
      <c r="I231" s="1"/>
      <c r="J231" s="3">
        <f>ROUND(J34+J42+J141+J146+J155+J197+J202+J218+SUM(J229:J230),5)</f>
        <v>935704.83</v>
      </c>
      <c r="K231" s="3">
        <f>ROUND(K34+K42+K141+K146+K155+K197+K202+K218+SUM(K229:K230),5)</f>
        <v>1880863.1</v>
      </c>
      <c r="L231" s="3">
        <f t="shared" si="22"/>
        <v>-945158.27</v>
      </c>
      <c r="M231" s="17">
        <f t="shared" si="23"/>
        <v>0.49748999999999999</v>
      </c>
    </row>
    <row r="232" spans="1:13" x14ac:dyDescent="0.25">
      <c r="A232" s="1"/>
      <c r="B232" s="1" t="s">
        <v>319</v>
      </c>
      <c r="C232" s="1"/>
      <c r="D232" s="1"/>
      <c r="E232" s="1"/>
      <c r="F232" s="1"/>
      <c r="G232" s="1"/>
      <c r="H232" s="1"/>
      <c r="I232" s="1"/>
      <c r="J232" s="2">
        <f>ROUND(J3+J33-J231,5)</f>
        <v>731556.24</v>
      </c>
      <c r="K232" s="2">
        <f>ROUND(K3+K33-K231,5)</f>
        <v>0</v>
      </c>
      <c r="L232" s="2">
        <f t="shared" si="22"/>
        <v>731556.24</v>
      </c>
      <c r="M232" s="15">
        <f t="shared" si="23"/>
        <v>1</v>
      </c>
    </row>
    <row r="233" spans="1:13" x14ac:dyDescent="0.25">
      <c r="A233" s="1"/>
      <c r="B233" s="1" t="s">
        <v>320</v>
      </c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15"/>
    </row>
    <row r="234" spans="1:13" x14ac:dyDescent="0.25">
      <c r="A234" s="1"/>
      <c r="B234" s="1"/>
      <c r="C234" s="1" t="s">
        <v>321</v>
      </c>
      <c r="D234" s="1"/>
      <c r="E234" s="1"/>
      <c r="F234" s="1"/>
      <c r="G234" s="1"/>
      <c r="H234" s="1"/>
      <c r="I234" s="1"/>
      <c r="J234" s="2"/>
      <c r="K234" s="2"/>
      <c r="L234" s="2"/>
      <c r="M234" s="15"/>
    </row>
    <row r="235" spans="1:13" x14ac:dyDescent="0.25">
      <c r="A235" s="1"/>
      <c r="B235" s="1"/>
      <c r="C235" s="1"/>
      <c r="D235" s="1" t="s">
        <v>365</v>
      </c>
      <c r="E235" s="1"/>
      <c r="F235" s="1"/>
      <c r="G235" s="1"/>
      <c r="H235" s="1"/>
      <c r="I235" s="1"/>
      <c r="J235" s="2"/>
      <c r="K235" s="2"/>
      <c r="L235" s="2"/>
      <c r="M235" s="15"/>
    </row>
    <row r="236" spans="1:13" x14ac:dyDescent="0.25">
      <c r="A236" s="1"/>
      <c r="B236" s="1"/>
      <c r="C236" s="1"/>
      <c r="D236" s="1"/>
      <c r="E236" s="1" t="s">
        <v>366</v>
      </c>
      <c r="F236" s="1"/>
      <c r="G236" s="1"/>
      <c r="H236" s="1"/>
      <c r="I236" s="1"/>
      <c r="J236" s="2">
        <v>-18.989999999999998</v>
      </c>
      <c r="K236" s="2"/>
      <c r="L236" s="2"/>
      <c r="M236" s="15"/>
    </row>
    <row r="237" spans="1:13" ht="15.75" thickBot="1" x14ac:dyDescent="0.3">
      <c r="A237" s="1"/>
      <c r="B237" s="1"/>
      <c r="C237" s="1"/>
      <c r="D237" s="1"/>
      <c r="E237" s="1" t="s">
        <v>367</v>
      </c>
      <c r="F237" s="1"/>
      <c r="G237" s="1"/>
      <c r="H237" s="1"/>
      <c r="I237" s="1"/>
      <c r="J237" s="4">
        <v>12000</v>
      </c>
      <c r="K237" s="2"/>
      <c r="L237" s="2"/>
      <c r="M237" s="15"/>
    </row>
    <row r="238" spans="1:13" x14ac:dyDescent="0.25">
      <c r="A238" s="1"/>
      <c r="B238" s="1"/>
      <c r="C238" s="1"/>
      <c r="D238" s="1" t="s">
        <v>368</v>
      </c>
      <c r="E238" s="1"/>
      <c r="F238" s="1"/>
      <c r="G238" s="1"/>
      <c r="H238" s="1"/>
      <c r="I238" s="1"/>
      <c r="J238" s="2">
        <f>ROUND(SUM(J235:J237),5)</f>
        <v>11981.01</v>
      </c>
      <c r="K238" s="2"/>
      <c r="L238" s="2"/>
      <c r="M238" s="15"/>
    </row>
    <row r="239" spans="1:13" x14ac:dyDescent="0.25">
      <c r="A239" s="1"/>
      <c r="B239" s="1"/>
      <c r="C239" s="1"/>
      <c r="D239" s="1" t="s">
        <v>369</v>
      </c>
      <c r="E239" s="1"/>
      <c r="F239" s="1"/>
      <c r="G239" s="1"/>
      <c r="H239" s="1"/>
      <c r="I239" s="1"/>
      <c r="J239" s="2"/>
      <c r="K239" s="2"/>
      <c r="L239" s="2"/>
      <c r="M239" s="15"/>
    </row>
    <row r="240" spans="1:13" ht="15.75" thickBot="1" x14ac:dyDescent="0.3">
      <c r="A240" s="1"/>
      <c r="B240" s="1"/>
      <c r="C240" s="1"/>
      <c r="D240" s="1"/>
      <c r="E240" s="1" t="s">
        <v>370</v>
      </c>
      <c r="F240" s="1"/>
      <c r="G240" s="1"/>
      <c r="H240" s="1"/>
      <c r="I240" s="1"/>
      <c r="J240" s="4">
        <v>75000</v>
      </c>
      <c r="K240" s="2"/>
      <c r="L240" s="2"/>
      <c r="M240" s="15"/>
    </row>
    <row r="241" spans="1:13" x14ac:dyDescent="0.25">
      <c r="A241" s="1"/>
      <c r="B241" s="1"/>
      <c r="C241" s="1"/>
      <c r="D241" s="1" t="s">
        <v>371</v>
      </c>
      <c r="E241" s="1"/>
      <c r="F241" s="1"/>
      <c r="G241" s="1"/>
      <c r="H241" s="1"/>
      <c r="I241" s="1"/>
      <c r="J241" s="2">
        <f>ROUND(SUM(J239:J240),5)</f>
        <v>75000</v>
      </c>
      <c r="K241" s="2"/>
      <c r="L241" s="2"/>
      <c r="M241" s="15"/>
    </row>
    <row r="242" spans="1:13" x14ac:dyDescent="0.25">
      <c r="A242" s="1"/>
      <c r="B242" s="1"/>
      <c r="C242" s="1"/>
      <c r="D242" s="1" t="s">
        <v>322</v>
      </c>
      <c r="E242" s="1"/>
      <c r="F242" s="1"/>
      <c r="G242" s="1"/>
      <c r="H242" s="1"/>
      <c r="I242" s="1"/>
      <c r="J242" s="2"/>
      <c r="K242" s="2"/>
      <c r="L242" s="2"/>
      <c r="M242" s="15"/>
    </row>
    <row r="243" spans="1:13" x14ac:dyDescent="0.25">
      <c r="A243" s="1"/>
      <c r="B243" s="1"/>
      <c r="C243" s="1"/>
      <c r="D243" s="1"/>
      <c r="E243" s="1" t="s">
        <v>323</v>
      </c>
      <c r="F243" s="1"/>
      <c r="G243" s="1"/>
      <c r="H243" s="1"/>
      <c r="I243" s="1"/>
      <c r="J243" s="2"/>
      <c r="K243" s="2"/>
      <c r="L243" s="2"/>
      <c r="M243" s="15"/>
    </row>
    <row r="244" spans="1:13" x14ac:dyDescent="0.25">
      <c r="A244" s="1"/>
      <c r="B244" s="1"/>
      <c r="C244" s="1"/>
      <c r="D244" s="1"/>
      <c r="E244" s="1"/>
      <c r="F244" s="1" t="s">
        <v>324</v>
      </c>
      <c r="G244" s="1"/>
      <c r="H244" s="1"/>
      <c r="I244" s="1"/>
      <c r="J244" s="2">
        <v>250</v>
      </c>
      <c r="K244" s="2">
        <v>5000</v>
      </c>
      <c r="L244" s="2">
        <f>ROUND((J244-K244),5)</f>
        <v>-4750</v>
      </c>
      <c r="M244" s="15">
        <f>ROUND(IF(K244=0, IF(J244=0, 0, 1), J244/K244),5)</f>
        <v>0.05</v>
      </c>
    </row>
    <row r="245" spans="1:13" x14ac:dyDescent="0.25">
      <c r="A245" s="1"/>
      <c r="B245" s="1"/>
      <c r="C245" s="1"/>
      <c r="D245" s="1"/>
      <c r="E245" s="1"/>
      <c r="F245" s="1" t="s">
        <v>325</v>
      </c>
      <c r="G245" s="1"/>
      <c r="H245" s="1"/>
      <c r="I245" s="1"/>
      <c r="J245" s="2">
        <v>30000</v>
      </c>
      <c r="K245" s="2">
        <v>42500</v>
      </c>
      <c r="L245" s="2">
        <f>ROUND((J245-K245),5)</f>
        <v>-12500</v>
      </c>
      <c r="M245" s="15">
        <f>ROUND(IF(K245=0, IF(J245=0, 0, 1), J245/K245),5)</f>
        <v>0.70587999999999995</v>
      </c>
    </row>
    <row r="246" spans="1:13" x14ac:dyDescent="0.25">
      <c r="A246" s="1"/>
      <c r="B246" s="1"/>
      <c r="C246" s="1"/>
      <c r="D246" s="1"/>
      <c r="E246" s="1"/>
      <c r="F246" s="1" t="s">
        <v>326</v>
      </c>
      <c r="G246" s="1"/>
      <c r="H246" s="1"/>
      <c r="I246" s="1"/>
      <c r="J246" s="2">
        <v>1800</v>
      </c>
      <c r="K246" s="2"/>
      <c r="L246" s="2"/>
      <c r="M246" s="15"/>
    </row>
    <row r="247" spans="1:13" ht="15.75" thickBot="1" x14ac:dyDescent="0.3">
      <c r="A247" s="1"/>
      <c r="B247" s="1"/>
      <c r="C247" s="1"/>
      <c r="D247" s="1"/>
      <c r="E247" s="1"/>
      <c r="F247" s="1" t="s">
        <v>372</v>
      </c>
      <c r="G247" s="1"/>
      <c r="H247" s="1"/>
      <c r="I247" s="1"/>
      <c r="J247" s="4">
        <v>75</v>
      </c>
      <c r="K247" s="4"/>
      <c r="L247" s="4"/>
      <c r="M247" s="18"/>
    </row>
    <row r="248" spans="1:13" x14ac:dyDescent="0.25">
      <c r="A248" s="1"/>
      <c r="B248" s="1"/>
      <c r="C248" s="1"/>
      <c r="D248" s="1"/>
      <c r="E248" s="1" t="s">
        <v>327</v>
      </c>
      <c r="F248" s="1"/>
      <c r="G248" s="1"/>
      <c r="H248" s="1"/>
      <c r="I248" s="1"/>
      <c r="J248" s="2">
        <f>ROUND(SUM(J243:J247),5)</f>
        <v>32125</v>
      </c>
      <c r="K248" s="2">
        <f>ROUND(SUM(K243:K247),5)</f>
        <v>47500</v>
      </c>
      <c r="L248" s="2">
        <f>ROUND((J248-K248),5)</f>
        <v>-15375</v>
      </c>
      <c r="M248" s="15">
        <f>ROUND(IF(K248=0, IF(J248=0, 0, 1), J248/K248),5)</f>
        <v>0.67632000000000003</v>
      </c>
    </row>
    <row r="249" spans="1:13" x14ac:dyDescent="0.25">
      <c r="A249" s="1"/>
      <c r="B249" s="1"/>
      <c r="C249" s="1"/>
      <c r="D249" s="1"/>
      <c r="E249" s="1" t="s">
        <v>373</v>
      </c>
      <c r="F249" s="1"/>
      <c r="G249" s="1"/>
      <c r="H249" s="1"/>
      <c r="I249" s="1"/>
      <c r="J249" s="2"/>
      <c r="K249" s="2"/>
      <c r="L249" s="2"/>
      <c r="M249" s="15"/>
    </row>
    <row r="250" spans="1:13" ht="15.75" thickBot="1" x14ac:dyDescent="0.3">
      <c r="A250" s="1"/>
      <c r="B250" s="1"/>
      <c r="C250" s="1"/>
      <c r="D250" s="1"/>
      <c r="E250" s="1"/>
      <c r="F250" s="1" t="s">
        <v>374</v>
      </c>
      <c r="G250" s="1"/>
      <c r="H250" s="1"/>
      <c r="I250" s="1"/>
      <c r="J250" s="4">
        <v>32500</v>
      </c>
      <c r="K250" s="2"/>
      <c r="L250" s="2"/>
      <c r="M250" s="15"/>
    </row>
    <row r="251" spans="1:13" x14ac:dyDescent="0.25">
      <c r="A251" s="1"/>
      <c r="B251" s="1"/>
      <c r="C251" s="1"/>
      <c r="D251" s="1"/>
      <c r="E251" s="1" t="s">
        <v>375</v>
      </c>
      <c r="F251" s="1"/>
      <c r="G251" s="1"/>
      <c r="H251" s="1"/>
      <c r="I251" s="1"/>
      <c r="J251" s="2">
        <f>ROUND(SUM(J249:J250),5)</f>
        <v>32500</v>
      </c>
      <c r="K251" s="2"/>
      <c r="L251" s="2"/>
      <c r="M251" s="15"/>
    </row>
    <row r="252" spans="1:13" x14ac:dyDescent="0.25">
      <c r="A252" s="1"/>
      <c r="B252" s="1"/>
      <c r="C252" s="1"/>
      <c r="D252" s="1"/>
      <c r="E252" s="1" t="s">
        <v>376</v>
      </c>
      <c r="F252" s="1"/>
      <c r="G252" s="1"/>
      <c r="H252" s="1"/>
      <c r="I252" s="1"/>
      <c r="J252" s="2">
        <v>643</v>
      </c>
      <c r="K252" s="2"/>
      <c r="L252" s="2"/>
      <c r="M252" s="15"/>
    </row>
    <row r="253" spans="1:13" x14ac:dyDescent="0.25">
      <c r="A253" s="1"/>
      <c r="B253" s="1"/>
      <c r="C253" s="1"/>
      <c r="D253" s="1"/>
      <c r="E253" s="1" t="s">
        <v>328</v>
      </c>
      <c r="F253" s="1"/>
      <c r="G253" s="1"/>
      <c r="H253" s="1"/>
      <c r="I253" s="1"/>
      <c r="J253" s="2"/>
      <c r="K253" s="2"/>
      <c r="L253" s="2"/>
      <c r="M253" s="15"/>
    </row>
    <row r="254" spans="1:13" x14ac:dyDescent="0.25">
      <c r="A254" s="1"/>
      <c r="B254" s="1"/>
      <c r="C254" s="1"/>
      <c r="D254" s="1"/>
      <c r="E254" s="1"/>
      <c r="F254" s="1" t="s">
        <v>329</v>
      </c>
      <c r="G254" s="1"/>
      <c r="H254" s="1"/>
      <c r="I254" s="1"/>
      <c r="J254" s="2">
        <v>35464.36</v>
      </c>
      <c r="K254" s="2"/>
      <c r="L254" s="2"/>
      <c r="M254" s="15"/>
    </row>
    <row r="255" spans="1:13" x14ac:dyDescent="0.25">
      <c r="A255" s="1"/>
      <c r="B255" s="1"/>
      <c r="C255" s="1"/>
      <c r="D255" s="1"/>
      <c r="E255" s="1"/>
      <c r="F255" s="1" t="s">
        <v>330</v>
      </c>
      <c r="G255" s="1"/>
      <c r="H255" s="1"/>
      <c r="I255" s="1"/>
      <c r="J255" s="2">
        <v>8657.99</v>
      </c>
      <c r="K255" s="2"/>
      <c r="L255" s="2"/>
      <c r="M255" s="15"/>
    </row>
    <row r="256" spans="1:13" x14ac:dyDescent="0.25">
      <c r="A256" s="1"/>
      <c r="B256" s="1"/>
      <c r="C256" s="1"/>
      <c r="D256" s="1"/>
      <c r="E256" s="1"/>
      <c r="F256" s="1" t="s">
        <v>331</v>
      </c>
      <c r="G256" s="1"/>
      <c r="H256" s="1"/>
      <c r="I256" s="1"/>
      <c r="J256" s="2">
        <v>9496.64</v>
      </c>
      <c r="K256" s="2"/>
      <c r="L256" s="2"/>
      <c r="M256" s="15"/>
    </row>
    <row r="257" spans="1:13" x14ac:dyDescent="0.25">
      <c r="A257" s="1"/>
      <c r="B257" s="1"/>
      <c r="C257" s="1"/>
      <c r="D257" s="1"/>
      <c r="E257" s="1"/>
      <c r="F257" s="1" t="s">
        <v>332</v>
      </c>
      <c r="G257" s="1"/>
      <c r="H257" s="1"/>
      <c r="I257" s="1"/>
      <c r="J257" s="2">
        <v>17473.12</v>
      </c>
      <c r="K257" s="2"/>
      <c r="L257" s="2"/>
      <c r="M257" s="15"/>
    </row>
    <row r="258" spans="1:13" ht="15.75" thickBot="1" x14ac:dyDescent="0.3">
      <c r="A258" s="1"/>
      <c r="B258" s="1"/>
      <c r="C258" s="1"/>
      <c r="D258" s="1"/>
      <c r="E258" s="1"/>
      <c r="F258" s="1" t="s">
        <v>333</v>
      </c>
      <c r="G258" s="1"/>
      <c r="H258" s="1"/>
      <c r="I258" s="1"/>
      <c r="J258" s="4">
        <v>1462.53</v>
      </c>
      <c r="K258" s="2"/>
      <c r="L258" s="2"/>
      <c r="M258" s="15"/>
    </row>
    <row r="259" spans="1:13" x14ac:dyDescent="0.25">
      <c r="A259" s="1"/>
      <c r="B259" s="1"/>
      <c r="C259" s="1"/>
      <c r="D259" s="1"/>
      <c r="E259" s="1" t="s">
        <v>334</v>
      </c>
      <c r="F259" s="1"/>
      <c r="G259" s="1"/>
      <c r="H259" s="1"/>
      <c r="I259" s="1"/>
      <c r="J259" s="2">
        <f>ROUND(SUM(J253:J258),5)</f>
        <v>72554.64</v>
      </c>
      <c r="K259" s="2"/>
      <c r="L259" s="2"/>
      <c r="M259" s="15"/>
    </row>
    <row r="260" spans="1:13" ht="15.75" thickBot="1" x14ac:dyDescent="0.3">
      <c r="A260" s="1"/>
      <c r="B260" s="1"/>
      <c r="C260" s="1"/>
      <c r="D260" s="1"/>
      <c r="E260" s="1" t="s">
        <v>335</v>
      </c>
      <c r="F260" s="1"/>
      <c r="G260" s="1"/>
      <c r="H260" s="1"/>
      <c r="I260" s="1"/>
      <c r="J260" s="2">
        <v>1360</v>
      </c>
      <c r="K260" s="2"/>
      <c r="L260" s="2"/>
      <c r="M260" s="15"/>
    </row>
    <row r="261" spans="1:13" ht="15.75" thickBot="1" x14ac:dyDescent="0.3">
      <c r="A261" s="1"/>
      <c r="B261" s="1"/>
      <c r="C261" s="1"/>
      <c r="D261" s="1" t="s">
        <v>336</v>
      </c>
      <c r="E261" s="1"/>
      <c r="F261" s="1"/>
      <c r="G261" s="1"/>
      <c r="H261" s="1"/>
      <c r="I261" s="1"/>
      <c r="J261" s="3">
        <f>ROUND(J242+J248+SUM(J251:J252)+SUM(J259:J260),5)</f>
        <v>139182.64000000001</v>
      </c>
      <c r="K261" s="3">
        <f>ROUND(K242+K248+SUM(K251:K252)+SUM(K259:K260),5)</f>
        <v>47500</v>
      </c>
      <c r="L261" s="3">
        <f>ROUND((J261-K261),5)</f>
        <v>91682.64</v>
      </c>
      <c r="M261" s="17">
        <f>ROUND(IF(K261=0, IF(J261=0, 0, 1), J261/K261),5)</f>
        <v>2.9301599999999999</v>
      </c>
    </row>
    <row r="262" spans="1:13" x14ac:dyDescent="0.25">
      <c r="A262" s="1"/>
      <c r="B262" s="1"/>
      <c r="C262" s="1" t="s">
        <v>337</v>
      </c>
      <c r="D262" s="1"/>
      <c r="E262" s="1"/>
      <c r="F262" s="1"/>
      <c r="G262" s="1"/>
      <c r="H262" s="1"/>
      <c r="I262" s="1"/>
      <c r="J262" s="2">
        <f>ROUND(J234+J238+J241+J261,5)</f>
        <v>226163.65</v>
      </c>
      <c r="K262" s="2">
        <f>ROUND(K234+K238+K241+K261,5)</f>
        <v>47500</v>
      </c>
      <c r="L262" s="2">
        <f>ROUND((J262-K262),5)</f>
        <v>178663.65</v>
      </c>
      <c r="M262" s="15">
        <f>ROUND(IF(K262=0, IF(J262=0, 0, 1), J262/K262),5)</f>
        <v>4.7613399999999997</v>
      </c>
    </row>
    <row r="263" spans="1:13" x14ac:dyDescent="0.25">
      <c r="A263" s="1"/>
      <c r="B263" s="1"/>
      <c r="C263" s="1" t="s">
        <v>338</v>
      </c>
      <c r="D263" s="1"/>
      <c r="E263" s="1"/>
      <c r="F263" s="1"/>
      <c r="G263" s="1"/>
      <c r="H263" s="1"/>
      <c r="I263" s="1"/>
      <c r="J263" s="2"/>
      <c r="K263" s="2"/>
      <c r="L263" s="2"/>
      <c r="M263" s="15"/>
    </row>
    <row r="264" spans="1:13" x14ac:dyDescent="0.25">
      <c r="A264" s="1"/>
      <c r="B264" s="1"/>
      <c r="C264" s="1"/>
      <c r="D264" s="1" t="s">
        <v>339</v>
      </c>
      <c r="E264" s="1"/>
      <c r="F264" s="1"/>
      <c r="G264" s="1"/>
      <c r="H264" s="1"/>
      <c r="I264" s="1"/>
      <c r="J264" s="2"/>
      <c r="K264" s="2"/>
      <c r="L264" s="2"/>
      <c r="M264" s="15"/>
    </row>
    <row r="265" spans="1:13" x14ac:dyDescent="0.25">
      <c r="A265" s="1"/>
      <c r="B265" s="1"/>
      <c r="C265" s="1"/>
      <c r="D265" s="1"/>
      <c r="E265" s="1" t="s">
        <v>377</v>
      </c>
      <c r="F265" s="1"/>
      <c r="G265" s="1"/>
      <c r="H265" s="1"/>
      <c r="I265" s="1"/>
      <c r="J265" s="2">
        <v>212.01</v>
      </c>
      <c r="K265" s="2"/>
      <c r="L265" s="2"/>
      <c r="M265" s="15"/>
    </row>
    <row r="266" spans="1:13" x14ac:dyDescent="0.25">
      <c r="A266" s="1"/>
      <c r="B266" s="1"/>
      <c r="C266" s="1"/>
      <c r="D266" s="1"/>
      <c r="E266" s="1" t="s">
        <v>378</v>
      </c>
      <c r="F266" s="1"/>
      <c r="G266" s="1"/>
      <c r="H266" s="1"/>
      <c r="I266" s="1"/>
      <c r="J266" s="2">
        <v>11194.1</v>
      </c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340</v>
      </c>
      <c r="F267" s="1"/>
      <c r="G267" s="1"/>
      <c r="H267" s="1"/>
      <c r="I267" s="1"/>
      <c r="J267" s="2">
        <v>4756.3100000000004</v>
      </c>
      <c r="K267" s="2"/>
      <c r="L267" s="2"/>
      <c r="M267" s="15"/>
    </row>
    <row r="268" spans="1:13" x14ac:dyDescent="0.25">
      <c r="A268" s="1"/>
      <c r="B268" s="1"/>
      <c r="C268" s="1"/>
      <c r="D268" s="1"/>
      <c r="E268" s="1" t="s">
        <v>379</v>
      </c>
      <c r="F268" s="1"/>
      <c r="G268" s="1"/>
      <c r="H268" s="1"/>
      <c r="I268" s="1"/>
      <c r="J268" s="2">
        <v>3.44</v>
      </c>
      <c r="K268" s="2"/>
      <c r="L268" s="2"/>
      <c r="M268" s="15"/>
    </row>
    <row r="269" spans="1:13" x14ac:dyDescent="0.25">
      <c r="A269" s="1"/>
      <c r="B269" s="1"/>
      <c r="C269" s="1"/>
      <c r="D269" s="1"/>
      <c r="E269" s="1" t="s">
        <v>341</v>
      </c>
      <c r="F269" s="1"/>
      <c r="G269" s="1"/>
      <c r="H269" s="1"/>
      <c r="I269" s="1"/>
      <c r="J269" s="2">
        <v>6161</v>
      </c>
      <c r="K269" s="2"/>
      <c r="L269" s="2"/>
      <c r="M269" s="15"/>
    </row>
    <row r="270" spans="1:13" x14ac:dyDescent="0.25">
      <c r="A270" s="1"/>
      <c r="B270" s="1"/>
      <c r="C270" s="1"/>
      <c r="D270" s="1"/>
      <c r="E270" s="1" t="s">
        <v>342</v>
      </c>
      <c r="F270" s="1"/>
      <c r="G270" s="1"/>
      <c r="H270" s="1"/>
      <c r="I270" s="1"/>
      <c r="J270" s="2"/>
      <c r="K270" s="2"/>
      <c r="L270" s="2"/>
      <c r="M270" s="15"/>
    </row>
    <row r="271" spans="1:13" x14ac:dyDescent="0.25">
      <c r="A271" s="1"/>
      <c r="B271" s="1"/>
      <c r="C271" s="1"/>
      <c r="D271" s="1"/>
      <c r="E271" s="1"/>
      <c r="F271" s="1" t="s">
        <v>380</v>
      </c>
      <c r="G271" s="1"/>
      <c r="H271" s="1"/>
      <c r="I271" s="1"/>
      <c r="J271" s="2">
        <v>2456.4</v>
      </c>
      <c r="K271" s="2"/>
      <c r="L271" s="2"/>
      <c r="M271" s="15"/>
    </row>
    <row r="272" spans="1:13" x14ac:dyDescent="0.25">
      <c r="A272" s="1"/>
      <c r="B272" s="1"/>
      <c r="C272" s="1"/>
      <c r="D272" s="1"/>
      <c r="E272" s="1"/>
      <c r="F272" s="1" t="s">
        <v>343</v>
      </c>
      <c r="G272" s="1"/>
      <c r="H272" s="1"/>
      <c r="I272" s="1"/>
      <c r="J272" s="2">
        <v>2026.41</v>
      </c>
      <c r="K272" s="2"/>
      <c r="L272" s="2"/>
      <c r="M272" s="15"/>
    </row>
    <row r="273" spans="1:13" x14ac:dyDescent="0.25">
      <c r="A273" s="1"/>
      <c r="B273" s="1"/>
      <c r="C273" s="1"/>
      <c r="D273" s="1"/>
      <c r="E273" s="1"/>
      <c r="F273" s="1" t="s">
        <v>344</v>
      </c>
      <c r="G273" s="1"/>
      <c r="H273" s="1"/>
      <c r="I273" s="1"/>
      <c r="J273" s="2">
        <v>21836.9</v>
      </c>
      <c r="K273" s="2">
        <v>35000</v>
      </c>
      <c r="L273" s="2">
        <f>ROUND((J273-K273),5)</f>
        <v>-13163.1</v>
      </c>
      <c r="M273" s="15">
        <f>ROUND(IF(K273=0, IF(J273=0, 0, 1), J273/K273),5)</f>
        <v>0.62390999999999996</v>
      </c>
    </row>
    <row r="274" spans="1:13" ht="15.75" thickBot="1" x14ac:dyDescent="0.3">
      <c r="A274" s="1"/>
      <c r="B274" s="1"/>
      <c r="C274" s="1"/>
      <c r="D274" s="1"/>
      <c r="E274" s="1"/>
      <c r="F274" s="1" t="s">
        <v>345</v>
      </c>
      <c r="G274" s="1"/>
      <c r="H274" s="1"/>
      <c r="I274" s="1"/>
      <c r="J274" s="4">
        <v>894</v>
      </c>
      <c r="K274" s="4"/>
      <c r="L274" s="4"/>
      <c r="M274" s="18"/>
    </row>
    <row r="275" spans="1:13" x14ac:dyDescent="0.25">
      <c r="A275" s="1"/>
      <c r="B275" s="1"/>
      <c r="C275" s="1"/>
      <c r="D275" s="1"/>
      <c r="E275" s="1" t="s">
        <v>346</v>
      </c>
      <c r="F275" s="1"/>
      <c r="G275" s="1"/>
      <c r="H275" s="1"/>
      <c r="I275" s="1"/>
      <c r="J275" s="2">
        <f>ROUND(SUM(J270:J274),5)</f>
        <v>27213.71</v>
      </c>
      <c r="K275" s="2">
        <f>ROUND(SUM(K270:K274),5)</f>
        <v>35000</v>
      </c>
      <c r="L275" s="2">
        <f>ROUND((J275-K275),5)</f>
        <v>-7786.29</v>
      </c>
      <c r="M275" s="15">
        <f>ROUND(IF(K275=0, IF(J275=0, 0, 1), J275/K275),5)</f>
        <v>0.77753000000000005</v>
      </c>
    </row>
    <row r="276" spans="1:13" ht="15.75" thickBot="1" x14ac:dyDescent="0.3">
      <c r="A276" s="1"/>
      <c r="B276" s="1"/>
      <c r="C276" s="1"/>
      <c r="D276" s="1"/>
      <c r="E276" s="1" t="s">
        <v>381</v>
      </c>
      <c r="F276" s="1"/>
      <c r="G276" s="1"/>
      <c r="H276" s="1"/>
      <c r="I276" s="1"/>
      <c r="J276" s="4">
        <v>85.82</v>
      </c>
      <c r="K276" s="4"/>
      <c r="L276" s="4"/>
      <c r="M276" s="18"/>
    </row>
    <row r="277" spans="1:13" x14ac:dyDescent="0.25">
      <c r="A277" s="1"/>
      <c r="B277" s="1"/>
      <c r="C277" s="1"/>
      <c r="D277" s="1" t="s">
        <v>347</v>
      </c>
      <c r="E277" s="1"/>
      <c r="F277" s="1"/>
      <c r="G277" s="1"/>
      <c r="H277" s="1"/>
      <c r="I277" s="1"/>
      <c r="J277" s="2">
        <f>ROUND(SUM(J264:J269)+SUM(J275:J276),5)</f>
        <v>49626.39</v>
      </c>
      <c r="K277" s="2">
        <f>ROUND(SUM(K264:K269)+SUM(K275:K276),5)</f>
        <v>35000</v>
      </c>
      <c r="L277" s="2">
        <f>ROUND((J277-K277),5)</f>
        <v>14626.39</v>
      </c>
      <c r="M277" s="15">
        <f>ROUND(IF(K277=0, IF(J277=0, 0, 1), J277/K277),5)</f>
        <v>1.4178999999999999</v>
      </c>
    </row>
    <row r="278" spans="1:13" x14ac:dyDescent="0.25">
      <c r="A278" s="1"/>
      <c r="B278" s="1"/>
      <c r="C278" s="1"/>
      <c r="D278" s="1" t="s">
        <v>348</v>
      </c>
      <c r="E278" s="1"/>
      <c r="F278" s="1"/>
      <c r="G278" s="1"/>
      <c r="H278" s="1"/>
      <c r="I278" s="1"/>
      <c r="J278" s="2"/>
      <c r="K278" s="2"/>
      <c r="L278" s="2"/>
      <c r="M278" s="15"/>
    </row>
    <row r="279" spans="1:13" x14ac:dyDescent="0.25">
      <c r="A279" s="1"/>
      <c r="B279" s="1"/>
      <c r="C279" s="1"/>
      <c r="D279" s="1"/>
      <c r="E279" s="1" t="s">
        <v>349</v>
      </c>
      <c r="F279" s="1"/>
      <c r="G279" s="1"/>
      <c r="H279" s="1"/>
      <c r="I279" s="1"/>
      <c r="J279" s="2">
        <v>0</v>
      </c>
      <c r="K279" s="2">
        <v>2500</v>
      </c>
      <c r="L279" s="2">
        <f t="shared" ref="L279:L284" si="24">ROUND((J279-K279),5)</f>
        <v>-2500</v>
      </c>
      <c r="M279" s="15">
        <f t="shared" ref="M279:M284" si="25">ROUND(IF(K279=0, IF(J279=0, 0, 1), J279/K279),5)</f>
        <v>0</v>
      </c>
    </row>
    <row r="280" spans="1:13" ht="15.75" thickBot="1" x14ac:dyDescent="0.3">
      <c r="A280" s="1"/>
      <c r="B280" s="1"/>
      <c r="C280" s="1"/>
      <c r="D280" s="1"/>
      <c r="E280" s="1" t="s">
        <v>350</v>
      </c>
      <c r="F280" s="1"/>
      <c r="G280" s="1"/>
      <c r="H280" s="1"/>
      <c r="I280" s="1"/>
      <c r="J280" s="2">
        <v>0</v>
      </c>
      <c r="K280" s="2">
        <v>10000</v>
      </c>
      <c r="L280" s="2">
        <f t="shared" si="24"/>
        <v>-10000</v>
      </c>
      <c r="M280" s="15">
        <f t="shared" si="25"/>
        <v>0</v>
      </c>
    </row>
    <row r="281" spans="1:13" ht="15.75" thickBot="1" x14ac:dyDescent="0.3">
      <c r="A281" s="1"/>
      <c r="B281" s="1"/>
      <c r="C281" s="1"/>
      <c r="D281" s="1" t="s">
        <v>351</v>
      </c>
      <c r="E281" s="1"/>
      <c r="F281" s="1"/>
      <c r="G281" s="1"/>
      <c r="H281" s="1"/>
      <c r="I281" s="1"/>
      <c r="J281" s="5">
        <f>ROUND(SUM(J278:J280),5)</f>
        <v>0</v>
      </c>
      <c r="K281" s="5">
        <f>ROUND(SUM(K278:K280),5)</f>
        <v>12500</v>
      </c>
      <c r="L281" s="5">
        <f t="shared" si="24"/>
        <v>-12500</v>
      </c>
      <c r="M281" s="16">
        <f t="shared" si="25"/>
        <v>0</v>
      </c>
    </row>
    <row r="282" spans="1:13" ht="15.75" thickBot="1" x14ac:dyDescent="0.3">
      <c r="A282" s="1"/>
      <c r="B282" s="1"/>
      <c r="C282" s="1" t="s">
        <v>352</v>
      </c>
      <c r="D282" s="1"/>
      <c r="E282" s="1"/>
      <c r="F282" s="1"/>
      <c r="G282" s="1"/>
      <c r="H282" s="1"/>
      <c r="I282" s="1"/>
      <c r="J282" s="5">
        <f>ROUND(J263+J277+J281,5)</f>
        <v>49626.39</v>
      </c>
      <c r="K282" s="5">
        <f>ROUND(K263+K277+K281,5)</f>
        <v>47500</v>
      </c>
      <c r="L282" s="5">
        <f t="shared" si="24"/>
        <v>2126.39</v>
      </c>
      <c r="M282" s="16">
        <f t="shared" si="25"/>
        <v>1.04477</v>
      </c>
    </row>
    <row r="283" spans="1:13" ht="15.75" thickBot="1" x14ac:dyDescent="0.3">
      <c r="A283" s="1"/>
      <c r="B283" s="1" t="s">
        <v>353</v>
      </c>
      <c r="C283" s="1"/>
      <c r="D283" s="1"/>
      <c r="E283" s="1"/>
      <c r="F283" s="1"/>
      <c r="G283" s="1"/>
      <c r="H283" s="1"/>
      <c r="I283" s="1"/>
      <c r="J283" s="5">
        <f>ROUND(J233+J262-J282,5)</f>
        <v>176537.26</v>
      </c>
      <c r="K283" s="5">
        <f>ROUND(K233+K262-K282,5)</f>
        <v>0</v>
      </c>
      <c r="L283" s="5">
        <f t="shared" si="24"/>
        <v>176537.26</v>
      </c>
      <c r="M283" s="16">
        <f t="shared" si="25"/>
        <v>1</v>
      </c>
    </row>
    <row r="284" spans="1:13" s="8" customFormat="1" ht="12" thickBot="1" x14ac:dyDescent="0.25">
      <c r="A284" s="6" t="s">
        <v>93</v>
      </c>
      <c r="B284" s="6"/>
      <c r="C284" s="6"/>
      <c r="D284" s="6"/>
      <c r="E284" s="6"/>
      <c r="F284" s="6"/>
      <c r="G284" s="6"/>
      <c r="H284" s="6"/>
      <c r="I284" s="6"/>
      <c r="J284" s="7">
        <f>ROUND(J232+J283,5)</f>
        <v>908093.5</v>
      </c>
      <c r="K284" s="7">
        <f>ROUND(K232+K283,5)</f>
        <v>0</v>
      </c>
      <c r="L284" s="7">
        <f t="shared" si="24"/>
        <v>908093.5</v>
      </c>
      <c r="M284" s="19">
        <f t="shared" si="25"/>
        <v>1</v>
      </c>
    </row>
    <row r="285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1:29 PM
&amp;"Arial,Bold"&amp;8 07/06/26
&amp;"Arial,Bold"&amp;8 Accrual Basis&amp;C&amp;"Arial,Bold"&amp;12 Nederland Fire Protection District
&amp;"Arial,Bold"&amp;14 Income &amp;&amp; Expense Budget vs. Actual
&amp;"Arial,Bold"&amp;10 January through December 2026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8" ma:contentTypeDescription="Create a new document." ma:contentTypeScope="" ma:versionID="569849e804b68e09181e2c01c2f492cc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a69dff9e227d42405527a69cd5037dd9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339770-8136-498E-B71B-F512F2BFD0CC}"/>
</file>

<file path=customXml/itemProps2.xml><?xml version="1.0" encoding="utf-8"?>
<ds:datastoreItem xmlns:ds="http://schemas.openxmlformats.org/officeDocument/2006/customXml" ds:itemID="{915394E3-B948-4B4D-8515-31898A92F9FB}"/>
</file>

<file path=customXml/itemProps3.xml><?xml version="1.0" encoding="utf-8"?>
<ds:datastoreItem xmlns:ds="http://schemas.openxmlformats.org/officeDocument/2006/customXml" ds:itemID="{E56F49C9-4DA0-4E80-9793-E335710E6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JUN 2026 Balance Sheet</vt:lpstr>
      <vt:lpstr>JUN 2026 MTD I&amp;E</vt:lpstr>
      <vt:lpstr>JUN 2026 YTD I&amp;E</vt:lpstr>
      <vt:lpstr>JUN 2026 General Ledger</vt:lpstr>
      <vt:lpstr>Alert</vt:lpstr>
      <vt:lpstr>JUN 2026 BVA</vt:lpstr>
      <vt:lpstr>'JUN 2026 Balance Sheet'!Print_Titles</vt:lpstr>
      <vt:lpstr>'JUN 2026 BVA'!Print_Titles</vt:lpstr>
      <vt:lpstr>'JUN 2026 General Ledger'!Print_Titles</vt:lpstr>
      <vt:lpstr>'JUN 2026 MTD I&amp;E'!Print_Titles</vt:lpstr>
      <vt:lpstr>'JUN 2026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2026-07-06T19:25:12Z</dcterms:created>
  <dcterms:modified xsi:type="dcterms:W3CDTF">2026-07-06T19:30:49Z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