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7-July/16/"/>
    </mc:Choice>
  </mc:AlternateContent>
  <xr:revisionPtr revIDLastSave="0" documentId="8_{1694323C-1BA5-488E-A406-8C071E84AAD3}" xr6:coauthVersionLast="47" xr6:coauthVersionMax="47" xr10:uidLastSave="{00000000-0000-0000-0000-000000000000}"/>
  <bookViews>
    <workbookView xWindow="-120" yWindow="-120" windowWidth="29040" windowHeight="15720" activeTab="5" xr2:uid="{47C725FA-9EB8-4BD3-A09A-81D0BADCE9A1}"/>
  </bookViews>
  <sheets>
    <sheet name="JUN 2025 Balance Sheet" sheetId="1" r:id="rId1"/>
    <sheet name="JUN 2025 MTD I&amp;E" sheetId="2" r:id="rId2"/>
    <sheet name="JUN 2025 YTD I&amp;E" sheetId="3" r:id="rId3"/>
    <sheet name="JUN 2025 General Ledger" sheetId="4" r:id="rId4"/>
    <sheet name="Alert" sheetId="9" state="hidden" r:id="rId5"/>
    <sheet name="JUN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'JUN 2025 Balance Sheet'!$A:$G,'JUN 2025 Balance Sheet'!$1:$1</definedName>
    <definedName name="_xlnm.Print_Titles" localSheetId="5">'JUN 2025 BVA'!$A:$I,'JUN 2025 BVA'!$1:$2</definedName>
    <definedName name="_xlnm.Print_Titles" localSheetId="3">'JUN 2025 General Ledger'!$A:$F,'JUN 2025 General Ledger'!$1:$1</definedName>
    <definedName name="_xlnm.Print_Titles" localSheetId="1">'JUN 2025 MTD I&amp;E'!$A:$I,'JUN 2025 MTD I&amp;E'!$1:$2</definedName>
    <definedName name="_xlnm.Print_Titles" localSheetId="2">'JUN 2025 YTD I&amp;E'!$A:$I,'JUN 2025 YTD I&amp;E'!$1:$2</definedName>
    <definedName name="QB_COLUMN_1" localSheetId="3" hidden="1">'JUN 2025 General Ledger'!$G$1</definedName>
    <definedName name="QB_COLUMN_17" localSheetId="3" hidden="1">'JUN 2025 General Ledger'!$M$1</definedName>
    <definedName name="QB_COLUMN_19" localSheetId="3" hidden="1">'JUN 2025 General Ledger'!$N$1</definedName>
    <definedName name="QB_COLUMN_20" localSheetId="3" hidden="1">'JUN 2025 General Ledger'!$O$1</definedName>
    <definedName name="QB_COLUMN_29" localSheetId="0" hidden="1">'JUN 2025 Balance Sheet'!$H$1</definedName>
    <definedName name="QB_COLUMN_3" localSheetId="3" hidden="1">'JUN 2025 General Ledger'!$H$1</definedName>
    <definedName name="QB_COLUMN_30" localSheetId="3" hidden="1">'JUN 2025 General Ledger'!$P$1</definedName>
    <definedName name="QB_COLUMN_31" localSheetId="3" hidden="1">'JUN 2025 General Ledger'!$Q$1</definedName>
    <definedName name="QB_COLUMN_4" localSheetId="3" hidden="1">'JUN 2025 General Ledger'!$I$1</definedName>
    <definedName name="QB_COLUMN_5" localSheetId="3" hidden="1">'JUN 2025 General Ledger'!$J$1</definedName>
    <definedName name="QB_COLUMN_59200" localSheetId="5" hidden="1">'JUN 2025 BVA'!$J$2</definedName>
    <definedName name="QB_COLUMN_59200" localSheetId="1" hidden="1">'JUN 2025 MTD I&amp;E'!$J$2</definedName>
    <definedName name="QB_COLUMN_59200" localSheetId="2" hidden="1">'JUN 2025 YTD I&amp;E'!$J$2</definedName>
    <definedName name="QB_COLUMN_63620" localSheetId="5" hidden="1">'JUN 2025 BVA'!$L$2</definedName>
    <definedName name="QB_COLUMN_63620" localSheetId="1" hidden="1">'JUN 2025 MTD I&amp;E'!$L$2</definedName>
    <definedName name="QB_COLUMN_63620" localSheetId="2" hidden="1">'JUN 2025 YTD I&amp;E'!$L$2</definedName>
    <definedName name="QB_COLUMN_64430" localSheetId="5" hidden="1">'JUN 2025 BVA'!$M$2</definedName>
    <definedName name="QB_COLUMN_64430" localSheetId="1" hidden="1">'JUN 2025 MTD I&amp;E'!$M$2</definedName>
    <definedName name="QB_COLUMN_64430" localSheetId="2" hidden="1">'JUN 2025 YTD I&amp;E'!$M$2</definedName>
    <definedName name="QB_COLUMN_7" localSheetId="3" hidden="1">'JUN 2025 General Ledger'!$K$1</definedName>
    <definedName name="QB_COLUMN_76210" localSheetId="5" hidden="1">'JUN 2025 BVA'!$K$2</definedName>
    <definedName name="QB_COLUMN_76210" localSheetId="1" hidden="1">'JUN 2025 MTD I&amp;E'!$K$2</definedName>
    <definedName name="QB_COLUMN_76210" localSheetId="2" hidden="1">'JUN 2025 YTD I&amp;E'!$K$2</definedName>
    <definedName name="QB_COLUMN_8" localSheetId="3" hidden="1">'JUN 2025 General Ledger'!$L$1</definedName>
    <definedName name="QB_DATA_0" localSheetId="0" hidden="1">'JUN 2025 Balance Sheet'!$6:$6,'JUN 2025 Balance Sheet'!$7:$7,'JUN 2025 Balance Sheet'!$8:$8,'JUN 2025 Balance Sheet'!$9:$9,'JUN 2025 Balance Sheet'!$10:$10,'JUN 2025 Balance Sheet'!$11:$11,'JUN 2025 Balance Sheet'!$12:$12,'JUN 2025 Balance Sheet'!$13:$13,'JUN 2025 Balance Sheet'!$17:$17,'JUN 2025 Balance Sheet'!$18:$18,'JUN 2025 Balance Sheet'!$21:$21,'JUN 2025 Balance Sheet'!$25:$25,'JUN 2025 Balance Sheet'!$26:$26,'JUN 2025 Balance Sheet'!$27:$27,'JUN 2025 Balance Sheet'!$28:$28,'JUN 2025 Balance Sheet'!$29:$29</definedName>
    <definedName name="QB_DATA_0" localSheetId="5" hidden="1">'JUN 2025 BVA'!$5:$5,'JUN 2025 BVA'!$6:$6,'JUN 2025 BVA'!$7:$7,'JUN 2025 BVA'!$8:$8,'JUN 2025 BVA'!$10:$10,'JUN 2025 BVA'!$11:$11,'JUN 2025 BVA'!$12:$12,'JUN 2025 BVA'!$13:$13,'JUN 2025 BVA'!$14:$14,'JUN 2025 BVA'!$15:$15,'JUN 2025 BVA'!$16:$16,'JUN 2025 BVA'!$17:$17,'JUN 2025 BVA'!$18:$18,'JUN 2025 BVA'!$19:$19,'JUN 2025 BVA'!$20:$20,'JUN 2025 BVA'!$21:$21</definedName>
    <definedName name="QB_DATA_0" localSheetId="3" hidden="1">'JUN 2025 General Ledger'!$3:$3,'JUN 2025 General Ledger'!$6:$6,'JUN 2025 General Ledger'!$9:$9,'JUN 2025 General Ledger'!$10:$10,'JUN 2025 General Ledger'!$11:$11,'JUN 2025 General Ledger'!$12:$12,'JUN 2025 General Ledger'!$13:$13,'JUN 2025 General Ledger'!$14:$14,'JUN 2025 General Ledger'!$15:$15,'JUN 2025 General Ledger'!$16:$16,'JUN 2025 General Ledger'!$20:$20,'JUN 2025 General Ledger'!$23:$23,'JUN 2025 General Ledger'!$26:$26,'JUN 2025 General Ledger'!$29:$29,'JUN 2025 General Ledger'!$32:$32,'JUN 2025 General Ledger'!$35:$35</definedName>
    <definedName name="QB_DATA_0" localSheetId="1" hidden="1">'JUN 2025 MTD I&amp;E'!$5:$5,'JUN 2025 MTD I&amp;E'!$6:$6,'JUN 2025 MTD I&amp;E'!$7:$7,'JUN 2025 MTD I&amp;E'!$8:$8,'JUN 2025 MTD I&amp;E'!$10:$10,'JUN 2025 MTD I&amp;E'!$11:$11,'JUN 2025 MTD I&amp;E'!$12:$12,'JUN 2025 MTD I&amp;E'!$13:$13,'JUN 2025 MTD I&amp;E'!$14:$14,'JUN 2025 MTD I&amp;E'!$15:$15,'JUN 2025 MTD I&amp;E'!$16:$16,'JUN 2025 MTD I&amp;E'!$17:$17,'JUN 2025 MTD I&amp;E'!$18:$18,'JUN 2025 MTD I&amp;E'!$19:$19,'JUN 2025 MTD I&amp;E'!$20:$20,'JUN 2025 MTD I&amp;E'!$21:$21</definedName>
    <definedName name="QB_DATA_0" localSheetId="2" hidden="1">'JUN 2025 YTD I&amp;E'!$5:$5,'JUN 2025 YTD I&amp;E'!$6:$6,'JUN 2025 YTD I&amp;E'!$7:$7,'JUN 2025 YTD I&amp;E'!$8:$8,'JUN 2025 YTD I&amp;E'!$10:$10,'JUN 2025 YTD I&amp;E'!$11:$11,'JUN 2025 YTD I&amp;E'!$12:$12,'JUN 2025 YTD I&amp;E'!$13:$13,'JUN 2025 YTD I&amp;E'!$14:$14,'JUN 2025 YTD I&amp;E'!$15:$15,'JUN 2025 YTD I&amp;E'!$16:$16,'JUN 2025 YTD I&amp;E'!$17:$17,'JUN 2025 YTD I&amp;E'!$18:$18,'JUN 2025 YTD I&amp;E'!$19:$19,'JUN 2025 YTD I&amp;E'!$20:$20,'JUN 2025 YTD I&amp;E'!$21:$21</definedName>
    <definedName name="QB_DATA_1" localSheetId="0" hidden="1">'JUN 2025 Balance Sheet'!$30:$30,'JUN 2025 Balance Sheet'!$31:$31,'JUN 2025 Balance Sheet'!$32:$32,'JUN 2025 Balance Sheet'!$33:$33,'JUN 2025 Balance Sheet'!$40:$40,'JUN 2025 Balance Sheet'!$43:$43,'JUN 2025 Balance Sheet'!$46:$46,'JUN 2025 Balance Sheet'!$47:$47,'JUN 2025 Balance Sheet'!$48:$48,'JUN 2025 Balance Sheet'!$50:$50,'JUN 2025 Balance Sheet'!$53:$53,'JUN 2025 Balance Sheet'!$54:$54,'JUN 2025 Balance Sheet'!$55:$55,'JUN 2025 Balance Sheet'!$57:$57,'JUN 2025 Balance Sheet'!$58:$58,'JUN 2025 Balance Sheet'!$61:$61</definedName>
    <definedName name="QB_DATA_1" localSheetId="5" hidden="1">'JUN 2025 BVA'!$22:$22,'JUN 2025 BVA'!$23:$23,'JUN 2025 BVA'!$24:$24,'JUN 2025 BVA'!$25:$25,'JUN 2025 BVA'!$26:$26,'JUN 2025 BVA'!$27:$27,'JUN 2025 BVA'!$28:$28,'JUN 2025 BVA'!$34:$34,'JUN 2025 BVA'!$35:$35,'JUN 2025 BVA'!$36:$36,'JUN 2025 BVA'!$37:$37,'JUN 2025 BVA'!$38:$38,'JUN 2025 BVA'!$39:$39,'JUN 2025 BVA'!$40:$40,'JUN 2025 BVA'!$41:$41,'JUN 2025 BVA'!$44:$44</definedName>
    <definedName name="QB_DATA_1" localSheetId="3" hidden="1">'JUN 2025 General Ledger'!$38:$38,'JUN 2025 General Ledger'!$39:$39,'JUN 2025 General Ledger'!$40:$40,'JUN 2025 General Ledger'!$43:$43,'JUN 2025 General Ledger'!$46:$46,'JUN 2025 General Ledger'!$49:$49,'JUN 2025 General Ledger'!$52:$52,'JUN 2025 General Ledger'!$53:$53,'JUN 2025 General Ledger'!$54:$54,'JUN 2025 General Ledger'!$57:$57,'JUN 2025 General Ledger'!$60:$60,'JUN 2025 General Ledger'!$65:$65,'JUN 2025 General Ledger'!$66:$66,'JUN 2025 General Ledger'!$67:$67,'JUN 2025 General Ledger'!$68:$68,'JUN 2025 General Ledger'!$69:$69</definedName>
    <definedName name="QB_DATA_1" localSheetId="1" hidden="1">'JUN 2025 MTD I&amp;E'!$22:$22,'JUN 2025 MTD I&amp;E'!$23:$23,'JUN 2025 MTD I&amp;E'!$24:$24,'JUN 2025 MTD I&amp;E'!$25:$25,'JUN 2025 MTD I&amp;E'!$26:$26,'JUN 2025 MTD I&amp;E'!$27:$27,'JUN 2025 MTD I&amp;E'!$28:$28,'JUN 2025 MTD I&amp;E'!$34:$34,'JUN 2025 MTD I&amp;E'!$35:$35,'JUN 2025 MTD I&amp;E'!$36:$36,'JUN 2025 MTD I&amp;E'!$37:$37,'JUN 2025 MTD I&amp;E'!$38:$38,'JUN 2025 MTD I&amp;E'!$39:$39,'JUN 2025 MTD I&amp;E'!$40:$40,'JUN 2025 MTD I&amp;E'!$41:$41,'JUN 2025 MTD I&amp;E'!$44:$44</definedName>
    <definedName name="QB_DATA_1" localSheetId="2" hidden="1">'JUN 2025 YTD I&amp;E'!$22:$22,'JUN 2025 YTD I&amp;E'!$23:$23,'JUN 2025 YTD I&amp;E'!$24:$24,'JUN 2025 YTD I&amp;E'!$25:$25,'JUN 2025 YTD I&amp;E'!$26:$26,'JUN 2025 YTD I&amp;E'!$27:$27,'JUN 2025 YTD I&amp;E'!$28:$28,'JUN 2025 YTD I&amp;E'!$34:$34,'JUN 2025 YTD I&amp;E'!$35:$35,'JUN 2025 YTD I&amp;E'!$36:$36,'JUN 2025 YTD I&amp;E'!$37:$37,'JUN 2025 YTD I&amp;E'!$38:$38,'JUN 2025 YTD I&amp;E'!$39:$39,'JUN 2025 YTD I&amp;E'!$40:$40,'JUN 2025 YTD I&amp;E'!$41:$41,'JUN 2025 YTD I&amp;E'!$44:$44</definedName>
    <definedName name="QB_DATA_10" localSheetId="5" hidden="1">'JUN 2025 BVA'!$216:$216,'JUN 2025 BVA'!$217:$217,'JUN 2025 BVA'!$218:$218,'JUN 2025 BVA'!$220:$220,'JUN 2025 BVA'!$223:$223,'JUN 2025 BVA'!$224:$224,'JUN 2025 BVA'!$225:$225,'JUN 2025 BVA'!$228:$228,'JUN 2025 BVA'!$230:$230,'JUN 2025 BVA'!$231:$231,'JUN 2025 BVA'!$232:$232,'JUN 2025 BVA'!$233:$233,'JUN 2025 BVA'!$235:$235,'JUN 2025 BVA'!$237:$237,'JUN 2025 BVA'!$238:$238,'JUN 2025 BVA'!$239:$239</definedName>
    <definedName name="QB_DATA_10" localSheetId="3" hidden="1">'JUN 2025 General Ledger'!$290:$290,'JUN 2025 General Ledger'!$291:$291,'JUN 2025 General Ledger'!$292:$292,'JUN 2025 General Ledger'!$295:$295,'JUN 2025 General Ledger'!$298:$298,'JUN 2025 General Ledger'!$301:$301,'JUN 2025 General Ledger'!$307:$307,'JUN 2025 General Ledger'!$310:$310,'JUN 2025 General Ledger'!$314:$314,'JUN 2025 General Ledger'!$315:$315,'JUN 2025 General Ledger'!$319:$319,'JUN 2025 General Ledger'!$325:$325,'JUN 2025 General Ledger'!$326:$326,'JUN 2025 General Ledger'!$327:$327,'JUN 2025 General Ledger'!$332:$332,'JUN 2025 General Ledger'!$333:$333</definedName>
    <definedName name="QB_DATA_10" localSheetId="1" hidden="1">'JUN 2025 MTD I&amp;E'!$216:$216,'JUN 2025 MTD I&amp;E'!$217:$217,'JUN 2025 MTD I&amp;E'!$219:$219,'JUN 2025 MTD I&amp;E'!$222:$222,'JUN 2025 MTD I&amp;E'!$223:$223,'JUN 2025 MTD I&amp;E'!$224:$224,'JUN 2025 MTD I&amp;E'!$227:$227,'JUN 2025 MTD I&amp;E'!$229:$229,'JUN 2025 MTD I&amp;E'!$230:$230,'JUN 2025 MTD I&amp;E'!$231:$231,'JUN 2025 MTD I&amp;E'!$232:$232,'JUN 2025 MTD I&amp;E'!$234:$234,'JUN 2025 MTD I&amp;E'!$236:$236,'JUN 2025 MTD I&amp;E'!$237:$237,'JUN 2025 MTD I&amp;E'!$238:$238,'JUN 2025 MTD I&amp;E'!$240:$240</definedName>
    <definedName name="QB_DATA_10" localSheetId="2" hidden="1">'JUN 2025 YTD I&amp;E'!$216:$216,'JUN 2025 YTD I&amp;E'!$217:$217,'JUN 2025 YTD I&amp;E'!$218:$218,'JUN 2025 YTD I&amp;E'!$220:$220,'JUN 2025 YTD I&amp;E'!$223:$223,'JUN 2025 YTD I&amp;E'!$224:$224,'JUN 2025 YTD I&amp;E'!$225:$225,'JUN 2025 YTD I&amp;E'!$228:$228,'JUN 2025 YTD I&amp;E'!$230:$230,'JUN 2025 YTD I&amp;E'!$231:$231,'JUN 2025 YTD I&amp;E'!$232:$232,'JUN 2025 YTD I&amp;E'!$233:$233,'JUN 2025 YTD I&amp;E'!$235:$235,'JUN 2025 YTD I&amp;E'!$237:$237,'JUN 2025 YTD I&amp;E'!$238:$238,'JUN 2025 YTD I&amp;E'!$239:$239</definedName>
    <definedName name="QB_DATA_11" localSheetId="5" hidden="1">'JUN 2025 BVA'!$241:$241,'JUN 2025 BVA'!$244:$244,'JUN 2025 BVA'!$245:$245,'JUN 2025 BVA'!$246:$246,'JUN 2025 BVA'!$247:$247,'JUN 2025 BVA'!$248:$248,'JUN 2025 BVA'!$249:$249,'JUN 2025 BVA'!$251:$251,'JUN 2025 BVA'!$252:$252,'JUN 2025 BVA'!$254:$254,'JUN 2025 BVA'!$256:$256,'JUN 2025 BVA'!$262:$262,'JUN 2025 BVA'!$266:$266,'JUN 2025 BVA'!$267:$267,'JUN 2025 BVA'!$268:$268,'JUN 2025 BVA'!$269:$269</definedName>
    <definedName name="QB_DATA_11" localSheetId="3" hidden="1">'JUN 2025 General Ledger'!$334:$334,'JUN 2025 General Ledger'!$335:$335,'JUN 2025 General Ledger'!$336:$336,'JUN 2025 General Ledger'!$339:$339,'JUN 2025 General Ledger'!$344:$344,'JUN 2025 General Ledger'!$345:$345,'JUN 2025 General Ledger'!$349:$349,'JUN 2025 General Ledger'!$352:$352,'JUN 2025 General Ledger'!$357:$357,'JUN 2025 General Ledger'!$363:$363,'JUN 2025 General Ledger'!$369:$369,'JUN 2025 General Ledger'!$370:$370,'JUN 2025 General Ledger'!$373:$373,'JUN 2025 General Ledger'!$374:$374,'JUN 2025 General Ledger'!$379:$379,'JUN 2025 General Ledger'!$380:$380</definedName>
    <definedName name="QB_DATA_11" localSheetId="1" hidden="1">'JUN 2025 MTD I&amp;E'!$243:$243,'JUN 2025 MTD I&amp;E'!$244:$244,'JUN 2025 MTD I&amp;E'!$245:$245,'JUN 2025 MTD I&amp;E'!$246:$246,'JUN 2025 MTD I&amp;E'!$247:$247,'JUN 2025 MTD I&amp;E'!$248:$248,'JUN 2025 MTD I&amp;E'!$250:$250,'JUN 2025 MTD I&amp;E'!$251:$251,'JUN 2025 MTD I&amp;E'!$253:$253,'JUN 2025 MTD I&amp;E'!$255:$255,'JUN 2025 MTD I&amp;E'!$262:$262,'JUN 2025 MTD I&amp;E'!$263:$263,'JUN 2025 MTD I&amp;E'!$264:$264,'JUN 2025 MTD I&amp;E'!$265:$265,'JUN 2025 MTD I&amp;E'!$266:$266,'JUN 2025 MTD I&amp;E'!$267:$267</definedName>
    <definedName name="QB_DATA_11" localSheetId="2" hidden="1">'JUN 2025 YTD I&amp;E'!$241:$241,'JUN 2025 YTD I&amp;E'!$244:$244,'JUN 2025 YTD I&amp;E'!$245:$245,'JUN 2025 YTD I&amp;E'!$246:$246,'JUN 2025 YTD I&amp;E'!$247:$247,'JUN 2025 YTD I&amp;E'!$248:$248,'JUN 2025 YTD I&amp;E'!$249:$249,'JUN 2025 YTD I&amp;E'!$251:$251,'JUN 2025 YTD I&amp;E'!$252:$252,'JUN 2025 YTD I&amp;E'!$254:$254,'JUN 2025 YTD I&amp;E'!$256:$256,'JUN 2025 YTD I&amp;E'!$262:$262,'JUN 2025 YTD I&amp;E'!$266:$266,'JUN 2025 YTD I&amp;E'!$267:$267,'JUN 2025 YTD I&amp;E'!$268:$268,'JUN 2025 YTD I&amp;E'!$269:$269</definedName>
    <definedName name="QB_DATA_12" localSheetId="5" hidden="1">'JUN 2025 BVA'!$270:$270,'JUN 2025 BVA'!$271:$271,'JUN 2025 BVA'!$274:$274,'JUN 2025 BVA'!$275:$275,'JUN 2025 BVA'!$276:$276,'JUN 2025 BVA'!$278:$278,'JUN 2025 BVA'!$280:$280,'JUN 2025 BVA'!$281:$281,'JUN 2025 BVA'!$282:$282,'JUN 2025 BVA'!$283:$283,'JUN 2025 BVA'!$284:$284,'JUN 2025 BVA'!$285:$285,'JUN 2025 BVA'!$291:$291,'JUN 2025 BVA'!$292:$292,'JUN 2025 BVA'!$293:$293,'JUN 2025 BVA'!$296:$296</definedName>
    <definedName name="QB_DATA_12" localSheetId="3" hidden="1">'JUN 2025 General Ledger'!$381:$381,'JUN 2025 General Ledger'!$384:$384,'JUN 2025 General Ledger'!$385:$385,'JUN 2025 General Ledger'!$386:$386,'JUN 2025 General Ledger'!$392:$392,'JUN 2025 General Ledger'!$393:$393,'JUN 2025 General Ledger'!$394:$394,'JUN 2025 General Ledger'!$395:$395,'JUN 2025 General Ledger'!$396:$396,'JUN 2025 General Ledger'!$399:$399,'JUN 2025 General Ledger'!$405:$405,'JUN 2025 General Ledger'!$406:$406,'JUN 2025 General Ledger'!$407:$407,'JUN 2025 General Ledger'!$408:$408,'JUN 2025 General Ledger'!$409:$409,'JUN 2025 General Ledger'!$410:$410</definedName>
    <definedName name="QB_DATA_12" localSheetId="1" hidden="1">'JUN 2025 MTD I&amp;E'!$270:$270,'JUN 2025 MTD I&amp;E'!$271:$271,'JUN 2025 MTD I&amp;E'!$272:$272,'JUN 2025 MTD I&amp;E'!$274:$274,'JUN 2025 MTD I&amp;E'!$276:$276,'JUN 2025 MTD I&amp;E'!$277:$277,'JUN 2025 MTD I&amp;E'!$278:$278,'JUN 2025 MTD I&amp;E'!$279:$279,'JUN 2025 MTD I&amp;E'!$280:$280,'JUN 2025 MTD I&amp;E'!$281:$281,'JUN 2025 MTD I&amp;E'!$287:$287,'JUN 2025 MTD I&amp;E'!$288:$288,'JUN 2025 MTD I&amp;E'!$289:$289,'JUN 2025 MTD I&amp;E'!$292:$292,'JUN 2025 MTD I&amp;E'!$293:$293,'JUN 2025 MTD I&amp;E'!$294:$294</definedName>
    <definedName name="QB_DATA_12" localSheetId="2" hidden="1">'JUN 2025 YTD I&amp;E'!$270:$270,'JUN 2025 YTD I&amp;E'!$271:$271,'JUN 2025 YTD I&amp;E'!$274:$274,'JUN 2025 YTD I&amp;E'!$275:$275,'JUN 2025 YTD I&amp;E'!$276:$276,'JUN 2025 YTD I&amp;E'!$278:$278,'JUN 2025 YTD I&amp;E'!$280:$280,'JUN 2025 YTD I&amp;E'!$281:$281,'JUN 2025 YTD I&amp;E'!$282:$282,'JUN 2025 YTD I&amp;E'!$283:$283,'JUN 2025 YTD I&amp;E'!$284:$284,'JUN 2025 YTD I&amp;E'!$285:$285,'JUN 2025 YTD I&amp;E'!$291:$291,'JUN 2025 YTD I&amp;E'!$292:$292,'JUN 2025 YTD I&amp;E'!$293:$293,'JUN 2025 YTD I&amp;E'!$296:$296</definedName>
    <definedName name="QB_DATA_13" localSheetId="5" hidden="1">'JUN 2025 BVA'!$297:$297,'JUN 2025 BVA'!$298:$298,'JUN 2025 BVA'!$299:$299,'JUN 2025 BVA'!$301:$301,'JUN 2025 BVA'!$302:$302,'JUN 2025 BVA'!$303:$303,'JUN 2025 BVA'!$304:$304,'JUN 2025 BVA'!$306:$306,'JUN 2025 BVA'!$309:$309,'JUN 2025 BVA'!$310:$310</definedName>
    <definedName name="QB_DATA_13" localSheetId="3" hidden="1">'JUN 2025 General Ledger'!$411:$411,'JUN 2025 General Ledger'!$412:$412,'JUN 2025 General Ledger'!$413:$413,'JUN 2025 General Ledger'!$418:$418,'JUN 2025 General Ledger'!$423:$423,'JUN 2025 General Ledger'!$429:$429,'JUN 2025 General Ledger'!$432:$432,'JUN 2025 General Ledger'!$433:$433,'JUN 2025 General Ledger'!$434:$434,'JUN 2025 General Ledger'!$435:$435,'JUN 2025 General Ledger'!$436:$436</definedName>
    <definedName name="QB_DATA_13" localSheetId="1" hidden="1">'JUN 2025 MTD I&amp;E'!$295:$295,'JUN 2025 MTD I&amp;E'!$297:$297,'JUN 2025 MTD I&amp;E'!$298:$298,'JUN 2025 MTD I&amp;E'!$299:$299,'JUN 2025 MTD I&amp;E'!$300:$300,'JUN 2025 MTD I&amp;E'!$302:$302,'JUN 2025 MTD I&amp;E'!$305:$305,'JUN 2025 MTD I&amp;E'!$306:$306</definedName>
    <definedName name="QB_DATA_13" localSheetId="2" hidden="1">'JUN 2025 YTD I&amp;E'!$297:$297,'JUN 2025 YTD I&amp;E'!$298:$298,'JUN 2025 YTD I&amp;E'!$299:$299,'JUN 2025 YTD I&amp;E'!$301:$301,'JUN 2025 YTD I&amp;E'!$302:$302,'JUN 2025 YTD I&amp;E'!$303:$303,'JUN 2025 YTD I&amp;E'!$304:$304,'JUN 2025 YTD I&amp;E'!$306:$306,'JUN 2025 YTD I&amp;E'!$309:$309,'JUN 2025 YTD I&amp;E'!$310:$310</definedName>
    <definedName name="QB_DATA_2" localSheetId="0" hidden="1">'JUN 2025 Balance Sheet'!$62:$62,'JUN 2025 Balance Sheet'!$64:$64,'JUN 2025 Balance Sheet'!$65:$65,'JUN 2025 Balance Sheet'!$66:$66,'JUN 2025 Balance Sheet'!$69:$69,'JUN 2025 Balance Sheet'!$70:$70,'JUN 2025 Balance Sheet'!$76:$76,'JUN 2025 Balance Sheet'!$78:$78,'JUN 2025 Balance Sheet'!$79:$79,'JUN 2025 Balance Sheet'!$80:$80,'JUN 2025 Balance Sheet'!$81:$81,'JUN 2025 Balance Sheet'!$82:$82,'JUN 2025 Balance Sheet'!$83:$83,'JUN 2025 Balance Sheet'!$85:$85,'JUN 2025 Balance Sheet'!$86:$86,'JUN 2025 Balance Sheet'!$87:$87</definedName>
    <definedName name="QB_DATA_2" localSheetId="5" hidden="1">'JUN 2025 BVA'!$45:$45,'JUN 2025 BVA'!$46:$46,'JUN 2025 BVA'!$47:$47,'JUN 2025 BVA'!$48:$48,'JUN 2025 BVA'!$49:$49,'JUN 2025 BVA'!$51:$51,'JUN 2025 BVA'!$52:$52,'JUN 2025 BVA'!$53:$53,'JUN 2025 BVA'!$56:$56,'JUN 2025 BVA'!$57:$57,'JUN 2025 BVA'!$58:$58,'JUN 2025 BVA'!$59:$59,'JUN 2025 BVA'!$60:$60,'JUN 2025 BVA'!$61:$61,'JUN 2025 BVA'!$64:$64,'JUN 2025 BVA'!$65:$65</definedName>
    <definedName name="QB_DATA_2" localSheetId="3" hidden="1">'JUN 2025 General Ledger'!$72:$72,'JUN 2025 General Ledger'!$75:$75,'JUN 2025 General Ledger'!$76:$76,'JUN 2025 General Ledger'!$77:$77,'JUN 2025 General Ledger'!$78:$78,'JUN 2025 General Ledger'!$79:$79,'JUN 2025 General Ledger'!$80:$80,'JUN 2025 General Ledger'!$81:$81,'JUN 2025 General Ledger'!$82:$82,'JUN 2025 General Ledger'!$83:$83,'JUN 2025 General Ledger'!$84:$84,'JUN 2025 General Ledger'!$85:$85,'JUN 2025 General Ledger'!$88:$88,'JUN 2025 General Ledger'!$89:$89,'JUN 2025 General Ledger'!$90:$90,'JUN 2025 General Ledger'!$91:$91</definedName>
    <definedName name="QB_DATA_2" localSheetId="1" hidden="1">'JUN 2025 MTD I&amp;E'!$45:$45,'JUN 2025 MTD I&amp;E'!$46:$46,'JUN 2025 MTD I&amp;E'!$47:$47,'JUN 2025 MTD I&amp;E'!$48:$48,'JUN 2025 MTD I&amp;E'!$49:$49,'JUN 2025 MTD I&amp;E'!$51:$51,'JUN 2025 MTD I&amp;E'!$52:$52,'JUN 2025 MTD I&amp;E'!$53:$53,'JUN 2025 MTD I&amp;E'!$56:$56,'JUN 2025 MTD I&amp;E'!$57:$57,'JUN 2025 MTD I&amp;E'!$58:$58,'JUN 2025 MTD I&amp;E'!$59:$59,'JUN 2025 MTD I&amp;E'!$60:$60,'JUN 2025 MTD I&amp;E'!$61:$61,'JUN 2025 MTD I&amp;E'!$64:$64,'JUN 2025 MTD I&amp;E'!$65:$65</definedName>
    <definedName name="QB_DATA_2" localSheetId="2" hidden="1">'JUN 2025 YTD I&amp;E'!$45:$45,'JUN 2025 YTD I&amp;E'!$46:$46,'JUN 2025 YTD I&amp;E'!$47:$47,'JUN 2025 YTD I&amp;E'!$48:$48,'JUN 2025 YTD I&amp;E'!$49:$49,'JUN 2025 YTD I&amp;E'!$51:$51,'JUN 2025 YTD I&amp;E'!$52:$52,'JUN 2025 YTD I&amp;E'!$53:$53,'JUN 2025 YTD I&amp;E'!$56:$56,'JUN 2025 YTD I&amp;E'!$57:$57,'JUN 2025 YTD I&amp;E'!$58:$58,'JUN 2025 YTD I&amp;E'!$59:$59,'JUN 2025 YTD I&amp;E'!$60:$60,'JUN 2025 YTD I&amp;E'!$61:$61,'JUN 2025 YTD I&amp;E'!$64:$64,'JUN 2025 YTD I&amp;E'!$65:$65</definedName>
    <definedName name="QB_DATA_3" localSheetId="5" hidden="1">'JUN 2025 BVA'!$66:$66,'JUN 2025 BVA'!$67:$67,'JUN 2025 BVA'!$68:$68,'JUN 2025 BVA'!$69:$69,'JUN 2025 BVA'!$70:$70,'JUN 2025 BVA'!$74:$74,'JUN 2025 BVA'!$75:$75,'JUN 2025 BVA'!$76:$76,'JUN 2025 BVA'!$78:$78,'JUN 2025 BVA'!$79:$79,'JUN 2025 BVA'!$80:$80,'JUN 2025 BVA'!$81:$81,'JUN 2025 BVA'!$82:$82,'JUN 2025 BVA'!$83:$83,'JUN 2025 BVA'!$84:$84,'JUN 2025 BVA'!$85:$85</definedName>
    <definedName name="QB_DATA_3" localSheetId="3" hidden="1">'JUN 2025 General Ledger'!$92:$92,'JUN 2025 General Ledger'!$93:$93,'JUN 2025 General Ledger'!$98:$98,'JUN 2025 General Ledger'!$101:$101,'JUN 2025 General Ledger'!$102:$102,'JUN 2025 General Ledger'!$103:$103,'JUN 2025 General Ledger'!$104:$104,'JUN 2025 General Ledger'!$108:$108,'JUN 2025 General Ledger'!$109:$109,'JUN 2025 General Ledger'!$110:$110,'JUN 2025 General Ledger'!$115:$115,'JUN 2025 General Ledger'!$116:$116,'JUN 2025 General Ledger'!$117:$117,'JUN 2025 General Ledger'!$118:$118,'JUN 2025 General Ledger'!$119:$119,'JUN 2025 General Ledger'!$120:$120</definedName>
    <definedName name="QB_DATA_3" localSheetId="1" hidden="1">'JUN 2025 MTD I&amp;E'!$66:$66,'JUN 2025 MTD I&amp;E'!$67:$67,'JUN 2025 MTD I&amp;E'!$68:$68,'JUN 2025 MTD I&amp;E'!$69:$69,'JUN 2025 MTD I&amp;E'!$70:$70,'JUN 2025 MTD I&amp;E'!$74:$74,'JUN 2025 MTD I&amp;E'!$75:$75,'JUN 2025 MTD I&amp;E'!$76:$76,'JUN 2025 MTD I&amp;E'!$78:$78,'JUN 2025 MTD I&amp;E'!$79:$79,'JUN 2025 MTD I&amp;E'!$80:$80,'JUN 2025 MTD I&amp;E'!$81:$81,'JUN 2025 MTD I&amp;E'!$82:$82,'JUN 2025 MTD I&amp;E'!$83:$83,'JUN 2025 MTD I&amp;E'!$84:$84,'JUN 2025 MTD I&amp;E'!$85:$85</definedName>
    <definedName name="QB_DATA_3" localSheetId="2" hidden="1">'JUN 2025 YTD I&amp;E'!$66:$66,'JUN 2025 YTD I&amp;E'!$67:$67,'JUN 2025 YTD I&amp;E'!$68:$68,'JUN 2025 YTD I&amp;E'!$69:$69,'JUN 2025 YTD I&amp;E'!$70:$70,'JUN 2025 YTD I&amp;E'!$74:$74,'JUN 2025 YTD I&amp;E'!$75:$75,'JUN 2025 YTD I&amp;E'!$76:$76,'JUN 2025 YTD I&amp;E'!$78:$78,'JUN 2025 YTD I&amp;E'!$79:$79,'JUN 2025 YTD I&amp;E'!$80:$80,'JUN 2025 YTD I&amp;E'!$81:$81,'JUN 2025 YTD I&amp;E'!$82:$82,'JUN 2025 YTD I&amp;E'!$83:$83,'JUN 2025 YTD I&amp;E'!$84:$84,'JUN 2025 YTD I&amp;E'!$85:$85</definedName>
    <definedName name="QB_DATA_4" localSheetId="5" hidden="1">'JUN 2025 BVA'!$86:$86,'JUN 2025 BVA'!$88:$88,'JUN 2025 BVA'!$89:$89,'JUN 2025 BVA'!$90:$90,'JUN 2025 BVA'!$91:$91,'JUN 2025 BVA'!$92:$92,'JUN 2025 BVA'!$93:$93,'JUN 2025 BVA'!$94:$94,'JUN 2025 BVA'!$96:$96,'JUN 2025 BVA'!$98:$98,'JUN 2025 BVA'!$99:$99,'JUN 2025 BVA'!$100:$100,'JUN 2025 BVA'!$101:$101,'JUN 2025 BVA'!$102:$102,'JUN 2025 BVA'!$103:$103,'JUN 2025 BVA'!$104:$104</definedName>
    <definedName name="QB_DATA_4" localSheetId="3" hidden="1">'JUN 2025 General Ledger'!$123:$123,'JUN 2025 General Ledger'!$128:$128,'JUN 2025 General Ledger'!$131:$131,'JUN 2025 General Ledger'!$134:$134,'JUN 2025 General Ledger'!$135:$135,'JUN 2025 General Ledger'!$141:$141,'JUN 2025 General Ledger'!$142:$142,'JUN 2025 General Ledger'!$143:$143,'JUN 2025 General Ledger'!$147:$147,'JUN 2025 General Ledger'!$148:$148,'JUN 2025 General Ledger'!$149:$149,'JUN 2025 General Ledger'!$150:$150,'JUN 2025 General Ledger'!$151:$151,'JUN 2025 General Ledger'!$154:$154,'JUN 2025 General Ledger'!$157:$157,'JUN 2025 General Ledger'!$160:$160</definedName>
    <definedName name="QB_DATA_4" localSheetId="1" hidden="1">'JUN 2025 MTD I&amp;E'!$86:$86,'JUN 2025 MTD I&amp;E'!$88:$88,'JUN 2025 MTD I&amp;E'!$89:$89,'JUN 2025 MTD I&amp;E'!$90:$90,'JUN 2025 MTD I&amp;E'!$91:$91,'JUN 2025 MTD I&amp;E'!$92:$92,'JUN 2025 MTD I&amp;E'!$93:$93,'JUN 2025 MTD I&amp;E'!$94:$94,'JUN 2025 MTD I&amp;E'!$97:$97,'JUN 2025 MTD I&amp;E'!$98:$98,'JUN 2025 MTD I&amp;E'!$99:$99,'JUN 2025 MTD I&amp;E'!$100:$100,'JUN 2025 MTD I&amp;E'!$101:$101,'JUN 2025 MTD I&amp;E'!$102:$102,'JUN 2025 MTD I&amp;E'!$103:$103,'JUN 2025 MTD I&amp;E'!$106:$106</definedName>
    <definedName name="QB_DATA_4" localSheetId="2" hidden="1">'JUN 2025 YTD I&amp;E'!$86:$86,'JUN 2025 YTD I&amp;E'!$88:$88,'JUN 2025 YTD I&amp;E'!$89:$89,'JUN 2025 YTD I&amp;E'!$90:$90,'JUN 2025 YTD I&amp;E'!$91:$91,'JUN 2025 YTD I&amp;E'!$92:$92,'JUN 2025 YTD I&amp;E'!$93:$93,'JUN 2025 YTD I&amp;E'!$94:$94,'JUN 2025 YTD I&amp;E'!$96:$96,'JUN 2025 YTD I&amp;E'!$98:$98,'JUN 2025 YTD I&amp;E'!$99:$99,'JUN 2025 YTD I&amp;E'!$100:$100,'JUN 2025 YTD I&amp;E'!$101:$101,'JUN 2025 YTD I&amp;E'!$102:$102,'JUN 2025 YTD I&amp;E'!$103:$103,'JUN 2025 YTD I&amp;E'!$104:$104</definedName>
    <definedName name="QB_DATA_5" localSheetId="5" hidden="1">'JUN 2025 BVA'!$107:$107,'JUN 2025 BVA'!$108:$108,'JUN 2025 BVA'!$109:$109,'JUN 2025 BVA'!$110:$110,'JUN 2025 BVA'!$112:$112,'JUN 2025 BVA'!$115:$115,'JUN 2025 BVA'!$116:$116,'JUN 2025 BVA'!$117:$117,'JUN 2025 BVA'!$118:$118,'JUN 2025 BVA'!$119:$119,'JUN 2025 BVA'!$122:$122,'JUN 2025 BVA'!$125:$125,'JUN 2025 BVA'!$126:$126,'JUN 2025 BVA'!$129:$129,'JUN 2025 BVA'!$130:$130,'JUN 2025 BVA'!$133:$133</definedName>
    <definedName name="QB_DATA_5" localSheetId="3" hidden="1">'JUN 2025 General Ledger'!$164:$164,'JUN 2025 General Ledger'!$165:$165,'JUN 2025 General Ledger'!$166:$166,'JUN 2025 General Ledger'!$167:$167,'JUN 2025 General Ledger'!$168:$168,'JUN 2025 General Ledger'!$169:$169,'JUN 2025 General Ledger'!$170:$170,'JUN 2025 General Ledger'!$171:$171,'JUN 2025 General Ledger'!$172:$172,'JUN 2025 General Ledger'!$173:$173,'JUN 2025 General Ledger'!$174:$174,'JUN 2025 General Ledger'!$175:$175,'JUN 2025 General Ledger'!$176:$176,'JUN 2025 General Ledger'!$177:$177,'JUN 2025 General Ledger'!$180:$180,'JUN 2025 General Ledger'!$181:$181</definedName>
    <definedName name="QB_DATA_5" localSheetId="1" hidden="1">'JUN 2025 MTD I&amp;E'!$107:$107,'JUN 2025 MTD I&amp;E'!$108:$108,'JUN 2025 MTD I&amp;E'!$109:$109,'JUN 2025 MTD I&amp;E'!$111:$111,'JUN 2025 MTD I&amp;E'!$114:$114,'JUN 2025 MTD I&amp;E'!$115:$115,'JUN 2025 MTD I&amp;E'!$116:$116,'JUN 2025 MTD I&amp;E'!$117:$117,'JUN 2025 MTD I&amp;E'!$118:$118,'JUN 2025 MTD I&amp;E'!$121:$121,'JUN 2025 MTD I&amp;E'!$124:$124,'JUN 2025 MTD I&amp;E'!$125:$125,'JUN 2025 MTD I&amp;E'!$128:$128,'JUN 2025 MTD I&amp;E'!$129:$129,'JUN 2025 MTD I&amp;E'!$132:$132,'JUN 2025 MTD I&amp;E'!$133:$133</definedName>
    <definedName name="QB_DATA_5" localSheetId="2" hidden="1">'JUN 2025 YTD I&amp;E'!$107:$107,'JUN 2025 YTD I&amp;E'!$108:$108,'JUN 2025 YTD I&amp;E'!$109:$109,'JUN 2025 YTD I&amp;E'!$110:$110,'JUN 2025 YTD I&amp;E'!$112:$112,'JUN 2025 YTD I&amp;E'!$115:$115,'JUN 2025 YTD I&amp;E'!$116:$116,'JUN 2025 YTD I&amp;E'!$117:$117,'JUN 2025 YTD I&amp;E'!$118:$118,'JUN 2025 YTD I&amp;E'!$119:$119,'JUN 2025 YTD I&amp;E'!$122:$122,'JUN 2025 YTD I&amp;E'!$125:$125,'JUN 2025 YTD I&amp;E'!$126:$126,'JUN 2025 YTD I&amp;E'!$129:$129,'JUN 2025 YTD I&amp;E'!$130:$130,'JUN 2025 YTD I&amp;E'!$133:$133</definedName>
    <definedName name="QB_DATA_6" localSheetId="5" hidden="1">'JUN 2025 BVA'!$134:$134,'JUN 2025 BVA'!$136:$136,'JUN 2025 BVA'!$138:$138,'JUN 2025 BVA'!$140:$140,'JUN 2025 BVA'!$141:$141,'JUN 2025 BVA'!$142:$142,'JUN 2025 BVA'!$143:$143,'JUN 2025 BVA'!$144:$144,'JUN 2025 BVA'!$145:$145,'JUN 2025 BVA'!$149:$149,'JUN 2025 BVA'!$150:$150,'JUN 2025 BVA'!$151:$151,'JUN 2025 BVA'!$152:$152,'JUN 2025 BVA'!$154:$154,'JUN 2025 BVA'!$155:$155,'JUN 2025 BVA'!$156:$156</definedName>
    <definedName name="QB_DATA_6" localSheetId="3" hidden="1">'JUN 2025 General Ledger'!$182:$182,'JUN 2025 General Ledger'!$185:$185,'JUN 2025 General Ledger'!$186:$186,'JUN 2025 General Ledger'!$187:$187,'JUN 2025 General Ledger'!$188:$188,'JUN 2025 General Ledger'!$189:$189,'JUN 2025 General Ledger'!$194:$194,'JUN 2025 General Ledger'!$195:$195,'JUN 2025 General Ledger'!$196:$196,'JUN 2025 General Ledger'!$197:$197,'JUN 2025 General Ledger'!$198:$198,'JUN 2025 General Ledger'!$199:$199,'JUN 2025 General Ledger'!$202:$202,'JUN 2025 General Ledger'!$203:$203,'JUN 2025 General Ledger'!$204:$204,'JUN 2025 General Ledger'!$205:$205</definedName>
    <definedName name="QB_DATA_6" localSheetId="1" hidden="1">'JUN 2025 MTD I&amp;E'!$135:$135,'JUN 2025 MTD I&amp;E'!$137:$137,'JUN 2025 MTD I&amp;E'!$139:$139,'JUN 2025 MTD I&amp;E'!$140:$140,'JUN 2025 MTD I&amp;E'!$141:$141,'JUN 2025 MTD I&amp;E'!$142:$142,'JUN 2025 MTD I&amp;E'!$143:$143,'JUN 2025 MTD I&amp;E'!$144:$144,'JUN 2025 MTD I&amp;E'!$148:$148,'JUN 2025 MTD I&amp;E'!$149:$149,'JUN 2025 MTD I&amp;E'!$150:$150,'JUN 2025 MTD I&amp;E'!$151:$151,'JUN 2025 MTD I&amp;E'!$153:$153,'JUN 2025 MTD I&amp;E'!$154:$154,'JUN 2025 MTD I&amp;E'!$155:$155,'JUN 2025 MTD I&amp;E'!$157:$157</definedName>
    <definedName name="QB_DATA_6" localSheetId="2" hidden="1">'JUN 2025 YTD I&amp;E'!$134:$134,'JUN 2025 YTD I&amp;E'!$136:$136,'JUN 2025 YTD I&amp;E'!$138:$138,'JUN 2025 YTD I&amp;E'!$140:$140,'JUN 2025 YTD I&amp;E'!$141:$141,'JUN 2025 YTD I&amp;E'!$142:$142,'JUN 2025 YTD I&amp;E'!$143:$143,'JUN 2025 YTD I&amp;E'!$144:$144,'JUN 2025 YTD I&amp;E'!$145:$145,'JUN 2025 YTD I&amp;E'!$149:$149,'JUN 2025 YTD I&amp;E'!$150:$150,'JUN 2025 YTD I&amp;E'!$151:$151,'JUN 2025 YTD I&amp;E'!$152:$152,'JUN 2025 YTD I&amp;E'!$154:$154,'JUN 2025 YTD I&amp;E'!$155:$155,'JUN 2025 YTD I&amp;E'!$156:$156</definedName>
    <definedName name="QB_DATA_7" localSheetId="5" hidden="1">'JUN 2025 BVA'!$158:$158,'JUN 2025 BVA'!$159:$159,'JUN 2025 BVA'!$161:$161,'JUN 2025 BVA'!$164:$164,'JUN 2025 BVA'!$165:$165,'JUN 2025 BVA'!$166:$166,'JUN 2025 BVA'!$169:$169,'JUN 2025 BVA'!$170:$170,'JUN 2025 BVA'!$171:$171,'JUN 2025 BVA'!$172:$172,'JUN 2025 BVA'!$173:$173,'JUN 2025 BVA'!$174:$174,'JUN 2025 BVA'!$177:$177,'JUN 2025 BVA'!$178:$178,'JUN 2025 BVA'!$179:$179,'JUN 2025 BVA'!$181:$181</definedName>
    <definedName name="QB_DATA_7" localSheetId="3" hidden="1">'JUN 2025 General Ledger'!$206:$206,'JUN 2025 General Ledger'!$209:$209,'JUN 2025 General Ledger'!$210:$210,'JUN 2025 General Ledger'!$211:$211,'JUN 2025 General Ledger'!$212:$212,'JUN 2025 General Ledger'!$215:$215,'JUN 2025 General Ledger'!$216:$216,'JUN 2025 General Ledger'!$217:$217,'JUN 2025 General Ledger'!$218:$218,'JUN 2025 General Ledger'!$219:$219,'JUN 2025 General Ledger'!$222:$222,'JUN 2025 General Ledger'!$227:$227,'JUN 2025 General Ledger'!$228:$228,'JUN 2025 General Ledger'!$231:$231,'JUN 2025 General Ledger'!$232:$232,'JUN 2025 General Ledger'!$233:$233</definedName>
    <definedName name="QB_DATA_7" localSheetId="1" hidden="1">'JUN 2025 MTD I&amp;E'!$158:$158,'JUN 2025 MTD I&amp;E'!$160:$160,'JUN 2025 MTD I&amp;E'!$163:$163,'JUN 2025 MTD I&amp;E'!$164:$164,'JUN 2025 MTD I&amp;E'!$165:$165,'JUN 2025 MTD I&amp;E'!$168:$168,'JUN 2025 MTD I&amp;E'!$169:$169,'JUN 2025 MTD I&amp;E'!$170:$170,'JUN 2025 MTD I&amp;E'!$171:$171,'JUN 2025 MTD I&amp;E'!$172:$172,'JUN 2025 MTD I&amp;E'!$173:$173,'JUN 2025 MTD I&amp;E'!$176:$176,'JUN 2025 MTD I&amp;E'!$177:$177,'JUN 2025 MTD I&amp;E'!$178:$178,'JUN 2025 MTD I&amp;E'!$180:$180,'JUN 2025 MTD I&amp;E'!$181:$181</definedName>
    <definedName name="QB_DATA_7" localSheetId="2" hidden="1">'JUN 2025 YTD I&amp;E'!$158:$158,'JUN 2025 YTD I&amp;E'!$159:$159,'JUN 2025 YTD I&amp;E'!$161:$161,'JUN 2025 YTD I&amp;E'!$164:$164,'JUN 2025 YTD I&amp;E'!$165:$165,'JUN 2025 YTD I&amp;E'!$166:$166,'JUN 2025 YTD I&amp;E'!$169:$169,'JUN 2025 YTD I&amp;E'!$170:$170,'JUN 2025 YTD I&amp;E'!$171:$171,'JUN 2025 YTD I&amp;E'!$172:$172,'JUN 2025 YTD I&amp;E'!$173:$173,'JUN 2025 YTD I&amp;E'!$174:$174,'JUN 2025 YTD I&amp;E'!$177:$177,'JUN 2025 YTD I&amp;E'!$178:$178,'JUN 2025 YTD I&amp;E'!$179:$179,'JUN 2025 YTD I&amp;E'!$181:$181</definedName>
    <definedName name="QB_DATA_8" localSheetId="5" hidden="1">'JUN 2025 BVA'!$182:$182,'JUN 2025 BVA'!$183:$183,'JUN 2025 BVA'!$184:$184,'JUN 2025 BVA'!$185:$185,'JUN 2025 BVA'!$186:$186,'JUN 2025 BVA'!$187:$187,'JUN 2025 BVA'!$188:$188,'JUN 2025 BVA'!$189:$189,'JUN 2025 BVA'!$190:$190,'JUN 2025 BVA'!$193:$193,'JUN 2025 BVA'!$194:$194,'JUN 2025 BVA'!$195:$195,'JUN 2025 BVA'!$196:$196,'JUN 2025 BVA'!$197:$197,'JUN 2025 BVA'!$198:$198,'JUN 2025 BVA'!$199:$199</definedName>
    <definedName name="QB_DATA_8" localSheetId="3" hidden="1">'JUN 2025 General Ledger'!$234:$234,'JUN 2025 General Ledger'!$235:$235,'JUN 2025 General Ledger'!$236:$236,'JUN 2025 General Ledger'!$237:$237,'JUN 2025 General Ledger'!$238:$238,'JUN 2025 General Ledger'!$241:$241,'JUN 2025 General Ledger'!$242:$242,'JUN 2025 General Ledger'!$243:$243,'JUN 2025 General Ledger'!$244:$244,'JUN 2025 General Ledger'!$245:$245,'JUN 2025 General Ledger'!$246:$246,'JUN 2025 General Ledger'!$247:$247,'JUN 2025 General Ledger'!$248:$248,'JUN 2025 General Ledger'!$254:$254,'JUN 2025 General Ledger'!$255:$255,'JUN 2025 General Ledger'!$256:$256</definedName>
    <definedName name="QB_DATA_8" localSheetId="1" hidden="1">'JUN 2025 MTD I&amp;E'!$182:$182,'JUN 2025 MTD I&amp;E'!$183:$183,'JUN 2025 MTD I&amp;E'!$184:$184,'JUN 2025 MTD I&amp;E'!$185:$185,'JUN 2025 MTD I&amp;E'!$186:$186,'JUN 2025 MTD I&amp;E'!$187:$187,'JUN 2025 MTD I&amp;E'!$188:$188,'JUN 2025 MTD I&amp;E'!$189:$189,'JUN 2025 MTD I&amp;E'!$192:$192,'JUN 2025 MTD I&amp;E'!$193:$193,'JUN 2025 MTD I&amp;E'!$194:$194,'JUN 2025 MTD I&amp;E'!$195:$195,'JUN 2025 MTD I&amp;E'!$196:$196,'JUN 2025 MTD I&amp;E'!$197:$197,'JUN 2025 MTD I&amp;E'!$198:$198,'JUN 2025 MTD I&amp;E'!$199:$199</definedName>
    <definedName name="QB_DATA_8" localSheetId="2" hidden="1">'JUN 2025 YTD I&amp;E'!$182:$182,'JUN 2025 YTD I&amp;E'!$183:$183,'JUN 2025 YTD I&amp;E'!$184:$184,'JUN 2025 YTD I&amp;E'!$185:$185,'JUN 2025 YTD I&amp;E'!$186:$186,'JUN 2025 YTD I&amp;E'!$187:$187,'JUN 2025 YTD I&amp;E'!$188:$188,'JUN 2025 YTD I&amp;E'!$189:$189,'JUN 2025 YTD I&amp;E'!$190:$190,'JUN 2025 YTD I&amp;E'!$193:$193,'JUN 2025 YTD I&amp;E'!$194:$194,'JUN 2025 YTD I&amp;E'!$195:$195,'JUN 2025 YTD I&amp;E'!$196:$196,'JUN 2025 YTD I&amp;E'!$197:$197,'JUN 2025 YTD I&amp;E'!$198:$198,'JUN 2025 YTD I&amp;E'!$199:$199</definedName>
    <definedName name="QB_DATA_9" localSheetId="5" hidden="1">'JUN 2025 BVA'!$200:$200,'JUN 2025 BVA'!$201:$201,'JUN 2025 BVA'!$202:$202,'JUN 2025 BVA'!$203:$203,'JUN 2025 BVA'!$204:$204,'JUN 2025 BVA'!$205:$205,'JUN 2025 BVA'!$206:$206,'JUN 2025 BVA'!$207:$207,'JUN 2025 BVA'!$208:$208,'JUN 2025 BVA'!$209:$209,'JUN 2025 BVA'!$210:$210,'JUN 2025 BVA'!$211:$211,'JUN 2025 BVA'!$212:$212,'JUN 2025 BVA'!$213:$213,'JUN 2025 BVA'!$214:$214,'JUN 2025 BVA'!$215:$215</definedName>
    <definedName name="QB_DATA_9" localSheetId="3" hidden="1">'JUN 2025 General Ledger'!$257:$257,'JUN 2025 General Ledger'!$258:$258,'JUN 2025 General Ledger'!$261:$261,'JUN 2025 General Ledger'!$268:$268,'JUN 2025 General Ledger'!$269:$269,'JUN 2025 General Ledger'!$272:$272,'JUN 2025 General Ledger'!$273:$273,'JUN 2025 General Ledger'!$279:$279,'JUN 2025 General Ledger'!$280:$280,'JUN 2025 General Ledger'!$281:$281,'JUN 2025 General Ledger'!$282:$282,'JUN 2025 General Ledger'!$283:$283,'JUN 2025 General Ledger'!$284:$284,'JUN 2025 General Ledger'!$285:$285,'JUN 2025 General Ledger'!$288:$288,'JUN 2025 General Ledger'!$289:$289</definedName>
    <definedName name="QB_DATA_9" localSheetId="1" hidden="1">'JUN 2025 MTD I&amp;E'!$200:$200,'JUN 2025 MTD I&amp;E'!$201:$201,'JUN 2025 MTD I&amp;E'!$202:$202,'JUN 2025 MTD I&amp;E'!$203:$203,'JUN 2025 MTD I&amp;E'!$204:$204,'JUN 2025 MTD I&amp;E'!$205:$205,'JUN 2025 MTD I&amp;E'!$206:$206,'JUN 2025 MTD I&amp;E'!$207:$207,'JUN 2025 MTD I&amp;E'!$208:$208,'JUN 2025 MTD I&amp;E'!$209:$209,'JUN 2025 MTD I&amp;E'!$210:$210,'JUN 2025 MTD I&amp;E'!$211:$211,'JUN 2025 MTD I&amp;E'!$212:$212,'JUN 2025 MTD I&amp;E'!$213:$213,'JUN 2025 MTD I&amp;E'!$214:$214,'JUN 2025 MTD I&amp;E'!$215:$215</definedName>
    <definedName name="QB_DATA_9" localSheetId="2" hidden="1">'JUN 2025 YTD I&amp;E'!$200:$200,'JUN 2025 YTD I&amp;E'!$201:$201,'JUN 2025 YTD I&amp;E'!$202:$202,'JUN 2025 YTD I&amp;E'!$203:$203,'JUN 2025 YTD I&amp;E'!$204:$204,'JUN 2025 YTD I&amp;E'!$205:$205,'JUN 2025 YTD I&amp;E'!$206:$206,'JUN 2025 YTD I&amp;E'!$207:$207,'JUN 2025 YTD I&amp;E'!$208:$208,'JUN 2025 YTD I&amp;E'!$209:$209,'JUN 2025 YTD I&amp;E'!$210:$210,'JUN 2025 YTD I&amp;E'!$211:$211,'JUN 2025 YTD I&amp;E'!$212:$212,'JUN 2025 YTD I&amp;E'!$213:$213,'JUN 2025 YTD I&amp;E'!$214:$214,'JUN 2025 YTD I&amp;E'!$215:$215</definedName>
    <definedName name="QB_FORMULA_0" localSheetId="0" hidden="1">'JUN 2025 Balance Sheet'!$H$14,'JUN 2025 Balance Sheet'!$H$15,'JUN 2025 Balance Sheet'!$H$19,'JUN 2025 Balance Sheet'!$H$22,'JUN 2025 Balance Sheet'!$H$23,'JUN 2025 Balance Sheet'!$H$34,'JUN 2025 Balance Sheet'!$H$35,'JUN 2025 Balance Sheet'!$H$41,'JUN 2025 Balance Sheet'!$H$44,'JUN 2025 Balance Sheet'!$H$51,'JUN 2025 Balance Sheet'!$H$59,'JUN 2025 Balance Sheet'!$H$63,'JUN 2025 Balance Sheet'!$H$67,'JUN 2025 Balance Sheet'!$H$71,'JUN 2025 Balance Sheet'!$H$72,'JUN 2025 Balance Sheet'!$H$73</definedName>
    <definedName name="QB_FORMULA_0" localSheetId="5" hidden="1">'JUN 2025 BVA'!$L$5,'JUN 2025 BVA'!$M$5,'JUN 2025 BVA'!$L$6,'JUN 2025 BVA'!$M$6,'JUN 2025 BVA'!$L$7,'JUN 2025 BVA'!$M$7,'JUN 2025 BVA'!$L$8,'JUN 2025 BVA'!$M$8,'JUN 2025 BVA'!$L$10,'JUN 2025 BVA'!$M$10,'JUN 2025 BVA'!$L$11,'JUN 2025 BVA'!$M$11,'JUN 2025 BVA'!$L$12,'JUN 2025 BVA'!$M$12,'JUN 2025 BVA'!$L$14,'JUN 2025 BVA'!$M$14</definedName>
    <definedName name="QB_FORMULA_0" localSheetId="3" hidden="1">'JUN 2025 General Ledger'!$Q$3,'JUN 2025 General Ledger'!$P$4,'JUN 2025 General Ledger'!$Q$4,'JUN 2025 General Ledger'!$Q$6,'JUN 2025 General Ledger'!$P$7,'JUN 2025 General Ledger'!$Q$7,'JUN 2025 General Ledger'!$Q$9,'JUN 2025 General Ledger'!$Q$10,'JUN 2025 General Ledger'!$Q$11,'JUN 2025 General Ledger'!$Q$12,'JUN 2025 General Ledger'!$Q$13,'JUN 2025 General Ledger'!$Q$14,'JUN 2025 General Ledger'!$Q$15,'JUN 2025 General Ledger'!$Q$16,'JUN 2025 General Ledger'!$P$17,'JUN 2025 General Ledger'!$Q$17</definedName>
    <definedName name="QB_FORMULA_0" localSheetId="1" hidden="1">'JUN 2025 MTD I&amp;E'!$L$5,'JUN 2025 MTD I&amp;E'!$M$5,'JUN 2025 MTD I&amp;E'!$L$6,'JUN 2025 MTD I&amp;E'!$M$6,'JUN 2025 MTD I&amp;E'!$L$7,'JUN 2025 MTD I&amp;E'!$M$7,'JUN 2025 MTD I&amp;E'!$L$8,'JUN 2025 MTD I&amp;E'!$M$8,'JUN 2025 MTD I&amp;E'!$L$10,'JUN 2025 MTD I&amp;E'!$M$10,'JUN 2025 MTD I&amp;E'!$L$11,'JUN 2025 MTD I&amp;E'!$M$11,'JUN 2025 MTD I&amp;E'!$L$12,'JUN 2025 MTD I&amp;E'!$M$12,'JUN 2025 MTD I&amp;E'!$L$14,'JUN 2025 MTD I&amp;E'!$M$14</definedName>
    <definedName name="QB_FORMULA_0" localSheetId="2" hidden="1">'JUN 2025 YTD I&amp;E'!$L$5,'JUN 2025 YTD I&amp;E'!$M$5,'JUN 2025 YTD I&amp;E'!$L$6,'JUN 2025 YTD I&amp;E'!$M$6,'JUN 2025 YTD I&amp;E'!$L$7,'JUN 2025 YTD I&amp;E'!$M$7,'JUN 2025 YTD I&amp;E'!$L$8,'JUN 2025 YTD I&amp;E'!$M$8,'JUN 2025 YTD I&amp;E'!$L$10,'JUN 2025 YTD I&amp;E'!$M$10,'JUN 2025 YTD I&amp;E'!$L$11,'JUN 2025 YTD I&amp;E'!$M$11,'JUN 2025 YTD I&amp;E'!$L$12,'JUN 2025 YTD I&amp;E'!$M$12,'JUN 2025 YTD I&amp;E'!$L$14,'JUN 2025 YTD I&amp;E'!$M$14</definedName>
    <definedName name="QB_FORMULA_1" localSheetId="0" hidden="1">'JUN 2025 Balance Sheet'!$H$74,'JUN 2025 Balance Sheet'!$H$84,'JUN 2025 Balance Sheet'!$H$88,'JUN 2025 Balance Sheet'!$H$89</definedName>
    <definedName name="QB_FORMULA_1" localSheetId="5" hidden="1">'JUN 2025 BVA'!$L$15,'JUN 2025 BVA'!$M$15,'JUN 2025 BVA'!$L$16,'JUN 2025 BVA'!$M$16,'JUN 2025 BVA'!$L$17,'JUN 2025 BVA'!$M$17,'JUN 2025 BVA'!$L$18,'JUN 2025 BVA'!$M$18,'JUN 2025 BVA'!$L$19,'JUN 2025 BVA'!$M$19,'JUN 2025 BVA'!$L$20,'JUN 2025 BVA'!$M$20,'JUN 2025 BVA'!$L$21,'JUN 2025 BVA'!$M$21,'JUN 2025 BVA'!$L$22,'JUN 2025 BVA'!$M$22</definedName>
    <definedName name="QB_FORMULA_1" localSheetId="3" hidden="1">'JUN 2025 General Ledger'!$Q$20,'JUN 2025 General Ledger'!$P$21,'JUN 2025 General Ledger'!$Q$21,'JUN 2025 General Ledger'!$Q$23,'JUN 2025 General Ledger'!$P$24,'JUN 2025 General Ledger'!$Q$24,'JUN 2025 General Ledger'!$Q$26,'JUN 2025 General Ledger'!$P$27,'JUN 2025 General Ledger'!$Q$27,'JUN 2025 General Ledger'!$Q$29,'JUN 2025 General Ledger'!$P$30,'JUN 2025 General Ledger'!$Q$30,'JUN 2025 General Ledger'!$Q$32,'JUN 2025 General Ledger'!$P$33,'JUN 2025 General Ledger'!$Q$33,'JUN 2025 General Ledger'!$Q$35</definedName>
    <definedName name="QB_FORMULA_1" localSheetId="1" hidden="1">'JUN 2025 MTD I&amp;E'!$L$15,'JUN 2025 MTD I&amp;E'!$M$15,'JUN 2025 MTD I&amp;E'!$L$16,'JUN 2025 MTD I&amp;E'!$M$16,'JUN 2025 MTD I&amp;E'!$L$17,'JUN 2025 MTD I&amp;E'!$M$17,'JUN 2025 MTD I&amp;E'!$L$18,'JUN 2025 MTD I&amp;E'!$M$18,'JUN 2025 MTD I&amp;E'!$L$19,'JUN 2025 MTD I&amp;E'!$M$19,'JUN 2025 MTD I&amp;E'!$L$20,'JUN 2025 MTD I&amp;E'!$M$20,'JUN 2025 MTD I&amp;E'!$L$21,'JUN 2025 MTD I&amp;E'!$M$21,'JUN 2025 MTD I&amp;E'!$L$22,'JUN 2025 MTD I&amp;E'!$M$22</definedName>
    <definedName name="QB_FORMULA_1" localSheetId="2" hidden="1">'JUN 2025 YTD I&amp;E'!$L$15,'JUN 2025 YTD I&amp;E'!$M$15,'JUN 2025 YTD I&amp;E'!$L$16,'JUN 2025 YTD I&amp;E'!$M$16,'JUN 2025 YTD I&amp;E'!$L$17,'JUN 2025 YTD I&amp;E'!$M$17,'JUN 2025 YTD I&amp;E'!$L$18,'JUN 2025 YTD I&amp;E'!$M$18,'JUN 2025 YTD I&amp;E'!$L$19,'JUN 2025 YTD I&amp;E'!$M$19,'JUN 2025 YTD I&amp;E'!$L$20,'JUN 2025 YTD I&amp;E'!$M$20,'JUN 2025 YTD I&amp;E'!$L$21,'JUN 2025 YTD I&amp;E'!$M$21,'JUN 2025 YTD I&amp;E'!$L$22,'JUN 2025 YTD I&amp;E'!$M$22</definedName>
    <definedName name="QB_FORMULA_10" localSheetId="5" hidden="1">'JUN 2025 BVA'!$L$89,'JUN 2025 BVA'!$M$89,'JUN 2025 BVA'!$L$90,'JUN 2025 BVA'!$M$90,'JUN 2025 BVA'!$L$91,'JUN 2025 BVA'!$M$91,'JUN 2025 BVA'!$L$92,'JUN 2025 BVA'!$M$92,'JUN 2025 BVA'!$L$93,'JUN 2025 BVA'!$M$93,'JUN 2025 BVA'!$L$94,'JUN 2025 BVA'!$M$94,'JUN 2025 BVA'!$J$95,'JUN 2025 BVA'!$K$95,'JUN 2025 BVA'!$L$95,'JUN 2025 BVA'!$M$95</definedName>
    <definedName name="QB_FORMULA_10" localSheetId="3" hidden="1">'JUN 2025 General Ledger'!$Q$166,'JUN 2025 General Ledger'!$Q$167,'JUN 2025 General Ledger'!$Q$168,'JUN 2025 General Ledger'!$Q$169,'JUN 2025 General Ledger'!$Q$170,'JUN 2025 General Ledger'!$Q$171,'JUN 2025 General Ledger'!$Q$172,'JUN 2025 General Ledger'!$Q$173,'JUN 2025 General Ledger'!$Q$174,'JUN 2025 General Ledger'!$Q$175,'JUN 2025 General Ledger'!$Q$176,'JUN 2025 General Ledger'!$Q$177,'JUN 2025 General Ledger'!$P$178,'JUN 2025 General Ledger'!$Q$178,'JUN 2025 General Ledger'!$Q$180,'JUN 2025 General Ledger'!$Q$181</definedName>
    <definedName name="QB_FORMULA_10" localSheetId="1" hidden="1">'JUN 2025 MTD I&amp;E'!$L$89,'JUN 2025 MTD I&amp;E'!$M$89,'JUN 2025 MTD I&amp;E'!$L$90,'JUN 2025 MTD I&amp;E'!$M$90,'JUN 2025 MTD I&amp;E'!$L$91,'JUN 2025 MTD I&amp;E'!$M$91,'JUN 2025 MTD I&amp;E'!$L$92,'JUN 2025 MTD I&amp;E'!$M$92,'JUN 2025 MTD I&amp;E'!$L$93,'JUN 2025 MTD I&amp;E'!$M$93,'JUN 2025 MTD I&amp;E'!$L$94,'JUN 2025 MTD I&amp;E'!$M$94,'JUN 2025 MTD I&amp;E'!$J$95,'JUN 2025 MTD I&amp;E'!$K$95,'JUN 2025 MTD I&amp;E'!$L$95,'JUN 2025 MTD I&amp;E'!$M$95</definedName>
    <definedName name="QB_FORMULA_10" localSheetId="2" hidden="1">'JUN 2025 YTD I&amp;E'!$L$89,'JUN 2025 YTD I&amp;E'!$M$89,'JUN 2025 YTD I&amp;E'!$L$90,'JUN 2025 YTD I&amp;E'!$M$90,'JUN 2025 YTD I&amp;E'!$L$91,'JUN 2025 YTD I&amp;E'!$M$91,'JUN 2025 YTD I&amp;E'!$L$92,'JUN 2025 YTD I&amp;E'!$M$92,'JUN 2025 YTD I&amp;E'!$L$93,'JUN 2025 YTD I&amp;E'!$M$93,'JUN 2025 YTD I&amp;E'!$L$94,'JUN 2025 YTD I&amp;E'!$M$94,'JUN 2025 YTD I&amp;E'!$J$95,'JUN 2025 YTD I&amp;E'!$K$95,'JUN 2025 YTD I&amp;E'!$L$95,'JUN 2025 YTD I&amp;E'!$M$95</definedName>
    <definedName name="QB_FORMULA_11" localSheetId="5" hidden="1">'JUN 2025 BVA'!$L$98,'JUN 2025 BVA'!$M$98,'JUN 2025 BVA'!$L$99,'JUN 2025 BVA'!$M$99,'JUN 2025 BVA'!$L$100,'JUN 2025 BVA'!$M$100,'JUN 2025 BVA'!$L$101,'JUN 2025 BVA'!$M$101,'JUN 2025 BVA'!$L$102,'JUN 2025 BVA'!$M$102,'JUN 2025 BVA'!$L$103,'JUN 2025 BVA'!$M$103,'JUN 2025 BVA'!$L$104,'JUN 2025 BVA'!$M$104,'JUN 2025 BVA'!$J$105,'JUN 2025 BVA'!$K$105</definedName>
    <definedName name="QB_FORMULA_11" localSheetId="3" hidden="1">'JUN 2025 General Ledger'!$Q$182,'JUN 2025 General Ledger'!$P$183,'JUN 2025 General Ledger'!$Q$183,'JUN 2025 General Ledger'!$Q$185,'JUN 2025 General Ledger'!$Q$186,'JUN 2025 General Ledger'!$Q$187,'JUN 2025 General Ledger'!$Q$188,'JUN 2025 General Ledger'!$Q$189,'JUN 2025 General Ledger'!$P$190,'JUN 2025 General Ledger'!$Q$190,'JUN 2025 General Ledger'!$P$191,'JUN 2025 General Ledger'!$Q$191,'JUN 2025 General Ledger'!$Q$194,'JUN 2025 General Ledger'!$Q$195,'JUN 2025 General Ledger'!$Q$196,'JUN 2025 General Ledger'!$Q$197</definedName>
    <definedName name="QB_FORMULA_11" localSheetId="1" hidden="1">'JUN 2025 MTD I&amp;E'!$L$97,'JUN 2025 MTD I&amp;E'!$M$97,'JUN 2025 MTD I&amp;E'!$L$98,'JUN 2025 MTD I&amp;E'!$M$98,'JUN 2025 MTD I&amp;E'!$L$99,'JUN 2025 MTD I&amp;E'!$M$99,'JUN 2025 MTD I&amp;E'!$L$100,'JUN 2025 MTD I&amp;E'!$M$100,'JUN 2025 MTD I&amp;E'!$L$101,'JUN 2025 MTD I&amp;E'!$M$101,'JUN 2025 MTD I&amp;E'!$L$102,'JUN 2025 MTD I&amp;E'!$M$102,'JUN 2025 MTD I&amp;E'!$L$103,'JUN 2025 MTD I&amp;E'!$M$103,'JUN 2025 MTD I&amp;E'!$J$104,'JUN 2025 MTD I&amp;E'!$K$104</definedName>
    <definedName name="QB_FORMULA_11" localSheetId="2" hidden="1">'JUN 2025 YTD I&amp;E'!$L$98,'JUN 2025 YTD I&amp;E'!$M$98,'JUN 2025 YTD I&amp;E'!$L$99,'JUN 2025 YTD I&amp;E'!$M$99,'JUN 2025 YTD I&amp;E'!$L$100,'JUN 2025 YTD I&amp;E'!$M$100,'JUN 2025 YTD I&amp;E'!$L$101,'JUN 2025 YTD I&amp;E'!$M$101,'JUN 2025 YTD I&amp;E'!$L$102,'JUN 2025 YTD I&amp;E'!$M$102,'JUN 2025 YTD I&amp;E'!$L$103,'JUN 2025 YTD I&amp;E'!$M$103,'JUN 2025 YTD I&amp;E'!$L$104,'JUN 2025 YTD I&amp;E'!$M$104,'JUN 2025 YTD I&amp;E'!$J$105,'JUN 2025 YTD I&amp;E'!$K$105</definedName>
    <definedName name="QB_FORMULA_12" localSheetId="5" hidden="1">'JUN 2025 BVA'!$L$105,'JUN 2025 BVA'!$M$105,'JUN 2025 BVA'!$L$107,'JUN 2025 BVA'!$M$107,'JUN 2025 BVA'!$L$108,'JUN 2025 BVA'!$M$108,'JUN 2025 BVA'!$L$109,'JUN 2025 BVA'!$M$109,'JUN 2025 BVA'!$L$110,'JUN 2025 BVA'!$M$110,'JUN 2025 BVA'!$J$111,'JUN 2025 BVA'!$K$111,'JUN 2025 BVA'!$L$111,'JUN 2025 BVA'!$M$111,'JUN 2025 BVA'!$L$112,'JUN 2025 BVA'!$M$112</definedName>
    <definedName name="QB_FORMULA_12" localSheetId="3" hidden="1">'JUN 2025 General Ledger'!$Q$198,'JUN 2025 General Ledger'!$Q$199,'JUN 2025 General Ledger'!$P$200,'JUN 2025 General Ledger'!$Q$200,'JUN 2025 General Ledger'!$Q$202,'JUN 2025 General Ledger'!$Q$203,'JUN 2025 General Ledger'!$Q$204,'JUN 2025 General Ledger'!$Q$205,'JUN 2025 General Ledger'!$Q$206,'JUN 2025 General Ledger'!$P$207,'JUN 2025 General Ledger'!$Q$207,'JUN 2025 General Ledger'!$Q$209,'JUN 2025 General Ledger'!$Q$210,'JUN 2025 General Ledger'!$Q$211,'JUN 2025 General Ledger'!$Q$212,'JUN 2025 General Ledger'!$P$213</definedName>
    <definedName name="QB_FORMULA_12" localSheetId="1" hidden="1">'JUN 2025 MTD I&amp;E'!$L$104,'JUN 2025 MTD I&amp;E'!$M$104,'JUN 2025 MTD I&amp;E'!$L$106,'JUN 2025 MTD I&amp;E'!$M$106,'JUN 2025 MTD I&amp;E'!$L$107,'JUN 2025 MTD I&amp;E'!$M$107,'JUN 2025 MTD I&amp;E'!$L$108,'JUN 2025 MTD I&amp;E'!$M$108,'JUN 2025 MTD I&amp;E'!$L$109,'JUN 2025 MTD I&amp;E'!$M$109,'JUN 2025 MTD I&amp;E'!$J$110,'JUN 2025 MTD I&amp;E'!$K$110,'JUN 2025 MTD I&amp;E'!$L$110,'JUN 2025 MTD I&amp;E'!$M$110,'JUN 2025 MTD I&amp;E'!$L$111,'JUN 2025 MTD I&amp;E'!$M$111</definedName>
    <definedName name="QB_FORMULA_12" localSheetId="2" hidden="1">'JUN 2025 YTD I&amp;E'!$L$105,'JUN 2025 YTD I&amp;E'!$M$105,'JUN 2025 YTD I&amp;E'!$L$107,'JUN 2025 YTD I&amp;E'!$M$107,'JUN 2025 YTD I&amp;E'!$L$108,'JUN 2025 YTD I&amp;E'!$M$108,'JUN 2025 YTD I&amp;E'!$L$109,'JUN 2025 YTD I&amp;E'!$M$109,'JUN 2025 YTD I&amp;E'!$L$110,'JUN 2025 YTD I&amp;E'!$M$110,'JUN 2025 YTD I&amp;E'!$J$111,'JUN 2025 YTD I&amp;E'!$K$111,'JUN 2025 YTD I&amp;E'!$L$111,'JUN 2025 YTD I&amp;E'!$M$111,'JUN 2025 YTD I&amp;E'!$L$112,'JUN 2025 YTD I&amp;E'!$M$112</definedName>
    <definedName name="QB_FORMULA_13" localSheetId="5" hidden="1">'JUN 2025 BVA'!$J$113,'JUN 2025 BVA'!$K$113,'JUN 2025 BVA'!$L$113,'JUN 2025 BVA'!$M$113,'JUN 2025 BVA'!$L$115,'JUN 2025 BVA'!$M$115,'JUN 2025 BVA'!$L$116,'JUN 2025 BVA'!$M$116,'JUN 2025 BVA'!$L$117,'JUN 2025 BVA'!$M$117,'JUN 2025 BVA'!$L$118,'JUN 2025 BVA'!$M$118,'JUN 2025 BVA'!$L$119,'JUN 2025 BVA'!$M$119,'JUN 2025 BVA'!$J$120,'JUN 2025 BVA'!$K$120</definedName>
    <definedName name="QB_FORMULA_13" localSheetId="3" hidden="1">'JUN 2025 General Ledger'!$Q$213,'JUN 2025 General Ledger'!$Q$215,'JUN 2025 General Ledger'!$Q$216,'JUN 2025 General Ledger'!$Q$217,'JUN 2025 General Ledger'!$Q$218,'JUN 2025 General Ledger'!$Q$219,'JUN 2025 General Ledger'!$P$220,'JUN 2025 General Ledger'!$Q$220,'JUN 2025 General Ledger'!$Q$222,'JUN 2025 General Ledger'!$P$223,'JUN 2025 General Ledger'!$Q$223,'JUN 2025 General Ledger'!$P$224,'JUN 2025 General Ledger'!$Q$224,'JUN 2025 General Ledger'!$Q$227,'JUN 2025 General Ledger'!$Q$228,'JUN 2025 General Ledger'!$P$229</definedName>
    <definedName name="QB_FORMULA_13" localSheetId="1" hidden="1">'JUN 2025 MTD I&amp;E'!$J$112,'JUN 2025 MTD I&amp;E'!$K$112,'JUN 2025 MTD I&amp;E'!$L$112,'JUN 2025 MTD I&amp;E'!$M$112,'JUN 2025 MTD I&amp;E'!$L$114,'JUN 2025 MTD I&amp;E'!$M$114,'JUN 2025 MTD I&amp;E'!$L$115,'JUN 2025 MTD I&amp;E'!$M$115,'JUN 2025 MTD I&amp;E'!$L$116,'JUN 2025 MTD I&amp;E'!$M$116,'JUN 2025 MTD I&amp;E'!$L$117,'JUN 2025 MTD I&amp;E'!$M$117,'JUN 2025 MTD I&amp;E'!$L$118,'JUN 2025 MTD I&amp;E'!$M$118,'JUN 2025 MTD I&amp;E'!$J$119,'JUN 2025 MTD I&amp;E'!$K$119</definedName>
    <definedName name="QB_FORMULA_13" localSheetId="2" hidden="1">'JUN 2025 YTD I&amp;E'!$J$113,'JUN 2025 YTD I&amp;E'!$K$113,'JUN 2025 YTD I&amp;E'!$L$113,'JUN 2025 YTD I&amp;E'!$M$113,'JUN 2025 YTD I&amp;E'!$L$115,'JUN 2025 YTD I&amp;E'!$M$115,'JUN 2025 YTD I&amp;E'!$L$116,'JUN 2025 YTD I&amp;E'!$M$116,'JUN 2025 YTD I&amp;E'!$L$117,'JUN 2025 YTD I&amp;E'!$M$117,'JUN 2025 YTD I&amp;E'!$L$118,'JUN 2025 YTD I&amp;E'!$M$118,'JUN 2025 YTD I&amp;E'!$L$119,'JUN 2025 YTD I&amp;E'!$M$119,'JUN 2025 YTD I&amp;E'!$J$120,'JUN 2025 YTD I&amp;E'!$K$120</definedName>
    <definedName name="QB_FORMULA_14" localSheetId="5" hidden="1">'JUN 2025 BVA'!$L$120,'JUN 2025 BVA'!$M$120,'JUN 2025 BVA'!$L$122,'JUN 2025 BVA'!$M$122,'JUN 2025 BVA'!$L$125,'JUN 2025 BVA'!$M$125,'JUN 2025 BVA'!$L$126,'JUN 2025 BVA'!$M$126,'JUN 2025 BVA'!$J$127,'JUN 2025 BVA'!$K$127,'JUN 2025 BVA'!$L$127,'JUN 2025 BVA'!$M$127,'JUN 2025 BVA'!$L$129,'JUN 2025 BVA'!$M$129,'JUN 2025 BVA'!$L$130,'JUN 2025 BVA'!$M$130</definedName>
    <definedName name="QB_FORMULA_14" localSheetId="3" hidden="1">'JUN 2025 General Ledger'!$Q$229,'JUN 2025 General Ledger'!$Q$231,'JUN 2025 General Ledger'!$Q$232,'JUN 2025 General Ledger'!$Q$233,'JUN 2025 General Ledger'!$Q$234,'JUN 2025 General Ledger'!$Q$235,'JUN 2025 General Ledger'!$Q$236,'JUN 2025 General Ledger'!$Q$237,'JUN 2025 General Ledger'!$Q$238,'JUN 2025 General Ledger'!$P$239,'JUN 2025 General Ledger'!$Q$239,'JUN 2025 General Ledger'!$Q$241,'JUN 2025 General Ledger'!$Q$242,'JUN 2025 General Ledger'!$Q$243,'JUN 2025 General Ledger'!$Q$244,'JUN 2025 General Ledger'!$Q$245</definedName>
    <definedName name="QB_FORMULA_14" localSheetId="1" hidden="1">'JUN 2025 MTD I&amp;E'!$L$119,'JUN 2025 MTD I&amp;E'!$M$119,'JUN 2025 MTD I&amp;E'!$L$121,'JUN 2025 MTD I&amp;E'!$M$121,'JUN 2025 MTD I&amp;E'!$L$124,'JUN 2025 MTD I&amp;E'!$M$124,'JUN 2025 MTD I&amp;E'!$L$125,'JUN 2025 MTD I&amp;E'!$M$125,'JUN 2025 MTD I&amp;E'!$J$126,'JUN 2025 MTD I&amp;E'!$K$126,'JUN 2025 MTD I&amp;E'!$L$126,'JUN 2025 MTD I&amp;E'!$M$126,'JUN 2025 MTD I&amp;E'!$L$128,'JUN 2025 MTD I&amp;E'!$M$128,'JUN 2025 MTD I&amp;E'!$L$129,'JUN 2025 MTD I&amp;E'!$M$129</definedName>
    <definedName name="QB_FORMULA_14" localSheetId="2" hidden="1">'JUN 2025 YTD I&amp;E'!$L$120,'JUN 2025 YTD I&amp;E'!$M$120,'JUN 2025 YTD I&amp;E'!$L$122,'JUN 2025 YTD I&amp;E'!$M$122,'JUN 2025 YTD I&amp;E'!$L$125,'JUN 2025 YTD I&amp;E'!$M$125,'JUN 2025 YTD I&amp;E'!$L$126,'JUN 2025 YTD I&amp;E'!$M$126,'JUN 2025 YTD I&amp;E'!$J$127,'JUN 2025 YTD I&amp;E'!$K$127,'JUN 2025 YTD I&amp;E'!$L$127,'JUN 2025 YTD I&amp;E'!$M$127,'JUN 2025 YTD I&amp;E'!$L$129,'JUN 2025 YTD I&amp;E'!$M$129,'JUN 2025 YTD I&amp;E'!$L$130,'JUN 2025 YTD I&amp;E'!$M$130</definedName>
    <definedName name="QB_FORMULA_15" localSheetId="5" hidden="1">'JUN 2025 BVA'!$J$131,'JUN 2025 BVA'!$K$131,'JUN 2025 BVA'!$L$131,'JUN 2025 BVA'!$M$131,'JUN 2025 BVA'!$L$133,'JUN 2025 BVA'!$M$133,'JUN 2025 BVA'!$L$134,'JUN 2025 BVA'!$M$134,'JUN 2025 BVA'!$J$135,'JUN 2025 BVA'!$K$135,'JUN 2025 BVA'!$L$135,'JUN 2025 BVA'!$M$135,'JUN 2025 BVA'!$L$136,'JUN 2025 BVA'!$M$136,'JUN 2025 BVA'!$J$137,'JUN 2025 BVA'!$K$137</definedName>
    <definedName name="QB_FORMULA_15" localSheetId="3" hidden="1">'JUN 2025 General Ledger'!$Q$246,'JUN 2025 General Ledger'!$Q$247,'JUN 2025 General Ledger'!$Q$248,'JUN 2025 General Ledger'!$P$249,'JUN 2025 General Ledger'!$Q$249,'JUN 2025 General Ledger'!$P$250,'JUN 2025 General Ledger'!$Q$250,'JUN 2025 General Ledger'!$P$251,'JUN 2025 General Ledger'!$Q$251,'JUN 2025 General Ledger'!$Q$254,'JUN 2025 General Ledger'!$Q$255,'JUN 2025 General Ledger'!$Q$256,'JUN 2025 General Ledger'!$Q$257,'JUN 2025 General Ledger'!$Q$258,'JUN 2025 General Ledger'!$P$259,'JUN 2025 General Ledger'!$Q$259</definedName>
    <definedName name="QB_FORMULA_15" localSheetId="1" hidden="1">'JUN 2025 MTD I&amp;E'!$J$130,'JUN 2025 MTD I&amp;E'!$K$130,'JUN 2025 MTD I&amp;E'!$L$130,'JUN 2025 MTD I&amp;E'!$M$130,'JUN 2025 MTD I&amp;E'!$L$132,'JUN 2025 MTD I&amp;E'!$M$132,'JUN 2025 MTD I&amp;E'!$L$133,'JUN 2025 MTD I&amp;E'!$M$133,'JUN 2025 MTD I&amp;E'!$J$134,'JUN 2025 MTD I&amp;E'!$K$134,'JUN 2025 MTD I&amp;E'!$L$134,'JUN 2025 MTD I&amp;E'!$M$134,'JUN 2025 MTD I&amp;E'!$L$135,'JUN 2025 MTD I&amp;E'!$M$135,'JUN 2025 MTD I&amp;E'!$J$136,'JUN 2025 MTD I&amp;E'!$K$136</definedName>
    <definedName name="QB_FORMULA_15" localSheetId="2" hidden="1">'JUN 2025 YTD I&amp;E'!$J$131,'JUN 2025 YTD I&amp;E'!$K$131,'JUN 2025 YTD I&amp;E'!$L$131,'JUN 2025 YTD I&amp;E'!$M$131,'JUN 2025 YTD I&amp;E'!$L$133,'JUN 2025 YTD I&amp;E'!$M$133,'JUN 2025 YTD I&amp;E'!$L$134,'JUN 2025 YTD I&amp;E'!$M$134,'JUN 2025 YTD I&amp;E'!$J$135,'JUN 2025 YTD I&amp;E'!$K$135,'JUN 2025 YTD I&amp;E'!$L$135,'JUN 2025 YTD I&amp;E'!$M$135,'JUN 2025 YTD I&amp;E'!$L$136,'JUN 2025 YTD I&amp;E'!$M$136,'JUN 2025 YTD I&amp;E'!$J$137,'JUN 2025 YTD I&amp;E'!$K$137</definedName>
    <definedName name="QB_FORMULA_16" localSheetId="5" hidden="1">'JUN 2025 BVA'!$L$137,'JUN 2025 BVA'!$M$137,'JUN 2025 BVA'!$L$138,'JUN 2025 BVA'!$M$138,'JUN 2025 BVA'!$L$140,'JUN 2025 BVA'!$M$140,'JUN 2025 BVA'!$L$141,'JUN 2025 BVA'!$M$141,'JUN 2025 BVA'!$L$142,'JUN 2025 BVA'!$M$142,'JUN 2025 BVA'!$L$143,'JUN 2025 BVA'!$M$143,'JUN 2025 BVA'!$L$144,'JUN 2025 BVA'!$M$144,'JUN 2025 BVA'!$L$145,'JUN 2025 BVA'!$M$145</definedName>
    <definedName name="QB_FORMULA_16" localSheetId="3" hidden="1">'JUN 2025 General Ledger'!$Q$261,'JUN 2025 General Ledger'!$P$262,'JUN 2025 General Ledger'!$Q$262,'JUN 2025 General Ledger'!$P$263,'JUN 2025 General Ledger'!$Q$263,'JUN 2025 General Ledger'!$Q$268,'JUN 2025 General Ledger'!$Q$269,'JUN 2025 General Ledger'!$P$270,'JUN 2025 General Ledger'!$Q$270,'JUN 2025 General Ledger'!$Q$272,'JUN 2025 General Ledger'!$Q$273,'JUN 2025 General Ledger'!$P$274,'JUN 2025 General Ledger'!$Q$274,'JUN 2025 General Ledger'!$P$275,'JUN 2025 General Ledger'!$Q$275,'JUN 2025 General Ledger'!$P$276</definedName>
    <definedName name="QB_FORMULA_16" localSheetId="1" hidden="1">'JUN 2025 MTD I&amp;E'!$L$136,'JUN 2025 MTD I&amp;E'!$M$136,'JUN 2025 MTD I&amp;E'!$L$137,'JUN 2025 MTD I&amp;E'!$M$137,'JUN 2025 MTD I&amp;E'!$L$139,'JUN 2025 MTD I&amp;E'!$M$139,'JUN 2025 MTD I&amp;E'!$L$140,'JUN 2025 MTD I&amp;E'!$M$140,'JUN 2025 MTD I&amp;E'!$L$141,'JUN 2025 MTD I&amp;E'!$M$141,'JUN 2025 MTD I&amp;E'!$L$142,'JUN 2025 MTD I&amp;E'!$M$142,'JUN 2025 MTD I&amp;E'!$L$143,'JUN 2025 MTD I&amp;E'!$M$143,'JUN 2025 MTD I&amp;E'!$L$144,'JUN 2025 MTD I&amp;E'!$M$144</definedName>
    <definedName name="QB_FORMULA_16" localSheetId="2" hidden="1">'JUN 2025 YTD I&amp;E'!$L$137,'JUN 2025 YTD I&amp;E'!$M$137,'JUN 2025 YTD I&amp;E'!$L$138,'JUN 2025 YTD I&amp;E'!$M$138,'JUN 2025 YTD I&amp;E'!$L$140,'JUN 2025 YTD I&amp;E'!$M$140,'JUN 2025 YTD I&amp;E'!$L$141,'JUN 2025 YTD I&amp;E'!$M$141,'JUN 2025 YTD I&amp;E'!$L$142,'JUN 2025 YTD I&amp;E'!$M$142,'JUN 2025 YTD I&amp;E'!$L$143,'JUN 2025 YTD I&amp;E'!$M$143,'JUN 2025 YTD I&amp;E'!$L$144,'JUN 2025 YTD I&amp;E'!$M$144,'JUN 2025 YTD I&amp;E'!$L$145,'JUN 2025 YTD I&amp;E'!$M$145</definedName>
    <definedName name="QB_FORMULA_17" localSheetId="5" hidden="1">'JUN 2025 BVA'!$J$146,'JUN 2025 BVA'!$K$146,'JUN 2025 BVA'!$L$146,'JUN 2025 BVA'!$M$146,'JUN 2025 BVA'!$L$149,'JUN 2025 BVA'!$M$149,'JUN 2025 BVA'!$L$150,'JUN 2025 BVA'!$M$150,'JUN 2025 BVA'!$L$151,'JUN 2025 BVA'!$M$151,'JUN 2025 BVA'!$L$152,'JUN 2025 BVA'!$M$152,'JUN 2025 BVA'!$J$153,'JUN 2025 BVA'!$K$153,'JUN 2025 BVA'!$L$153,'JUN 2025 BVA'!$M$153</definedName>
    <definedName name="QB_FORMULA_17" localSheetId="3" hidden="1">'JUN 2025 General Ledger'!$Q$276,'JUN 2025 General Ledger'!$Q$279,'JUN 2025 General Ledger'!$Q$280,'JUN 2025 General Ledger'!$Q$281,'JUN 2025 General Ledger'!$Q$282,'JUN 2025 General Ledger'!$Q$283,'JUN 2025 General Ledger'!$Q$284,'JUN 2025 General Ledger'!$Q$285,'JUN 2025 General Ledger'!$P$286,'JUN 2025 General Ledger'!$Q$286,'JUN 2025 General Ledger'!$Q$288,'JUN 2025 General Ledger'!$Q$289,'JUN 2025 General Ledger'!$Q$290,'JUN 2025 General Ledger'!$Q$291,'JUN 2025 General Ledger'!$Q$292,'JUN 2025 General Ledger'!$P$293</definedName>
    <definedName name="QB_FORMULA_17" localSheetId="1" hidden="1">'JUN 2025 MTD I&amp;E'!$J$145,'JUN 2025 MTD I&amp;E'!$K$145,'JUN 2025 MTD I&amp;E'!$L$145,'JUN 2025 MTD I&amp;E'!$M$145,'JUN 2025 MTD I&amp;E'!$L$148,'JUN 2025 MTD I&amp;E'!$M$148,'JUN 2025 MTD I&amp;E'!$L$149,'JUN 2025 MTD I&amp;E'!$M$149,'JUN 2025 MTD I&amp;E'!$L$150,'JUN 2025 MTD I&amp;E'!$M$150,'JUN 2025 MTD I&amp;E'!$L$151,'JUN 2025 MTD I&amp;E'!$M$151,'JUN 2025 MTD I&amp;E'!$J$152,'JUN 2025 MTD I&amp;E'!$K$152,'JUN 2025 MTD I&amp;E'!$L$152,'JUN 2025 MTD I&amp;E'!$M$152</definedName>
    <definedName name="QB_FORMULA_17" localSheetId="2" hidden="1">'JUN 2025 YTD I&amp;E'!$J$146,'JUN 2025 YTD I&amp;E'!$K$146,'JUN 2025 YTD I&amp;E'!$L$146,'JUN 2025 YTD I&amp;E'!$M$146,'JUN 2025 YTD I&amp;E'!$L$149,'JUN 2025 YTD I&amp;E'!$M$149,'JUN 2025 YTD I&amp;E'!$L$150,'JUN 2025 YTD I&amp;E'!$M$150,'JUN 2025 YTD I&amp;E'!$L$151,'JUN 2025 YTD I&amp;E'!$M$151,'JUN 2025 YTD I&amp;E'!$L$152,'JUN 2025 YTD I&amp;E'!$M$152,'JUN 2025 YTD I&amp;E'!$J$153,'JUN 2025 YTD I&amp;E'!$K$153,'JUN 2025 YTD I&amp;E'!$L$153,'JUN 2025 YTD I&amp;E'!$M$153</definedName>
    <definedName name="QB_FORMULA_18" localSheetId="5" hidden="1">'JUN 2025 BVA'!$L$154,'JUN 2025 BVA'!$M$154,'JUN 2025 BVA'!$L$155,'JUN 2025 BVA'!$M$155,'JUN 2025 BVA'!$L$156,'JUN 2025 BVA'!$M$156,'JUN 2025 BVA'!$J$157,'JUN 2025 BVA'!$K$157,'JUN 2025 BVA'!$L$157,'JUN 2025 BVA'!$M$157,'JUN 2025 BVA'!$L$158,'JUN 2025 BVA'!$M$158,'JUN 2025 BVA'!$L$159,'JUN 2025 BVA'!$M$159,'JUN 2025 BVA'!$J$160,'JUN 2025 BVA'!$K$160</definedName>
    <definedName name="QB_FORMULA_18" localSheetId="3" hidden="1">'JUN 2025 General Ledger'!$Q$293,'JUN 2025 General Ledger'!$Q$295,'JUN 2025 General Ledger'!$P$296,'JUN 2025 General Ledger'!$Q$296,'JUN 2025 General Ledger'!$Q$298,'JUN 2025 General Ledger'!$P$299,'JUN 2025 General Ledger'!$Q$299,'JUN 2025 General Ledger'!$Q$301,'JUN 2025 General Ledger'!$P$302,'JUN 2025 General Ledger'!$Q$302,'JUN 2025 General Ledger'!$P$303,'JUN 2025 General Ledger'!$Q$303,'JUN 2025 General Ledger'!$Q$307,'JUN 2025 General Ledger'!$P$308,'JUN 2025 General Ledger'!$Q$308,'JUN 2025 General Ledger'!$Q$310</definedName>
    <definedName name="QB_FORMULA_18" localSheetId="1" hidden="1">'JUN 2025 MTD I&amp;E'!$L$153,'JUN 2025 MTD I&amp;E'!$M$153,'JUN 2025 MTD I&amp;E'!$L$154,'JUN 2025 MTD I&amp;E'!$M$154,'JUN 2025 MTD I&amp;E'!$L$155,'JUN 2025 MTD I&amp;E'!$M$155,'JUN 2025 MTD I&amp;E'!$J$156,'JUN 2025 MTD I&amp;E'!$K$156,'JUN 2025 MTD I&amp;E'!$L$156,'JUN 2025 MTD I&amp;E'!$M$156,'JUN 2025 MTD I&amp;E'!$L$157,'JUN 2025 MTD I&amp;E'!$M$157,'JUN 2025 MTD I&amp;E'!$L$158,'JUN 2025 MTD I&amp;E'!$M$158,'JUN 2025 MTD I&amp;E'!$J$159,'JUN 2025 MTD I&amp;E'!$K$159</definedName>
    <definedName name="QB_FORMULA_18" localSheetId="2" hidden="1">'JUN 2025 YTD I&amp;E'!$L$154,'JUN 2025 YTD I&amp;E'!$M$154,'JUN 2025 YTD I&amp;E'!$L$155,'JUN 2025 YTD I&amp;E'!$M$155,'JUN 2025 YTD I&amp;E'!$L$156,'JUN 2025 YTD I&amp;E'!$M$156,'JUN 2025 YTD I&amp;E'!$J$157,'JUN 2025 YTD I&amp;E'!$K$157,'JUN 2025 YTD I&amp;E'!$L$157,'JUN 2025 YTD I&amp;E'!$M$157,'JUN 2025 YTD I&amp;E'!$L$158,'JUN 2025 YTD I&amp;E'!$M$158,'JUN 2025 YTD I&amp;E'!$L$159,'JUN 2025 YTD I&amp;E'!$M$159,'JUN 2025 YTD I&amp;E'!$J$160,'JUN 2025 YTD I&amp;E'!$K$160</definedName>
    <definedName name="QB_FORMULA_19" localSheetId="5" hidden="1">'JUN 2025 BVA'!$L$160,'JUN 2025 BVA'!$M$160,'JUN 2025 BVA'!$L$161,'JUN 2025 BVA'!$M$161,'JUN 2025 BVA'!$J$162,'JUN 2025 BVA'!$K$162,'JUN 2025 BVA'!$L$162,'JUN 2025 BVA'!$M$162,'JUN 2025 BVA'!$L$164,'JUN 2025 BVA'!$M$164,'JUN 2025 BVA'!$L$165,'JUN 2025 BVA'!$M$165,'JUN 2025 BVA'!$L$166,'JUN 2025 BVA'!$M$166,'JUN 2025 BVA'!$J$167,'JUN 2025 BVA'!$K$167</definedName>
    <definedName name="QB_FORMULA_19" localSheetId="3" hidden="1">'JUN 2025 General Ledger'!$P$311,'JUN 2025 General Ledger'!$Q$311,'JUN 2025 General Ledger'!$P$312,'JUN 2025 General Ledger'!$Q$312,'JUN 2025 General Ledger'!$Q$314,'JUN 2025 General Ledger'!$Q$315,'JUN 2025 General Ledger'!$P$316,'JUN 2025 General Ledger'!$Q$316,'JUN 2025 General Ledger'!$P$317,'JUN 2025 General Ledger'!$Q$317,'JUN 2025 General Ledger'!$Q$319,'JUN 2025 General Ledger'!$P$320,'JUN 2025 General Ledger'!$Q$320,'JUN 2025 General Ledger'!$P$321,'JUN 2025 General Ledger'!$Q$321,'JUN 2025 General Ledger'!$P$322</definedName>
    <definedName name="QB_FORMULA_19" localSheetId="1" hidden="1">'JUN 2025 MTD I&amp;E'!$L$159,'JUN 2025 MTD I&amp;E'!$M$159,'JUN 2025 MTD I&amp;E'!$L$160,'JUN 2025 MTD I&amp;E'!$M$160,'JUN 2025 MTD I&amp;E'!$J$161,'JUN 2025 MTD I&amp;E'!$K$161,'JUN 2025 MTD I&amp;E'!$L$161,'JUN 2025 MTD I&amp;E'!$M$161,'JUN 2025 MTD I&amp;E'!$L$163,'JUN 2025 MTD I&amp;E'!$M$163,'JUN 2025 MTD I&amp;E'!$L$164,'JUN 2025 MTD I&amp;E'!$M$164,'JUN 2025 MTD I&amp;E'!$L$165,'JUN 2025 MTD I&amp;E'!$M$165,'JUN 2025 MTD I&amp;E'!$J$166,'JUN 2025 MTD I&amp;E'!$K$166</definedName>
    <definedName name="QB_FORMULA_19" localSheetId="2" hidden="1">'JUN 2025 YTD I&amp;E'!$L$160,'JUN 2025 YTD I&amp;E'!$M$160,'JUN 2025 YTD I&amp;E'!$L$161,'JUN 2025 YTD I&amp;E'!$M$161,'JUN 2025 YTD I&amp;E'!$J$162,'JUN 2025 YTD I&amp;E'!$K$162,'JUN 2025 YTD I&amp;E'!$L$162,'JUN 2025 YTD I&amp;E'!$M$162,'JUN 2025 YTD I&amp;E'!$L$164,'JUN 2025 YTD I&amp;E'!$M$164,'JUN 2025 YTD I&amp;E'!$L$165,'JUN 2025 YTD I&amp;E'!$M$165,'JUN 2025 YTD I&amp;E'!$L$166,'JUN 2025 YTD I&amp;E'!$M$166,'JUN 2025 YTD I&amp;E'!$J$167,'JUN 2025 YTD I&amp;E'!$K$167</definedName>
    <definedName name="QB_FORMULA_2" localSheetId="5" hidden="1">'JUN 2025 BVA'!$L$23,'JUN 2025 BVA'!$M$23,'JUN 2025 BVA'!$L$24,'JUN 2025 BVA'!$M$24,'JUN 2025 BVA'!$L$25,'JUN 2025 BVA'!$M$25,'JUN 2025 BVA'!$L$26,'JUN 2025 BVA'!$M$26,'JUN 2025 BVA'!$L$27,'JUN 2025 BVA'!$M$27,'JUN 2025 BVA'!$L$28,'JUN 2025 BVA'!$M$28,'JUN 2025 BVA'!$J$29,'JUN 2025 BVA'!$K$29,'JUN 2025 BVA'!$L$29,'JUN 2025 BVA'!$M$29</definedName>
    <definedName name="QB_FORMULA_2" localSheetId="3" hidden="1">'JUN 2025 General Ledger'!$P$36,'JUN 2025 General Ledger'!$Q$36,'JUN 2025 General Ledger'!$Q$38,'JUN 2025 General Ledger'!$Q$39,'JUN 2025 General Ledger'!$Q$40,'JUN 2025 General Ledger'!$P$41,'JUN 2025 General Ledger'!$Q$41,'JUN 2025 General Ledger'!$Q$43,'JUN 2025 General Ledger'!$P$44,'JUN 2025 General Ledger'!$Q$44,'JUN 2025 General Ledger'!$Q$46,'JUN 2025 General Ledger'!$P$47,'JUN 2025 General Ledger'!$Q$47,'JUN 2025 General Ledger'!$Q$49,'JUN 2025 General Ledger'!$P$50,'JUN 2025 General Ledger'!$Q$50</definedName>
    <definedName name="QB_FORMULA_2" localSheetId="1" hidden="1">'JUN 2025 MTD I&amp;E'!$L$23,'JUN 2025 MTD I&amp;E'!$M$23,'JUN 2025 MTD I&amp;E'!$L$24,'JUN 2025 MTD I&amp;E'!$M$24,'JUN 2025 MTD I&amp;E'!$L$25,'JUN 2025 MTD I&amp;E'!$M$25,'JUN 2025 MTD I&amp;E'!$L$26,'JUN 2025 MTD I&amp;E'!$M$26,'JUN 2025 MTD I&amp;E'!$L$27,'JUN 2025 MTD I&amp;E'!$M$27,'JUN 2025 MTD I&amp;E'!$L$28,'JUN 2025 MTD I&amp;E'!$M$28,'JUN 2025 MTD I&amp;E'!$J$29,'JUN 2025 MTD I&amp;E'!$K$29,'JUN 2025 MTD I&amp;E'!$L$29,'JUN 2025 MTD I&amp;E'!$M$29</definedName>
    <definedName name="QB_FORMULA_2" localSheetId="2" hidden="1">'JUN 2025 YTD I&amp;E'!$L$23,'JUN 2025 YTD I&amp;E'!$M$23,'JUN 2025 YTD I&amp;E'!$L$24,'JUN 2025 YTD I&amp;E'!$M$24,'JUN 2025 YTD I&amp;E'!$L$25,'JUN 2025 YTD I&amp;E'!$M$25,'JUN 2025 YTD I&amp;E'!$L$26,'JUN 2025 YTD I&amp;E'!$M$26,'JUN 2025 YTD I&amp;E'!$L$27,'JUN 2025 YTD I&amp;E'!$M$27,'JUN 2025 YTD I&amp;E'!$L$28,'JUN 2025 YTD I&amp;E'!$M$28,'JUN 2025 YTD I&amp;E'!$J$29,'JUN 2025 YTD I&amp;E'!$K$29,'JUN 2025 YTD I&amp;E'!$L$29,'JUN 2025 YTD I&amp;E'!$M$29</definedName>
    <definedName name="QB_FORMULA_20" localSheetId="5" hidden="1">'JUN 2025 BVA'!$L$167,'JUN 2025 BVA'!$M$167,'JUN 2025 BVA'!$L$169,'JUN 2025 BVA'!$M$169,'JUN 2025 BVA'!$L$170,'JUN 2025 BVA'!$M$170,'JUN 2025 BVA'!$L$171,'JUN 2025 BVA'!$M$171,'JUN 2025 BVA'!$L$172,'JUN 2025 BVA'!$M$172,'JUN 2025 BVA'!$L$173,'JUN 2025 BVA'!$M$173,'JUN 2025 BVA'!$L$174,'JUN 2025 BVA'!$M$174,'JUN 2025 BVA'!$J$175,'JUN 2025 BVA'!$K$175</definedName>
    <definedName name="QB_FORMULA_20" localSheetId="3" hidden="1">'JUN 2025 General Ledger'!$Q$322,'JUN 2025 General Ledger'!$Q$325,'JUN 2025 General Ledger'!$Q$326,'JUN 2025 General Ledger'!$Q$327,'JUN 2025 General Ledger'!$P$328,'JUN 2025 General Ledger'!$Q$328,'JUN 2025 General Ledger'!$P$329,'JUN 2025 General Ledger'!$Q$329,'JUN 2025 General Ledger'!$Q$332,'JUN 2025 General Ledger'!$Q$333,'JUN 2025 General Ledger'!$Q$334,'JUN 2025 General Ledger'!$Q$335,'JUN 2025 General Ledger'!$Q$336,'JUN 2025 General Ledger'!$P$337,'JUN 2025 General Ledger'!$Q$337,'JUN 2025 General Ledger'!$Q$339</definedName>
    <definedName name="QB_FORMULA_20" localSheetId="1" hidden="1">'JUN 2025 MTD I&amp;E'!$L$166,'JUN 2025 MTD I&amp;E'!$M$166,'JUN 2025 MTD I&amp;E'!$L$168,'JUN 2025 MTD I&amp;E'!$M$168,'JUN 2025 MTD I&amp;E'!$L$169,'JUN 2025 MTD I&amp;E'!$M$169,'JUN 2025 MTD I&amp;E'!$L$170,'JUN 2025 MTD I&amp;E'!$M$170,'JUN 2025 MTD I&amp;E'!$L$171,'JUN 2025 MTD I&amp;E'!$M$171,'JUN 2025 MTD I&amp;E'!$L$172,'JUN 2025 MTD I&amp;E'!$M$172,'JUN 2025 MTD I&amp;E'!$L$173,'JUN 2025 MTD I&amp;E'!$M$173,'JUN 2025 MTD I&amp;E'!$J$174,'JUN 2025 MTD I&amp;E'!$K$174</definedName>
    <definedName name="QB_FORMULA_20" localSheetId="2" hidden="1">'JUN 2025 YTD I&amp;E'!$L$167,'JUN 2025 YTD I&amp;E'!$M$167,'JUN 2025 YTD I&amp;E'!$L$169,'JUN 2025 YTD I&amp;E'!$M$169,'JUN 2025 YTD I&amp;E'!$L$170,'JUN 2025 YTD I&amp;E'!$M$170,'JUN 2025 YTD I&amp;E'!$L$171,'JUN 2025 YTD I&amp;E'!$M$171,'JUN 2025 YTD I&amp;E'!$L$172,'JUN 2025 YTD I&amp;E'!$M$172,'JUN 2025 YTD I&amp;E'!$L$173,'JUN 2025 YTD I&amp;E'!$M$173,'JUN 2025 YTD I&amp;E'!$L$174,'JUN 2025 YTD I&amp;E'!$M$174,'JUN 2025 YTD I&amp;E'!$J$175,'JUN 2025 YTD I&amp;E'!$K$175</definedName>
    <definedName name="QB_FORMULA_21" localSheetId="5" hidden="1">'JUN 2025 BVA'!$L$175,'JUN 2025 BVA'!$M$175,'JUN 2025 BVA'!$L$177,'JUN 2025 BVA'!$M$177,'JUN 2025 BVA'!$L$178,'JUN 2025 BVA'!$M$178,'JUN 2025 BVA'!$L$179,'JUN 2025 BVA'!$M$179,'JUN 2025 BVA'!$L$181,'JUN 2025 BVA'!$M$181,'JUN 2025 BVA'!$L$182,'JUN 2025 BVA'!$M$182,'JUN 2025 BVA'!$L$183,'JUN 2025 BVA'!$M$183,'JUN 2025 BVA'!$L$184,'JUN 2025 BVA'!$M$184</definedName>
    <definedName name="QB_FORMULA_21" localSheetId="3" hidden="1">'JUN 2025 General Ledger'!$P$340,'JUN 2025 General Ledger'!$Q$340,'JUN 2025 General Ledger'!$P$341,'JUN 2025 General Ledger'!$Q$341,'JUN 2025 General Ledger'!$Q$344,'JUN 2025 General Ledger'!$Q$345,'JUN 2025 General Ledger'!$P$346,'JUN 2025 General Ledger'!$Q$346,'JUN 2025 General Ledger'!$Q$349,'JUN 2025 General Ledger'!$P$350,'JUN 2025 General Ledger'!$Q$350,'JUN 2025 General Ledger'!$Q$352,'JUN 2025 General Ledger'!$P$353,'JUN 2025 General Ledger'!$Q$353,'JUN 2025 General Ledger'!$P$354,'JUN 2025 General Ledger'!$Q$354</definedName>
    <definedName name="QB_FORMULA_21" localSheetId="1" hidden="1">'JUN 2025 MTD I&amp;E'!$L$174,'JUN 2025 MTD I&amp;E'!$M$174,'JUN 2025 MTD I&amp;E'!$L$176,'JUN 2025 MTD I&amp;E'!$M$176,'JUN 2025 MTD I&amp;E'!$L$177,'JUN 2025 MTD I&amp;E'!$M$177,'JUN 2025 MTD I&amp;E'!$L$178,'JUN 2025 MTD I&amp;E'!$M$178,'JUN 2025 MTD I&amp;E'!$L$180,'JUN 2025 MTD I&amp;E'!$M$180,'JUN 2025 MTD I&amp;E'!$L$181,'JUN 2025 MTD I&amp;E'!$M$181,'JUN 2025 MTD I&amp;E'!$L$182,'JUN 2025 MTD I&amp;E'!$M$182,'JUN 2025 MTD I&amp;E'!$L$183,'JUN 2025 MTD I&amp;E'!$M$183</definedName>
    <definedName name="QB_FORMULA_21" localSheetId="2" hidden="1">'JUN 2025 YTD I&amp;E'!$L$175,'JUN 2025 YTD I&amp;E'!$M$175,'JUN 2025 YTD I&amp;E'!$L$177,'JUN 2025 YTD I&amp;E'!$M$177,'JUN 2025 YTD I&amp;E'!$L$178,'JUN 2025 YTD I&amp;E'!$M$178,'JUN 2025 YTD I&amp;E'!$L$179,'JUN 2025 YTD I&amp;E'!$M$179,'JUN 2025 YTD I&amp;E'!$L$181,'JUN 2025 YTD I&amp;E'!$M$181,'JUN 2025 YTD I&amp;E'!$L$182,'JUN 2025 YTD I&amp;E'!$M$182,'JUN 2025 YTD I&amp;E'!$L$183,'JUN 2025 YTD I&amp;E'!$M$183,'JUN 2025 YTD I&amp;E'!$L$184,'JUN 2025 YTD I&amp;E'!$M$184</definedName>
    <definedName name="QB_FORMULA_22" localSheetId="5" hidden="1">'JUN 2025 BVA'!$L$185,'JUN 2025 BVA'!$M$185,'JUN 2025 BVA'!$L$186,'JUN 2025 BVA'!$M$186,'JUN 2025 BVA'!$L$187,'JUN 2025 BVA'!$M$187,'JUN 2025 BVA'!$L$188,'JUN 2025 BVA'!$M$188,'JUN 2025 BVA'!$L$189,'JUN 2025 BVA'!$M$189,'JUN 2025 BVA'!$L$190,'JUN 2025 BVA'!$M$190,'JUN 2025 BVA'!$J$191,'JUN 2025 BVA'!$K$191,'JUN 2025 BVA'!$L$191,'JUN 2025 BVA'!$M$191</definedName>
    <definedName name="QB_FORMULA_22" localSheetId="3" hidden="1">'JUN 2025 General Ledger'!$Q$357,'JUN 2025 General Ledger'!$P$358,'JUN 2025 General Ledger'!$Q$358,'JUN 2025 General Ledger'!$P$359,'JUN 2025 General Ledger'!$Q$359,'JUN 2025 General Ledger'!$P$360,'JUN 2025 General Ledger'!$Q$360,'JUN 2025 General Ledger'!$Q$363,'JUN 2025 General Ledger'!$P$364,'JUN 2025 General Ledger'!$Q$364,'JUN 2025 General Ledger'!$P$365,'JUN 2025 General Ledger'!$Q$365,'JUN 2025 General Ledger'!$Q$369,'JUN 2025 General Ledger'!$Q$370,'JUN 2025 General Ledger'!$P$371,'JUN 2025 General Ledger'!$Q$371</definedName>
    <definedName name="QB_FORMULA_22" localSheetId="1" hidden="1">'JUN 2025 MTD I&amp;E'!$L$184,'JUN 2025 MTD I&amp;E'!$M$184,'JUN 2025 MTD I&amp;E'!$L$185,'JUN 2025 MTD I&amp;E'!$M$185,'JUN 2025 MTD I&amp;E'!$L$186,'JUN 2025 MTD I&amp;E'!$M$186,'JUN 2025 MTD I&amp;E'!$L$187,'JUN 2025 MTD I&amp;E'!$M$187,'JUN 2025 MTD I&amp;E'!$L$188,'JUN 2025 MTD I&amp;E'!$M$188,'JUN 2025 MTD I&amp;E'!$L$189,'JUN 2025 MTD I&amp;E'!$M$189,'JUN 2025 MTD I&amp;E'!$J$190,'JUN 2025 MTD I&amp;E'!$K$190,'JUN 2025 MTD I&amp;E'!$L$190,'JUN 2025 MTD I&amp;E'!$M$190</definedName>
    <definedName name="QB_FORMULA_22" localSheetId="2" hidden="1">'JUN 2025 YTD I&amp;E'!$L$185,'JUN 2025 YTD I&amp;E'!$M$185,'JUN 2025 YTD I&amp;E'!$L$186,'JUN 2025 YTD I&amp;E'!$M$186,'JUN 2025 YTD I&amp;E'!$L$187,'JUN 2025 YTD I&amp;E'!$M$187,'JUN 2025 YTD I&amp;E'!$L$188,'JUN 2025 YTD I&amp;E'!$M$188,'JUN 2025 YTD I&amp;E'!$L$189,'JUN 2025 YTD I&amp;E'!$M$189,'JUN 2025 YTD I&amp;E'!$L$190,'JUN 2025 YTD I&amp;E'!$M$190,'JUN 2025 YTD I&amp;E'!$J$191,'JUN 2025 YTD I&amp;E'!$K$191,'JUN 2025 YTD I&amp;E'!$L$191,'JUN 2025 YTD I&amp;E'!$M$191</definedName>
    <definedName name="QB_FORMULA_23" localSheetId="5" hidden="1">'JUN 2025 BVA'!$L$193,'JUN 2025 BVA'!$M$193,'JUN 2025 BVA'!$L$194,'JUN 2025 BVA'!$M$194,'JUN 2025 BVA'!$L$195,'JUN 2025 BVA'!$M$195,'JUN 2025 BVA'!$L$196,'JUN 2025 BVA'!$M$196,'JUN 2025 BVA'!$L$197,'JUN 2025 BVA'!$M$197,'JUN 2025 BVA'!$L$198,'JUN 2025 BVA'!$M$198,'JUN 2025 BVA'!$L$199,'JUN 2025 BVA'!$M$199,'JUN 2025 BVA'!$L$200,'JUN 2025 BVA'!$M$200</definedName>
    <definedName name="QB_FORMULA_23" localSheetId="3" hidden="1">'JUN 2025 General Ledger'!$Q$373,'JUN 2025 General Ledger'!$Q$374,'JUN 2025 General Ledger'!$P$375,'JUN 2025 General Ledger'!$Q$375,'JUN 2025 General Ledger'!$P$376,'JUN 2025 General Ledger'!$Q$376,'JUN 2025 General Ledger'!$Q$379,'JUN 2025 General Ledger'!$Q$380,'JUN 2025 General Ledger'!$Q$381,'JUN 2025 General Ledger'!$P$382,'JUN 2025 General Ledger'!$Q$382,'JUN 2025 General Ledger'!$Q$384,'JUN 2025 General Ledger'!$Q$385,'JUN 2025 General Ledger'!$Q$386,'JUN 2025 General Ledger'!$P$387,'JUN 2025 General Ledger'!$Q$387</definedName>
    <definedName name="QB_FORMULA_23" localSheetId="1" hidden="1">'JUN 2025 MTD I&amp;E'!$L$192,'JUN 2025 MTD I&amp;E'!$M$192,'JUN 2025 MTD I&amp;E'!$L$193,'JUN 2025 MTD I&amp;E'!$M$193,'JUN 2025 MTD I&amp;E'!$L$194,'JUN 2025 MTD I&amp;E'!$M$194,'JUN 2025 MTD I&amp;E'!$L$195,'JUN 2025 MTD I&amp;E'!$M$195,'JUN 2025 MTD I&amp;E'!$L$196,'JUN 2025 MTD I&amp;E'!$M$196,'JUN 2025 MTD I&amp;E'!$L$197,'JUN 2025 MTD I&amp;E'!$M$197,'JUN 2025 MTD I&amp;E'!$L$198,'JUN 2025 MTD I&amp;E'!$M$198,'JUN 2025 MTD I&amp;E'!$L$199,'JUN 2025 MTD I&amp;E'!$M$199</definedName>
    <definedName name="QB_FORMULA_23" localSheetId="2" hidden="1">'JUN 2025 YTD I&amp;E'!$L$193,'JUN 2025 YTD I&amp;E'!$M$193,'JUN 2025 YTD I&amp;E'!$L$194,'JUN 2025 YTD I&amp;E'!$M$194,'JUN 2025 YTD I&amp;E'!$L$195,'JUN 2025 YTD I&amp;E'!$M$195,'JUN 2025 YTD I&amp;E'!$L$196,'JUN 2025 YTD I&amp;E'!$M$196,'JUN 2025 YTD I&amp;E'!$L$197,'JUN 2025 YTD I&amp;E'!$M$197,'JUN 2025 YTD I&amp;E'!$L$198,'JUN 2025 YTD I&amp;E'!$M$198,'JUN 2025 YTD I&amp;E'!$L$199,'JUN 2025 YTD I&amp;E'!$M$199,'JUN 2025 YTD I&amp;E'!$L$200,'JUN 2025 YTD I&amp;E'!$M$200</definedName>
    <definedName name="QB_FORMULA_24" localSheetId="5" hidden="1">'JUN 2025 BVA'!$L$201,'JUN 2025 BVA'!$M$201,'JUN 2025 BVA'!$L$202,'JUN 2025 BVA'!$M$202,'JUN 2025 BVA'!$L$203,'JUN 2025 BVA'!$M$203,'JUN 2025 BVA'!$L$204,'JUN 2025 BVA'!$M$204,'JUN 2025 BVA'!$L$205,'JUN 2025 BVA'!$M$205,'JUN 2025 BVA'!$L$206,'JUN 2025 BVA'!$M$206,'JUN 2025 BVA'!$L$207,'JUN 2025 BVA'!$M$207,'JUN 2025 BVA'!$L$208,'JUN 2025 BVA'!$M$208</definedName>
    <definedName name="QB_FORMULA_24" localSheetId="3" hidden="1">'JUN 2025 General Ledger'!$P$388,'JUN 2025 General Ledger'!$Q$388,'JUN 2025 General Ledger'!$P$389,'JUN 2025 General Ledger'!$Q$389,'JUN 2025 General Ledger'!$Q$392,'JUN 2025 General Ledger'!$Q$393,'JUN 2025 General Ledger'!$Q$394,'JUN 2025 General Ledger'!$Q$395,'JUN 2025 General Ledger'!$Q$396,'JUN 2025 General Ledger'!$P$397,'JUN 2025 General Ledger'!$Q$397,'JUN 2025 General Ledger'!$Q$399,'JUN 2025 General Ledger'!$P$400,'JUN 2025 General Ledger'!$Q$400,'JUN 2025 General Ledger'!$P$401,'JUN 2025 General Ledger'!$Q$401</definedName>
    <definedName name="QB_FORMULA_24" localSheetId="1" hidden="1">'JUN 2025 MTD I&amp;E'!$L$200,'JUN 2025 MTD I&amp;E'!$M$200,'JUN 2025 MTD I&amp;E'!$L$201,'JUN 2025 MTD I&amp;E'!$M$201,'JUN 2025 MTD I&amp;E'!$L$202,'JUN 2025 MTD I&amp;E'!$M$202,'JUN 2025 MTD I&amp;E'!$L$203,'JUN 2025 MTD I&amp;E'!$M$203,'JUN 2025 MTD I&amp;E'!$L$204,'JUN 2025 MTD I&amp;E'!$M$204,'JUN 2025 MTD I&amp;E'!$L$205,'JUN 2025 MTD I&amp;E'!$M$205,'JUN 2025 MTD I&amp;E'!$L$206,'JUN 2025 MTD I&amp;E'!$M$206,'JUN 2025 MTD I&amp;E'!$L$207,'JUN 2025 MTD I&amp;E'!$M$207</definedName>
    <definedName name="QB_FORMULA_24" localSheetId="2" hidden="1">'JUN 2025 YTD I&amp;E'!$L$201,'JUN 2025 YTD I&amp;E'!$M$201,'JUN 2025 YTD I&amp;E'!$L$202,'JUN 2025 YTD I&amp;E'!$M$202,'JUN 2025 YTD I&amp;E'!$L$203,'JUN 2025 YTD I&amp;E'!$M$203,'JUN 2025 YTD I&amp;E'!$L$204,'JUN 2025 YTD I&amp;E'!$M$204,'JUN 2025 YTD I&amp;E'!$L$205,'JUN 2025 YTD I&amp;E'!$M$205,'JUN 2025 YTD I&amp;E'!$L$206,'JUN 2025 YTD I&amp;E'!$M$206,'JUN 2025 YTD I&amp;E'!$L$207,'JUN 2025 YTD I&amp;E'!$M$207,'JUN 2025 YTD I&amp;E'!$L$208,'JUN 2025 YTD I&amp;E'!$M$208</definedName>
    <definedName name="QB_FORMULA_25" localSheetId="5" hidden="1">'JUN 2025 BVA'!$L$209,'JUN 2025 BVA'!$M$209,'JUN 2025 BVA'!$L$210,'JUN 2025 BVA'!$M$210,'JUN 2025 BVA'!$L$211,'JUN 2025 BVA'!$M$211,'JUN 2025 BVA'!$L$212,'JUN 2025 BVA'!$M$212,'JUN 2025 BVA'!$L$213,'JUN 2025 BVA'!$M$213,'JUN 2025 BVA'!$L$214,'JUN 2025 BVA'!$M$214,'JUN 2025 BVA'!$L$215,'JUN 2025 BVA'!$M$215,'JUN 2025 BVA'!$L$216,'JUN 2025 BVA'!$M$216</definedName>
    <definedName name="QB_FORMULA_25" localSheetId="3" hidden="1">'JUN 2025 General Ledger'!$Q$405,'JUN 2025 General Ledger'!$Q$406,'JUN 2025 General Ledger'!$Q$407,'JUN 2025 General Ledger'!$Q$408,'JUN 2025 General Ledger'!$Q$409,'JUN 2025 General Ledger'!$Q$410,'JUN 2025 General Ledger'!$Q$411,'JUN 2025 General Ledger'!$Q$412,'JUN 2025 General Ledger'!$Q$413,'JUN 2025 General Ledger'!$P$414,'JUN 2025 General Ledger'!$Q$414,'JUN 2025 General Ledger'!$P$415,'JUN 2025 General Ledger'!$Q$415,'JUN 2025 General Ledger'!$Q$418,'JUN 2025 General Ledger'!$P$419,'JUN 2025 General Ledger'!$Q$419</definedName>
    <definedName name="QB_FORMULA_25" localSheetId="1" hidden="1">'JUN 2025 MTD I&amp;E'!$L$208,'JUN 2025 MTD I&amp;E'!$M$208,'JUN 2025 MTD I&amp;E'!$L$209,'JUN 2025 MTD I&amp;E'!$M$209,'JUN 2025 MTD I&amp;E'!$L$210,'JUN 2025 MTD I&amp;E'!$M$210,'JUN 2025 MTD I&amp;E'!$L$211,'JUN 2025 MTD I&amp;E'!$M$211,'JUN 2025 MTD I&amp;E'!$L$212,'JUN 2025 MTD I&amp;E'!$M$212,'JUN 2025 MTD I&amp;E'!$L$213,'JUN 2025 MTD I&amp;E'!$M$213,'JUN 2025 MTD I&amp;E'!$L$214,'JUN 2025 MTD I&amp;E'!$M$214,'JUN 2025 MTD I&amp;E'!$L$215,'JUN 2025 MTD I&amp;E'!$M$215</definedName>
    <definedName name="QB_FORMULA_25" localSheetId="2" hidden="1">'JUN 2025 YTD I&amp;E'!$L$209,'JUN 2025 YTD I&amp;E'!$M$209,'JUN 2025 YTD I&amp;E'!$L$210,'JUN 2025 YTD I&amp;E'!$M$210,'JUN 2025 YTD I&amp;E'!$L$211,'JUN 2025 YTD I&amp;E'!$M$211,'JUN 2025 YTD I&amp;E'!$L$212,'JUN 2025 YTD I&amp;E'!$M$212,'JUN 2025 YTD I&amp;E'!$L$213,'JUN 2025 YTD I&amp;E'!$M$213,'JUN 2025 YTD I&amp;E'!$L$214,'JUN 2025 YTD I&amp;E'!$M$214,'JUN 2025 YTD I&amp;E'!$L$215,'JUN 2025 YTD I&amp;E'!$M$215,'JUN 2025 YTD I&amp;E'!$L$216,'JUN 2025 YTD I&amp;E'!$M$216</definedName>
    <definedName name="QB_FORMULA_26" localSheetId="5" hidden="1">'JUN 2025 BVA'!$L$217,'JUN 2025 BVA'!$M$217,'JUN 2025 BVA'!$L$218,'JUN 2025 BVA'!$M$218,'JUN 2025 BVA'!$J$219,'JUN 2025 BVA'!$K$219,'JUN 2025 BVA'!$L$219,'JUN 2025 BVA'!$M$219,'JUN 2025 BVA'!$L$220,'JUN 2025 BVA'!$M$220,'JUN 2025 BVA'!$J$221,'JUN 2025 BVA'!$K$221,'JUN 2025 BVA'!$L$221,'JUN 2025 BVA'!$M$221,'JUN 2025 BVA'!$L$223,'JUN 2025 BVA'!$M$223</definedName>
    <definedName name="QB_FORMULA_26" localSheetId="3" hidden="1">'JUN 2025 General Ledger'!$P$420,'JUN 2025 General Ledger'!$Q$420,'JUN 2025 General Ledger'!$Q$423,'JUN 2025 General Ledger'!$P$424,'JUN 2025 General Ledger'!$Q$424,'JUN 2025 General Ledger'!$P$425,'JUN 2025 General Ledger'!$Q$425,'JUN 2025 General Ledger'!$P$426,'JUN 2025 General Ledger'!$Q$426,'JUN 2025 General Ledger'!$Q$429,'JUN 2025 General Ledger'!$P$430,'JUN 2025 General Ledger'!$Q$430,'JUN 2025 General Ledger'!$Q$432,'JUN 2025 General Ledger'!$Q$433,'JUN 2025 General Ledger'!$Q$434,'JUN 2025 General Ledger'!$Q$435</definedName>
    <definedName name="QB_FORMULA_26" localSheetId="1" hidden="1">'JUN 2025 MTD I&amp;E'!$L$216,'JUN 2025 MTD I&amp;E'!$M$216,'JUN 2025 MTD I&amp;E'!$L$217,'JUN 2025 MTD I&amp;E'!$M$217,'JUN 2025 MTD I&amp;E'!$J$218,'JUN 2025 MTD I&amp;E'!$K$218,'JUN 2025 MTD I&amp;E'!$L$218,'JUN 2025 MTD I&amp;E'!$M$218,'JUN 2025 MTD I&amp;E'!$L$219,'JUN 2025 MTD I&amp;E'!$M$219,'JUN 2025 MTD I&amp;E'!$J$220,'JUN 2025 MTD I&amp;E'!$K$220,'JUN 2025 MTD I&amp;E'!$L$220,'JUN 2025 MTD I&amp;E'!$M$220,'JUN 2025 MTD I&amp;E'!$L$222,'JUN 2025 MTD I&amp;E'!$M$222</definedName>
    <definedName name="QB_FORMULA_26" localSheetId="2" hidden="1">'JUN 2025 YTD I&amp;E'!$L$217,'JUN 2025 YTD I&amp;E'!$M$217,'JUN 2025 YTD I&amp;E'!$L$218,'JUN 2025 YTD I&amp;E'!$M$218,'JUN 2025 YTD I&amp;E'!$J$219,'JUN 2025 YTD I&amp;E'!$K$219,'JUN 2025 YTD I&amp;E'!$L$219,'JUN 2025 YTD I&amp;E'!$M$219,'JUN 2025 YTD I&amp;E'!$L$220,'JUN 2025 YTD I&amp;E'!$M$220,'JUN 2025 YTD I&amp;E'!$J$221,'JUN 2025 YTD I&amp;E'!$K$221,'JUN 2025 YTD I&amp;E'!$L$221,'JUN 2025 YTD I&amp;E'!$M$221,'JUN 2025 YTD I&amp;E'!$L$223,'JUN 2025 YTD I&amp;E'!$M$223</definedName>
    <definedName name="QB_FORMULA_27" localSheetId="5" hidden="1">'JUN 2025 BVA'!$L$224,'JUN 2025 BVA'!$M$224,'JUN 2025 BVA'!$L$225,'JUN 2025 BVA'!$M$225,'JUN 2025 BVA'!$J$226,'JUN 2025 BVA'!$K$226,'JUN 2025 BVA'!$L$226,'JUN 2025 BVA'!$M$226,'JUN 2025 BVA'!$L$228,'JUN 2025 BVA'!$M$228,'JUN 2025 BVA'!$L$230,'JUN 2025 BVA'!$M$230,'JUN 2025 BVA'!$L$231,'JUN 2025 BVA'!$M$231,'JUN 2025 BVA'!$L$232,'JUN 2025 BVA'!$M$232</definedName>
    <definedName name="QB_FORMULA_27" localSheetId="3" hidden="1">'JUN 2025 General Ledger'!$Q$436,'JUN 2025 General Ledger'!$P$437,'JUN 2025 General Ledger'!$Q$437,'JUN 2025 General Ledger'!$P$438,'JUN 2025 General Ledger'!$Q$438,'JUN 2025 General Ledger'!$P$439,'JUN 2025 General Ledger'!$Q$439</definedName>
    <definedName name="QB_FORMULA_27" localSheetId="1" hidden="1">'JUN 2025 MTD I&amp;E'!$L$223,'JUN 2025 MTD I&amp;E'!$M$223,'JUN 2025 MTD I&amp;E'!$L$224,'JUN 2025 MTD I&amp;E'!$M$224,'JUN 2025 MTD I&amp;E'!$J$225,'JUN 2025 MTD I&amp;E'!$K$225,'JUN 2025 MTD I&amp;E'!$L$225,'JUN 2025 MTD I&amp;E'!$M$225,'JUN 2025 MTD I&amp;E'!$L$227,'JUN 2025 MTD I&amp;E'!$M$227,'JUN 2025 MTD I&amp;E'!$L$229,'JUN 2025 MTD I&amp;E'!$M$229,'JUN 2025 MTD I&amp;E'!$L$230,'JUN 2025 MTD I&amp;E'!$M$230,'JUN 2025 MTD I&amp;E'!$L$231,'JUN 2025 MTD I&amp;E'!$M$231</definedName>
    <definedName name="QB_FORMULA_27" localSheetId="2" hidden="1">'JUN 2025 YTD I&amp;E'!$L$224,'JUN 2025 YTD I&amp;E'!$M$224,'JUN 2025 YTD I&amp;E'!$L$225,'JUN 2025 YTD I&amp;E'!$M$225,'JUN 2025 YTD I&amp;E'!$J$226,'JUN 2025 YTD I&amp;E'!$K$226,'JUN 2025 YTD I&amp;E'!$L$226,'JUN 2025 YTD I&amp;E'!$M$226,'JUN 2025 YTD I&amp;E'!$L$228,'JUN 2025 YTD I&amp;E'!$M$228,'JUN 2025 YTD I&amp;E'!$L$230,'JUN 2025 YTD I&amp;E'!$M$230,'JUN 2025 YTD I&amp;E'!$L$231,'JUN 2025 YTD I&amp;E'!$M$231,'JUN 2025 YTD I&amp;E'!$L$232,'JUN 2025 YTD I&amp;E'!$M$232</definedName>
    <definedName name="QB_FORMULA_28" localSheetId="5" hidden="1">'JUN 2025 BVA'!$L$233,'JUN 2025 BVA'!$M$233,'JUN 2025 BVA'!$J$234,'JUN 2025 BVA'!$K$234,'JUN 2025 BVA'!$L$234,'JUN 2025 BVA'!$M$234,'JUN 2025 BVA'!$L$235,'JUN 2025 BVA'!$M$235,'JUN 2025 BVA'!$L$237,'JUN 2025 BVA'!$M$237,'JUN 2025 BVA'!$L$238,'JUN 2025 BVA'!$M$238,'JUN 2025 BVA'!$L$239,'JUN 2025 BVA'!$M$239,'JUN 2025 BVA'!$J$240,'JUN 2025 BVA'!$K$240</definedName>
    <definedName name="QB_FORMULA_28" localSheetId="1" hidden="1">'JUN 2025 MTD I&amp;E'!$L$232,'JUN 2025 MTD I&amp;E'!$M$232,'JUN 2025 MTD I&amp;E'!$J$233,'JUN 2025 MTD I&amp;E'!$K$233,'JUN 2025 MTD I&amp;E'!$L$233,'JUN 2025 MTD I&amp;E'!$M$233,'JUN 2025 MTD I&amp;E'!$L$234,'JUN 2025 MTD I&amp;E'!$M$234,'JUN 2025 MTD I&amp;E'!$L$236,'JUN 2025 MTD I&amp;E'!$M$236,'JUN 2025 MTD I&amp;E'!$L$237,'JUN 2025 MTD I&amp;E'!$M$237,'JUN 2025 MTD I&amp;E'!$L$238,'JUN 2025 MTD I&amp;E'!$M$238,'JUN 2025 MTD I&amp;E'!$J$239,'JUN 2025 MTD I&amp;E'!$K$239</definedName>
    <definedName name="QB_FORMULA_28" localSheetId="2" hidden="1">'JUN 2025 YTD I&amp;E'!$L$233,'JUN 2025 YTD I&amp;E'!$M$233,'JUN 2025 YTD I&amp;E'!$J$234,'JUN 2025 YTD I&amp;E'!$K$234,'JUN 2025 YTD I&amp;E'!$L$234,'JUN 2025 YTD I&amp;E'!$M$234,'JUN 2025 YTD I&amp;E'!$L$235,'JUN 2025 YTD I&amp;E'!$M$235,'JUN 2025 YTD I&amp;E'!$L$237,'JUN 2025 YTD I&amp;E'!$M$237,'JUN 2025 YTD I&amp;E'!$L$238,'JUN 2025 YTD I&amp;E'!$M$238,'JUN 2025 YTD I&amp;E'!$L$239,'JUN 2025 YTD I&amp;E'!$M$239,'JUN 2025 YTD I&amp;E'!$J$240,'JUN 2025 YTD I&amp;E'!$K$240</definedName>
    <definedName name="QB_FORMULA_29" localSheetId="5" hidden="1">'JUN 2025 BVA'!$L$240,'JUN 2025 BVA'!$M$240,'JUN 2025 BVA'!$L$241,'JUN 2025 BVA'!$M$241,'JUN 2025 BVA'!$J$242,'JUN 2025 BVA'!$K$242,'JUN 2025 BVA'!$L$242,'JUN 2025 BVA'!$M$242,'JUN 2025 BVA'!$L$244,'JUN 2025 BVA'!$M$244,'JUN 2025 BVA'!$L$245,'JUN 2025 BVA'!$M$245,'JUN 2025 BVA'!$L$246,'JUN 2025 BVA'!$M$246,'JUN 2025 BVA'!$L$247,'JUN 2025 BVA'!$M$247</definedName>
    <definedName name="QB_FORMULA_29" localSheetId="1" hidden="1">'JUN 2025 MTD I&amp;E'!$L$239,'JUN 2025 MTD I&amp;E'!$M$239,'JUN 2025 MTD I&amp;E'!$L$240,'JUN 2025 MTD I&amp;E'!$M$240,'JUN 2025 MTD I&amp;E'!$J$241,'JUN 2025 MTD I&amp;E'!$K$241,'JUN 2025 MTD I&amp;E'!$L$241,'JUN 2025 MTD I&amp;E'!$M$241,'JUN 2025 MTD I&amp;E'!$L$243,'JUN 2025 MTD I&amp;E'!$M$243,'JUN 2025 MTD I&amp;E'!$L$244,'JUN 2025 MTD I&amp;E'!$M$244,'JUN 2025 MTD I&amp;E'!$L$245,'JUN 2025 MTD I&amp;E'!$M$245,'JUN 2025 MTD I&amp;E'!$L$246,'JUN 2025 MTD I&amp;E'!$M$246</definedName>
    <definedName name="QB_FORMULA_29" localSheetId="2" hidden="1">'JUN 2025 YTD I&amp;E'!$L$240,'JUN 2025 YTD I&amp;E'!$M$240,'JUN 2025 YTD I&amp;E'!$L$241,'JUN 2025 YTD I&amp;E'!$M$241,'JUN 2025 YTD I&amp;E'!$J$242,'JUN 2025 YTD I&amp;E'!$K$242,'JUN 2025 YTD I&amp;E'!$L$242,'JUN 2025 YTD I&amp;E'!$M$242,'JUN 2025 YTD I&amp;E'!$L$244,'JUN 2025 YTD I&amp;E'!$M$244,'JUN 2025 YTD I&amp;E'!$L$245,'JUN 2025 YTD I&amp;E'!$M$245,'JUN 2025 YTD I&amp;E'!$L$246,'JUN 2025 YTD I&amp;E'!$M$246,'JUN 2025 YTD I&amp;E'!$L$247,'JUN 2025 YTD I&amp;E'!$M$247</definedName>
    <definedName name="QB_FORMULA_3" localSheetId="5" hidden="1">'JUN 2025 BVA'!$J$30,'JUN 2025 BVA'!$K$30,'JUN 2025 BVA'!$L$30,'JUN 2025 BVA'!$M$30,'JUN 2025 BVA'!$J$31,'JUN 2025 BVA'!$K$31,'JUN 2025 BVA'!$L$31,'JUN 2025 BVA'!$M$31,'JUN 2025 BVA'!$L$35,'JUN 2025 BVA'!$M$35,'JUN 2025 BVA'!$L$36,'JUN 2025 BVA'!$M$36,'JUN 2025 BVA'!$L$37,'JUN 2025 BVA'!$M$37,'JUN 2025 BVA'!$L$38,'JUN 2025 BVA'!$M$38</definedName>
    <definedName name="QB_FORMULA_3" localSheetId="3" hidden="1">'JUN 2025 General Ledger'!$Q$52,'JUN 2025 General Ledger'!$Q$53,'JUN 2025 General Ledger'!$Q$54,'JUN 2025 General Ledger'!$P$55,'JUN 2025 General Ledger'!$Q$55,'JUN 2025 General Ledger'!$Q$57,'JUN 2025 General Ledger'!$P$58,'JUN 2025 General Ledger'!$Q$58,'JUN 2025 General Ledger'!$Q$60,'JUN 2025 General Ledger'!$P$61,'JUN 2025 General Ledger'!$Q$61,'JUN 2025 General Ledger'!$P$62,'JUN 2025 General Ledger'!$Q$62,'JUN 2025 General Ledger'!$Q$65,'JUN 2025 General Ledger'!$Q$66,'JUN 2025 General Ledger'!$Q$67</definedName>
    <definedName name="QB_FORMULA_3" localSheetId="1" hidden="1">'JUN 2025 MTD I&amp;E'!$J$30,'JUN 2025 MTD I&amp;E'!$K$30,'JUN 2025 MTD I&amp;E'!$L$30,'JUN 2025 MTD I&amp;E'!$M$30,'JUN 2025 MTD I&amp;E'!$J$31,'JUN 2025 MTD I&amp;E'!$K$31,'JUN 2025 MTD I&amp;E'!$L$31,'JUN 2025 MTD I&amp;E'!$M$31,'JUN 2025 MTD I&amp;E'!$L$35,'JUN 2025 MTD I&amp;E'!$M$35,'JUN 2025 MTD I&amp;E'!$L$36,'JUN 2025 MTD I&amp;E'!$M$36,'JUN 2025 MTD I&amp;E'!$L$37,'JUN 2025 MTD I&amp;E'!$M$37,'JUN 2025 MTD I&amp;E'!$L$38,'JUN 2025 MTD I&amp;E'!$M$38</definedName>
    <definedName name="QB_FORMULA_3" localSheetId="2" hidden="1">'JUN 2025 YTD I&amp;E'!$J$30,'JUN 2025 YTD I&amp;E'!$K$30,'JUN 2025 YTD I&amp;E'!$L$30,'JUN 2025 YTD I&amp;E'!$M$30,'JUN 2025 YTD I&amp;E'!$J$31,'JUN 2025 YTD I&amp;E'!$K$31,'JUN 2025 YTD I&amp;E'!$L$31,'JUN 2025 YTD I&amp;E'!$M$31,'JUN 2025 YTD I&amp;E'!$L$35,'JUN 2025 YTD I&amp;E'!$M$35,'JUN 2025 YTD I&amp;E'!$L$36,'JUN 2025 YTD I&amp;E'!$M$36,'JUN 2025 YTD I&amp;E'!$L$37,'JUN 2025 YTD I&amp;E'!$M$37,'JUN 2025 YTD I&amp;E'!$L$38,'JUN 2025 YTD I&amp;E'!$M$38</definedName>
    <definedName name="QB_FORMULA_30" localSheetId="5" hidden="1">'JUN 2025 BVA'!$L$248,'JUN 2025 BVA'!$M$248,'JUN 2025 BVA'!$L$249,'JUN 2025 BVA'!$M$249,'JUN 2025 BVA'!$L$251,'JUN 2025 BVA'!$M$251,'JUN 2025 BVA'!$L$252,'JUN 2025 BVA'!$M$252,'JUN 2025 BVA'!$J$253,'JUN 2025 BVA'!$K$253,'JUN 2025 BVA'!$L$253,'JUN 2025 BVA'!$M$253,'JUN 2025 BVA'!$L$254,'JUN 2025 BVA'!$M$254,'JUN 2025 BVA'!$J$255,'JUN 2025 BVA'!$K$255</definedName>
    <definedName name="QB_FORMULA_30" localSheetId="1" hidden="1">'JUN 2025 MTD I&amp;E'!$L$247,'JUN 2025 MTD I&amp;E'!$M$247,'JUN 2025 MTD I&amp;E'!$L$248,'JUN 2025 MTD I&amp;E'!$M$248,'JUN 2025 MTD I&amp;E'!$L$250,'JUN 2025 MTD I&amp;E'!$M$250,'JUN 2025 MTD I&amp;E'!$L$251,'JUN 2025 MTD I&amp;E'!$M$251,'JUN 2025 MTD I&amp;E'!$J$252,'JUN 2025 MTD I&amp;E'!$K$252,'JUN 2025 MTD I&amp;E'!$L$252,'JUN 2025 MTD I&amp;E'!$M$252,'JUN 2025 MTD I&amp;E'!$L$253,'JUN 2025 MTD I&amp;E'!$M$253,'JUN 2025 MTD I&amp;E'!$J$254,'JUN 2025 MTD I&amp;E'!$K$254</definedName>
    <definedName name="QB_FORMULA_30" localSheetId="2" hidden="1">'JUN 2025 YTD I&amp;E'!$L$248,'JUN 2025 YTD I&amp;E'!$M$248,'JUN 2025 YTD I&amp;E'!$L$249,'JUN 2025 YTD I&amp;E'!$M$249,'JUN 2025 YTD I&amp;E'!$L$251,'JUN 2025 YTD I&amp;E'!$M$251,'JUN 2025 YTD I&amp;E'!$L$252,'JUN 2025 YTD I&amp;E'!$M$252,'JUN 2025 YTD I&amp;E'!$J$253,'JUN 2025 YTD I&amp;E'!$K$253,'JUN 2025 YTD I&amp;E'!$L$253,'JUN 2025 YTD I&amp;E'!$M$253,'JUN 2025 YTD I&amp;E'!$L$254,'JUN 2025 YTD I&amp;E'!$M$254,'JUN 2025 YTD I&amp;E'!$J$255,'JUN 2025 YTD I&amp;E'!$K$255</definedName>
    <definedName name="QB_FORMULA_31" localSheetId="5" hidden="1">'JUN 2025 BVA'!$L$255,'JUN 2025 BVA'!$M$255,'JUN 2025 BVA'!$L$256,'JUN 2025 BVA'!$M$256,'JUN 2025 BVA'!$J$257,'JUN 2025 BVA'!$K$257,'JUN 2025 BVA'!$L$257,'JUN 2025 BVA'!$M$257,'JUN 2025 BVA'!$J$258,'JUN 2025 BVA'!$K$258,'JUN 2025 BVA'!$L$258,'JUN 2025 BVA'!$M$258,'JUN 2025 BVA'!$J$263,'JUN 2025 BVA'!$L$266,'JUN 2025 BVA'!$M$266,'JUN 2025 BVA'!$L$267</definedName>
    <definedName name="QB_FORMULA_31" localSheetId="1" hidden="1">'JUN 2025 MTD I&amp;E'!$L$254,'JUN 2025 MTD I&amp;E'!$M$254,'JUN 2025 MTD I&amp;E'!$L$255,'JUN 2025 MTD I&amp;E'!$M$255,'JUN 2025 MTD I&amp;E'!$J$256,'JUN 2025 MTD I&amp;E'!$K$256,'JUN 2025 MTD I&amp;E'!$L$256,'JUN 2025 MTD I&amp;E'!$M$256,'JUN 2025 MTD I&amp;E'!$J$257,'JUN 2025 MTD I&amp;E'!$K$257,'JUN 2025 MTD I&amp;E'!$L$257,'JUN 2025 MTD I&amp;E'!$M$257,'JUN 2025 MTD I&amp;E'!$L$262,'JUN 2025 MTD I&amp;E'!$M$262,'JUN 2025 MTD I&amp;E'!$L$263,'JUN 2025 MTD I&amp;E'!$M$263</definedName>
    <definedName name="QB_FORMULA_31" localSheetId="2" hidden="1">'JUN 2025 YTD I&amp;E'!$L$255,'JUN 2025 YTD I&amp;E'!$M$255,'JUN 2025 YTD I&amp;E'!$L$256,'JUN 2025 YTD I&amp;E'!$M$256,'JUN 2025 YTD I&amp;E'!$J$257,'JUN 2025 YTD I&amp;E'!$K$257,'JUN 2025 YTD I&amp;E'!$L$257,'JUN 2025 YTD I&amp;E'!$M$257,'JUN 2025 YTD I&amp;E'!$J$258,'JUN 2025 YTD I&amp;E'!$K$258,'JUN 2025 YTD I&amp;E'!$L$258,'JUN 2025 YTD I&amp;E'!$M$258,'JUN 2025 YTD I&amp;E'!$J$263,'JUN 2025 YTD I&amp;E'!$L$266,'JUN 2025 YTD I&amp;E'!$M$266,'JUN 2025 YTD I&amp;E'!$L$267</definedName>
    <definedName name="QB_FORMULA_32" localSheetId="5" hidden="1">'JUN 2025 BVA'!$M$267,'JUN 2025 BVA'!$L$268,'JUN 2025 BVA'!$M$268,'JUN 2025 BVA'!$L$269,'JUN 2025 BVA'!$M$269,'JUN 2025 BVA'!$L$270,'JUN 2025 BVA'!$M$270,'JUN 2025 BVA'!$L$271,'JUN 2025 BVA'!$M$271,'JUN 2025 BVA'!$J$272,'JUN 2025 BVA'!$K$272,'JUN 2025 BVA'!$L$272,'JUN 2025 BVA'!$M$272,'JUN 2025 BVA'!$L$274,'JUN 2025 BVA'!$M$274,'JUN 2025 BVA'!$L$275</definedName>
    <definedName name="QB_FORMULA_32" localSheetId="1" hidden="1">'JUN 2025 MTD I&amp;E'!$L$264,'JUN 2025 MTD I&amp;E'!$M$264,'JUN 2025 MTD I&amp;E'!$L$265,'JUN 2025 MTD I&amp;E'!$M$265,'JUN 2025 MTD I&amp;E'!$L$266,'JUN 2025 MTD I&amp;E'!$M$266,'JUN 2025 MTD I&amp;E'!$L$267,'JUN 2025 MTD I&amp;E'!$M$267,'JUN 2025 MTD I&amp;E'!$J$268,'JUN 2025 MTD I&amp;E'!$K$268,'JUN 2025 MTD I&amp;E'!$L$268,'JUN 2025 MTD I&amp;E'!$M$268,'JUN 2025 MTD I&amp;E'!$L$270,'JUN 2025 MTD I&amp;E'!$M$270,'JUN 2025 MTD I&amp;E'!$L$271,'JUN 2025 MTD I&amp;E'!$M$271</definedName>
    <definedName name="QB_FORMULA_32" localSheetId="2" hidden="1">'JUN 2025 YTD I&amp;E'!$M$267,'JUN 2025 YTD I&amp;E'!$L$268,'JUN 2025 YTD I&amp;E'!$M$268,'JUN 2025 YTD I&amp;E'!$L$269,'JUN 2025 YTD I&amp;E'!$M$269,'JUN 2025 YTD I&amp;E'!$L$270,'JUN 2025 YTD I&amp;E'!$M$270,'JUN 2025 YTD I&amp;E'!$L$271,'JUN 2025 YTD I&amp;E'!$M$271,'JUN 2025 YTD I&amp;E'!$J$272,'JUN 2025 YTD I&amp;E'!$K$272,'JUN 2025 YTD I&amp;E'!$L$272,'JUN 2025 YTD I&amp;E'!$M$272,'JUN 2025 YTD I&amp;E'!$L$274,'JUN 2025 YTD I&amp;E'!$M$274,'JUN 2025 YTD I&amp;E'!$L$275</definedName>
    <definedName name="QB_FORMULA_33" localSheetId="5" hidden="1">'JUN 2025 BVA'!$M$275,'JUN 2025 BVA'!$L$276,'JUN 2025 BVA'!$M$276,'JUN 2025 BVA'!$J$277,'JUN 2025 BVA'!$K$277,'JUN 2025 BVA'!$L$277,'JUN 2025 BVA'!$M$277,'JUN 2025 BVA'!$L$278,'JUN 2025 BVA'!$M$278,'JUN 2025 BVA'!$L$280,'JUN 2025 BVA'!$M$280,'JUN 2025 BVA'!$L$281,'JUN 2025 BVA'!$M$281,'JUN 2025 BVA'!$L$282,'JUN 2025 BVA'!$M$282,'JUN 2025 BVA'!$L$283</definedName>
    <definedName name="QB_FORMULA_33" localSheetId="1" hidden="1">'JUN 2025 MTD I&amp;E'!$L$272,'JUN 2025 MTD I&amp;E'!$M$272,'JUN 2025 MTD I&amp;E'!$J$273,'JUN 2025 MTD I&amp;E'!$K$273,'JUN 2025 MTD I&amp;E'!$L$273,'JUN 2025 MTD I&amp;E'!$M$273,'JUN 2025 MTD I&amp;E'!$L$274,'JUN 2025 MTD I&amp;E'!$M$274,'JUN 2025 MTD I&amp;E'!$L$276,'JUN 2025 MTD I&amp;E'!$M$276,'JUN 2025 MTD I&amp;E'!$L$277,'JUN 2025 MTD I&amp;E'!$M$277,'JUN 2025 MTD I&amp;E'!$L$278,'JUN 2025 MTD I&amp;E'!$M$278,'JUN 2025 MTD I&amp;E'!$L$279,'JUN 2025 MTD I&amp;E'!$M$279</definedName>
    <definedName name="QB_FORMULA_33" localSheetId="2" hidden="1">'JUN 2025 YTD I&amp;E'!$M$275,'JUN 2025 YTD I&amp;E'!$L$276,'JUN 2025 YTD I&amp;E'!$M$276,'JUN 2025 YTD I&amp;E'!$J$277,'JUN 2025 YTD I&amp;E'!$K$277,'JUN 2025 YTD I&amp;E'!$L$277,'JUN 2025 YTD I&amp;E'!$M$277,'JUN 2025 YTD I&amp;E'!$L$278,'JUN 2025 YTD I&amp;E'!$M$278,'JUN 2025 YTD I&amp;E'!$L$280,'JUN 2025 YTD I&amp;E'!$M$280,'JUN 2025 YTD I&amp;E'!$L$281,'JUN 2025 YTD I&amp;E'!$M$281,'JUN 2025 YTD I&amp;E'!$L$282,'JUN 2025 YTD I&amp;E'!$M$282,'JUN 2025 YTD I&amp;E'!$L$283</definedName>
    <definedName name="QB_FORMULA_34" localSheetId="5" hidden="1">'JUN 2025 BVA'!$M$283,'JUN 2025 BVA'!$L$284,'JUN 2025 BVA'!$M$284,'JUN 2025 BVA'!$L$285,'JUN 2025 BVA'!$M$285,'JUN 2025 BVA'!$J$286,'JUN 2025 BVA'!$K$286,'JUN 2025 BVA'!$L$286,'JUN 2025 BVA'!$M$286,'JUN 2025 BVA'!$J$287,'JUN 2025 BVA'!$K$287,'JUN 2025 BVA'!$L$287,'JUN 2025 BVA'!$M$287,'JUN 2025 BVA'!$J$288,'JUN 2025 BVA'!$K$288,'JUN 2025 BVA'!$L$288</definedName>
    <definedName name="QB_FORMULA_34" localSheetId="1" hidden="1">'JUN 2025 MTD I&amp;E'!$L$280,'JUN 2025 MTD I&amp;E'!$M$280,'JUN 2025 MTD I&amp;E'!$L$281,'JUN 2025 MTD I&amp;E'!$M$281,'JUN 2025 MTD I&amp;E'!$J$282,'JUN 2025 MTD I&amp;E'!$K$282,'JUN 2025 MTD I&amp;E'!$L$282,'JUN 2025 MTD I&amp;E'!$M$282,'JUN 2025 MTD I&amp;E'!$J$283,'JUN 2025 MTD I&amp;E'!$K$283,'JUN 2025 MTD I&amp;E'!$L$283,'JUN 2025 MTD I&amp;E'!$M$283,'JUN 2025 MTD I&amp;E'!$J$284,'JUN 2025 MTD I&amp;E'!$K$284,'JUN 2025 MTD I&amp;E'!$L$284,'JUN 2025 MTD I&amp;E'!$M$284</definedName>
    <definedName name="QB_FORMULA_34" localSheetId="2" hidden="1">'JUN 2025 YTD I&amp;E'!$M$283,'JUN 2025 YTD I&amp;E'!$L$284,'JUN 2025 YTD I&amp;E'!$M$284,'JUN 2025 YTD I&amp;E'!$L$285,'JUN 2025 YTD I&amp;E'!$M$285,'JUN 2025 YTD I&amp;E'!$J$286,'JUN 2025 YTD I&amp;E'!$K$286,'JUN 2025 YTD I&amp;E'!$L$286,'JUN 2025 YTD I&amp;E'!$M$286,'JUN 2025 YTD I&amp;E'!$J$287,'JUN 2025 YTD I&amp;E'!$K$287,'JUN 2025 YTD I&amp;E'!$L$287,'JUN 2025 YTD I&amp;E'!$M$287,'JUN 2025 YTD I&amp;E'!$J$288,'JUN 2025 YTD I&amp;E'!$K$288,'JUN 2025 YTD I&amp;E'!$L$288</definedName>
    <definedName name="QB_FORMULA_35" localSheetId="5" hidden="1">'JUN 2025 BVA'!$M$288,'JUN 2025 BVA'!$L$291,'JUN 2025 BVA'!$M$291,'JUN 2025 BVA'!$L$292,'JUN 2025 BVA'!$M$292,'JUN 2025 BVA'!$L$293,'JUN 2025 BVA'!$M$293,'JUN 2025 BVA'!$J$294,'JUN 2025 BVA'!$K$294,'JUN 2025 BVA'!$L$294,'JUN 2025 BVA'!$M$294,'JUN 2025 BVA'!$L$296,'JUN 2025 BVA'!$M$296,'JUN 2025 BVA'!$L$297,'JUN 2025 BVA'!$M$297,'JUN 2025 BVA'!$L$298</definedName>
    <definedName name="QB_FORMULA_35" localSheetId="1" hidden="1">'JUN 2025 MTD I&amp;E'!$L$287,'JUN 2025 MTD I&amp;E'!$M$287,'JUN 2025 MTD I&amp;E'!$L$288,'JUN 2025 MTD I&amp;E'!$M$288,'JUN 2025 MTD I&amp;E'!$L$289,'JUN 2025 MTD I&amp;E'!$M$289,'JUN 2025 MTD I&amp;E'!$J$290,'JUN 2025 MTD I&amp;E'!$K$290,'JUN 2025 MTD I&amp;E'!$L$290,'JUN 2025 MTD I&amp;E'!$M$290,'JUN 2025 MTD I&amp;E'!$L$292,'JUN 2025 MTD I&amp;E'!$M$292,'JUN 2025 MTD I&amp;E'!$L$293,'JUN 2025 MTD I&amp;E'!$M$293,'JUN 2025 MTD I&amp;E'!$L$294,'JUN 2025 MTD I&amp;E'!$M$294</definedName>
    <definedName name="QB_FORMULA_35" localSheetId="2" hidden="1">'JUN 2025 YTD I&amp;E'!$M$288,'JUN 2025 YTD I&amp;E'!$L$291,'JUN 2025 YTD I&amp;E'!$M$291,'JUN 2025 YTD I&amp;E'!$L$292,'JUN 2025 YTD I&amp;E'!$M$292,'JUN 2025 YTD I&amp;E'!$L$293,'JUN 2025 YTD I&amp;E'!$M$293,'JUN 2025 YTD I&amp;E'!$J$294,'JUN 2025 YTD I&amp;E'!$K$294,'JUN 2025 YTD I&amp;E'!$L$294,'JUN 2025 YTD I&amp;E'!$M$294,'JUN 2025 YTD I&amp;E'!$L$296,'JUN 2025 YTD I&amp;E'!$M$296,'JUN 2025 YTD I&amp;E'!$L$297,'JUN 2025 YTD I&amp;E'!$M$297,'JUN 2025 YTD I&amp;E'!$L$298</definedName>
    <definedName name="QB_FORMULA_36" localSheetId="5" hidden="1">'JUN 2025 BVA'!$M$298,'JUN 2025 BVA'!$L$299,'JUN 2025 BVA'!$M$299,'JUN 2025 BVA'!$L$301,'JUN 2025 BVA'!$M$301,'JUN 2025 BVA'!$L$302,'JUN 2025 BVA'!$M$302,'JUN 2025 BVA'!$L$303,'JUN 2025 BVA'!$M$303,'JUN 2025 BVA'!$L$304,'JUN 2025 BVA'!$M$304,'JUN 2025 BVA'!$J$305,'JUN 2025 BVA'!$K$305,'JUN 2025 BVA'!$L$305,'JUN 2025 BVA'!$M$305,'JUN 2025 BVA'!$L$306</definedName>
    <definedName name="QB_FORMULA_36" localSheetId="1" hidden="1">'JUN 2025 MTD I&amp;E'!$L$295,'JUN 2025 MTD I&amp;E'!$M$295,'JUN 2025 MTD I&amp;E'!$L$297,'JUN 2025 MTD I&amp;E'!$M$297,'JUN 2025 MTD I&amp;E'!$L$298,'JUN 2025 MTD I&amp;E'!$M$298,'JUN 2025 MTD I&amp;E'!$L$299,'JUN 2025 MTD I&amp;E'!$M$299,'JUN 2025 MTD I&amp;E'!$L$300,'JUN 2025 MTD I&amp;E'!$M$300,'JUN 2025 MTD I&amp;E'!$J$301,'JUN 2025 MTD I&amp;E'!$K$301,'JUN 2025 MTD I&amp;E'!$L$301,'JUN 2025 MTD I&amp;E'!$M$301,'JUN 2025 MTD I&amp;E'!$L$302,'JUN 2025 MTD I&amp;E'!$M$302</definedName>
    <definedName name="QB_FORMULA_36" localSheetId="2" hidden="1">'JUN 2025 YTD I&amp;E'!$M$298,'JUN 2025 YTD I&amp;E'!$L$299,'JUN 2025 YTD I&amp;E'!$M$299,'JUN 2025 YTD I&amp;E'!$L$301,'JUN 2025 YTD I&amp;E'!$M$301,'JUN 2025 YTD I&amp;E'!$L$302,'JUN 2025 YTD I&amp;E'!$M$302,'JUN 2025 YTD I&amp;E'!$L$303,'JUN 2025 YTD I&amp;E'!$M$303,'JUN 2025 YTD I&amp;E'!$L$304,'JUN 2025 YTD I&amp;E'!$M$304,'JUN 2025 YTD I&amp;E'!$J$305,'JUN 2025 YTD I&amp;E'!$K$305,'JUN 2025 YTD I&amp;E'!$L$305,'JUN 2025 YTD I&amp;E'!$M$305,'JUN 2025 YTD I&amp;E'!$L$306</definedName>
    <definedName name="QB_FORMULA_37" localSheetId="5" hidden="1">'JUN 2025 BVA'!$M$306,'JUN 2025 BVA'!$J$307,'JUN 2025 BVA'!$K$307,'JUN 2025 BVA'!$L$307,'JUN 2025 BVA'!$M$307,'JUN 2025 BVA'!$L$309,'JUN 2025 BVA'!$M$309,'JUN 2025 BVA'!$L$310,'JUN 2025 BVA'!$M$310,'JUN 2025 BVA'!$J$311,'JUN 2025 BVA'!$K$311,'JUN 2025 BVA'!$L$311,'JUN 2025 BVA'!$M$311,'JUN 2025 BVA'!$J$312,'JUN 2025 BVA'!$K$312,'JUN 2025 BVA'!$L$312</definedName>
    <definedName name="QB_FORMULA_37" localSheetId="1" hidden="1">'JUN 2025 MTD I&amp;E'!$J$303,'JUN 2025 MTD I&amp;E'!$K$303,'JUN 2025 MTD I&amp;E'!$L$303,'JUN 2025 MTD I&amp;E'!$M$303,'JUN 2025 MTD I&amp;E'!$L$305,'JUN 2025 MTD I&amp;E'!$M$305,'JUN 2025 MTD I&amp;E'!$L$306,'JUN 2025 MTD I&amp;E'!$M$306,'JUN 2025 MTD I&amp;E'!$J$307,'JUN 2025 MTD I&amp;E'!$K$307,'JUN 2025 MTD I&amp;E'!$L$307,'JUN 2025 MTD I&amp;E'!$M$307,'JUN 2025 MTD I&amp;E'!$J$308,'JUN 2025 MTD I&amp;E'!$K$308,'JUN 2025 MTD I&amp;E'!$L$308,'JUN 2025 MTD I&amp;E'!$M$308</definedName>
    <definedName name="QB_FORMULA_37" localSheetId="2" hidden="1">'JUN 2025 YTD I&amp;E'!$M$306,'JUN 2025 YTD I&amp;E'!$J$307,'JUN 2025 YTD I&amp;E'!$K$307,'JUN 2025 YTD I&amp;E'!$L$307,'JUN 2025 YTD I&amp;E'!$M$307,'JUN 2025 YTD I&amp;E'!$L$309,'JUN 2025 YTD I&amp;E'!$M$309,'JUN 2025 YTD I&amp;E'!$L$310,'JUN 2025 YTD I&amp;E'!$M$310,'JUN 2025 YTD I&amp;E'!$J$311,'JUN 2025 YTD I&amp;E'!$K$311,'JUN 2025 YTD I&amp;E'!$L$311,'JUN 2025 YTD I&amp;E'!$M$311,'JUN 2025 YTD I&amp;E'!$J$312,'JUN 2025 YTD I&amp;E'!$K$312,'JUN 2025 YTD I&amp;E'!$L$312</definedName>
    <definedName name="QB_FORMULA_38" localSheetId="5" hidden="1">'JUN 2025 BVA'!$M$312,'JUN 2025 BVA'!$J$313,'JUN 2025 BVA'!$K$313,'JUN 2025 BVA'!$L$313,'JUN 2025 BVA'!$M$313,'JUN 2025 BVA'!$J$314,'JUN 2025 BVA'!$K$314,'JUN 2025 BVA'!$L$314,'JUN 2025 BVA'!$M$314</definedName>
    <definedName name="QB_FORMULA_38" localSheetId="1" hidden="1">'JUN 2025 MTD I&amp;E'!$J$309,'JUN 2025 MTD I&amp;E'!$K$309,'JUN 2025 MTD I&amp;E'!$L$309,'JUN 2025 MTD I&amp;E'!$M$309,'JUN 2025 MTD I&amp;E'!$J$310,'JUN 2025 MTD I&amp;E'!$K$310,'JUN 2025 MTD I&amp;E'!$L$310,'JUN 2025 MTD I&amp;E'!$M$310</definedName>
    <definedName name="QB_FORMULA_38" localSheetId="2" hidden="1">'JUN 2025 YTD I&amp;E'!$M$312,'JUN 2025 YTD I&amp;E'!$J$313,'JUN 2025 YTD I&amp;E'!$K$313,'JUN 2025 YTD I&amp;E'!$L$313,'JUN 2025 YTD I&amp;E'!$M$313,'JUN 2025 YTD I&amp;E'!$J$314,'JUN 2025 YTD I&amp;E'!$K$314,'JUN 2025 YTD I&amp;E'!$L$314,'JUN 2025 YTD I&amp;E'!$M$314</definedName>
    <definedName name="QB_FORMULA_4" localSheetId="5" hidden="1">'JUN 2025 BVA'!$L$39,'JUN 2025 BVA'!$M$39,'JUN 2025 BVA'!$L$40,'JUN 2025 BVA'!$M$40,'JUN 2025 BVA'!$L$41,'JUN 2025 BVA'!$M$41,'JUN 2025 BVA'!$J$42,'JUN 2025 BVA'!$K$42,'JUN 2025 BVA'!$L$42,'JUN 2025 BVA'!$M$42,'JUN 2025 BVA'!$L$44,'JUN 2025 BVA'!$M$44,'JUN 2025 BVA'!$L$45,'JUN 2025 BVA'!$M$45,'JUN 2025 BVA'!$L$46,'JUN 2025 BVA'!$M$46</definedName>
    <definedName name="QB_FORMULA_4" localSheetId="3" hidden="1">'JUN 2025 General Ledger'!$Q$68,'JUN 2025 General Ledger'!$Q$69,'JUN 2025 General Ledger'!$P$70,'JUN 2025 General Ledger'!$Q$70,'JUN 2025 General Ledger'!$Q$72,'JUN 2025 General Ledger'!$P$73,'JUN 2025 General Ledger'!$Q$73,'JUN 2025 General Ledger'!$Q$75,'JUN 2025 General Ledger'!$Q$76,'JUN 2025 General Ledger'!$Q$77,'JUN 2025 General Ledger'!$Q$78,'JUN 2025 General Ledger'!$Q$79,'JUN 2025 General Ledger'!$Q$80,'JUN 2025 General Ledger'!$Q$81,'JUN 2025 General Ledger'!$Q$82,'JUN 2025 General Ledger'!$Q$83</definedName>
    <definedName name="QB_FORMULA_4" localSheetId="1" hidden="1">'JUN 2025 MTD I&amp;E'!$L$39,'JUN 2025 MTD I&amp;E'!$M$39,'JUN 2025 MTD I&amp;E'!$L$40,'JUN 2025 MTD I&amp;E'!$M$40,'JUN 2025 MTD I&amp;E'!$L$41,'JUN 2025 MTD I&amp;E'!$M$41,'JUN 2025 MTD I&amp;E'!$J$42,'JUN 2025 MTD I&amp;E'!$K$42,'JUN 2025 MTD I&amp;E'!$L$42,'JUN 2025 MTD I&amp;E'!$M$42,'JUN 2025 MTD I&amp;E'!$L$44,'JUN 2025 MTD I&amp;E'!$M$44,'JUN 2025 MTD I&amp;E'!$L$45,'JUN 2025 MTD I&amp;E'!$M$45,'JUN 2025 MTD I&amp;E'!$L$46,'JUN 2025 MTD I&amp;E'!$M$46</definedName>
    <definedName name="QB_FORMULA_4" localSheetId="2" hidden="1">'JUN 2025 YTD I&amp;E'!$L$39,'JUN 2025 YTD I&amp;E'!$M$39,'JUN 2025 YTD I&amp;E'!$L$40,'JUN 2025 YTD I&amp;E'!$M$40,'JUN 2025 YTD I&amp;E'!$L$41,'JUN 2025 YTD I&amp;E'!$M$41,'JUN 2025 YTD I&amp;E'!$J$42,'JUN 2025 YTD I&amp;E'!$K$42,'JUN 2025 YTD I&amp;E'!$L$42,'JUN 2025 YTD I&amp;E'!$M$42,'JUN 2025 YTD I&amp;E'!$L$44,'JUN 2025 YTD I&amp;E'!$M$44,'JUN 2025 YTD I&amp;E'!$L$45,'JUN 2025 YTD I&amp;E'!$M$45,'JUN 2025 YTD I&amp;E'!$L$46,'JUN 2025 YTD I&amp;E'!$M$46</definedName>
    <definedName name="QB_FORMULA_5" localSheetId="5" hidden="1">'JUN 2025 BVA'!$L$47,'JUN 2025 BVA'!$M$47,'JUN 2025 BVA'!$L$48,'JUN 2025 BVA'!$M$48,'JUN 2025 BVA'!$L$49,'JUN 2025 BVA'!$M$49,'JUN 2025 BVA'!$L$51,'JUN 2025 BVA'!$M$51,'JUN 2025 BVA'!$L$52,'JUN 2025 BVA'!$M$52,'JUN 2025 BVA'!$L$53,'JUN 2025 BVA'!$M$53,'JUN 2025 BVA'!$J$54,'JUN 2025 BVA'!$K$54,'JUN 2025 BVA'!$L$54,'JUN 2025 BVA'!$M$54</definedName>
    <definedName name="QB_FORMULA_5" localSheetId="3" hidden="1">'JUN 2025 General Ledger'!$Q$84,'JUN 2025 General Ledger'!$Q$85,'JUN 2025 General Ledger'!$P$86,'JUN 2025 General Ledger'!$Q$86,'JUN 2025 General Ledger'!$Q$88,'JUN 2025 General Ledger'!$Q$89,'JUN 2025 General Ledger'!$Q$90,'JUN 2025 General Ledger'!$Q$91,'JUN 2025 General Ledger'!$Q$92,'JUN 2025 General Ledger'!$Q$93,'JUN 2025 General Ledger'!$P$94,'JUN 2025 General Ledger'!$Q$94,'JUN 2025 General Ledger'!$P$95,'JUN 2025 General Ledger'!$Q$95,'JUN 2025 General Ledger'!$Q$98,'JUN 2025 General Ledger'!$P$99</definedName>
    <definedName name="QB_FORMULA_5" localSheetId="1" hidden="1">'JUN 2025 MTD I&amp;E'!$L$47,'JUN 2025 MTD I&amp;E'!$M$47,'JUN 2025 MTD I&amp;E'!$L$48,'JUN 2025 MTD I&amp;E'!$M$48,'JUN 2025 MTD I&amp;E'!$L$49,'JUN 2025 MTD I&amp;E'!$M$49,'JUN 2025 MTD I&amp;E'!$L$51,'JUN 2025 MTD I&amp;E'!$M$51,'JUN 2025 MTD I&amp;E'!$L$52,'JUN 2025 MTD I&amp;E'!$M$52,'JUN 2025 MTD I&amp;E'!$L$53,'JUN 2025 MTD I&amp;E'!$M$53,'JUN 2025 MTD I&amp;E'!$J$54,'JUN 2025 MTD I&amp;E'!$K$54,'JUN 2025 MTD I&amp;E'!$L$54,'JUN 2025 MTD I&amp;E'!$M$54</definedName>
    <definedName name="QB_FORMULA_5" localSheetId="2" hidden="1">'JUN 2025 YTD I&amp;E'!$L$47,'JUN 2025 YTD I&amp;E'!$M$47,'JUN 2025 YTD I&amp;E'!$L$48,'JUN 2025 YTD I&amp;E'!$M$48,'JUN 2025 YTD I&amp;E'!$L$49,'JUN 2025 YTD I&amp;E'!$M$49,'JUN 2025 YTD I&amp;E'!$L$51,'JUN 2025 YTD I&amp;E'!$M$51,'JUN 2025 YTD I&amp;E'!$L$52,'JUN 2025 YTD I&amp;E'!$M$52,'JUN 2025 YTD I&amp;E'!$L$53,'JUN 2025 YTD I&amp;E'!$M$53,'JUN 2025 YTD I&amp;E'!$J$54,'JUN 2025 YTD I&amp;E'!$K$54,'JUN 2025 YTD I&amp;E'!$L$54,'JUN 2025 YTD I&amp;E'!$M$54</definedName>
    <definedName name="QB_FORMULA_6" localSheetId="5" hidden="1">'JUN 2025 BVA'!$L$56,'JUN 2025 BVA'!$M$56,'JUN 2025 BVA'!$L$57,'JUN 2025 BVA'!$M$57,'JUN 2025 BVA'!$L$58,'JUN 2025 BVA'!$M$58,'JUN 2025 BVA'!$L$59,'JUN 2025 BVA'!$M$59,'JUN 2025 BVA'!$L$60,'JUN 2025 BVA'!$M$60,'JUN 2025 BVA'!$L$61,'JUN 2025 BVA'!$M$61,'JUN 2025 BVA'!$J$62,'JUN 2025 BVA'!$K$62,'JUN 2025 BVA'!$L$62,'JUN 2025 BVA'!$M$62</definedName>
    <definedName name="QB_FORMULA_6" localSheetId="3" hidden="1">'JUN 2025 General Ledger'!$Q$99,'JUN 2025 General Ledger'!$Q$101,'JUN 2025 General Ledger'!$Q$102,'JUN 2025 General Ledger'!$Q$103,'JUN 2025 General Ledger'!$Q$104,'JUN 2025 General Ledger'!$P$105,'JUN 2025 General Ledger'!$Q$105,'JUN 2025 General Ledger'!$Q$108,'JUN 2025 General Ledger'!$Q$109,'JUN 2025 General Ledger'!$Q$110,'JUN 2025 General Ledger'!$P$111,'JUN 2025 General Ledger'!$Q$111,'JUN 2025 General Ledger'!$P$112,'JUN 2025 General Ledger'!$Q$112,'JUN 2025 General Ledger'!$Q$115,'JUN 2025 General Ledger'!$Q$116</definedName>
    <definedName name="QB_FORMULA_6" localSheetId="1" hidden="1">'JUN 2025 MTD I&amp;E'!$L$56,'JUN 2025 MTD I&amp;E'!$M$56,'JUN 2025 MTD I&amp;E'!$L$57,'JUN 2025 MTD I&amp;E'!$M$57,'JUN 2025 MTD I&amp;E'!$L$58,'JUN 2025 MTD I&amp;E'!$M$58,'JUN 2025 MTD I&amp;E'!$L$59,'JUN 2025 MTD I&amp;E'!$M$59,'JUN 2025 MTD I&amp;E'!$L$60,'JUN 2025 MTD I&amp;E'!$M$60,'JUN 2025 MTD I&amp;E'!$L$61,'JUN 2025 MTD I&amp;E'!$M$61,'JUN 2025 MTD I&amp;E'!$J$62,'JUN 2025 MTD I&amp;E'!$K$62,'JUN 2025 MTD I&amp;E'!$L$62,'JUN 2025 MTD I&amp;E'!$M$62</definedName>
    <definedName name="QB_FORMULA_6" localSheetId="2" hidden="1">'JUN 2025 YTD I&amp;E'!$L$56,'JUN 2025 YTD I&amp;E'!$M$56,'JUN 2025 YTD I&amp;E'!$L$57,'JUN 2025 YTD I&amp;E'!$M$57,'JUN 2025 YTD I&amp;E'!$L$58,'JUN 2025 YTD I&amp;E'!$M$58,'JUN 2025 YTD I&amp;E'!$L$59,'JUN 2025 YTD I&amp;E'!$M$59,'JUN 2025 YTD I&amp;E'!$L$60,'JUN 2025 YTD I&amp;E'!$M$60,'JUN 2025 YTD I&amp;E'!$L$61,'JUN 2025 YTD I&amp;E'!$M$61,'JUN 2025 YTD I&amp;E'!$J$62,'JUN 2025 YTD I&amp;E'!$K$62,'JUN 2025 YTD I&amp;E'!$L$62,'JUN 2025 YTD I&amp;E'!$M$62</definedName>
    <definedName name="QB_FORMULA_7" localSheetId="5" hidden="1">'JUN 2025 BVA'!$L$64,'JUN 2025 BVA'!$M$64,'JUN 2025 BVA'!$L$65,'JUN 2025 BVA'!$M$65,'JUN 2025 BVA'!$L$66,'JUN 2025 BVA'!$M$66,'JUN 2025 BVA'!$L$67,'JUN 2025 BVA'!$M$67,'JUN 2025 BVA'!$L$68,'JUN 2025 BVA'!$M$68,'JUN 2025 BVA'!$L$69,'JUN 2025 BVA'!$M$69,'JUN 2025 BVA'!$L$70,'JUN 2025 BVA'!$M$70,'JUN 2025 BVA'!$J$71,'JUN 2025 BVA'!$K$71</definedName>
    <definedName name="QB_FORMULA_7" localSheetId="3" hidden="1">'JUN 2025 General Ledger'!$Q$117,'JUN 2025 General Ledger'!$Q$118,'JUN 2025 General Ledger'!$Q$119,'JUN 2025 General Ledger'!$Q$120,'JUN 2025 General Ledger'!$P$121,'JUN 2025 General Ledger'!$Q$121,'JUN 2025 General Ledger'!$Q$123,'JUN 2025 General Ledger'!$P$124,'JUN 2025 General Ledger'!$Q$124,'JUN 2025 General Ledger'!$P$125,'JUN 2025 General Ledger'!$Q$125,'JUN 2025 General Ledger'!$Q$128,'JUN 2025 General Ledger'!$P$129,'JUN 2025 General Ledger'!$Q$129,'JUN 2025 General Ledger'!$Q$131,'JUN 2025 General Ledger'!$P$132</definedName>
    <definedName name="QB_FORMULA_7" localSheetId="1" hidden="1">'JUN 2025 MTD I&amp;E'!$L$64,'JUN 2025 MTD I&amp;E'!$M$64,'JUN 2025 MTD I&amp;E'!$L$65,'JUN 2025 MTD I&amp;E'!$M$65,'JUN 2025 MTD I&amp;E'!$L$66,'JUN 2025 MTD I&amp;E'!$M$66,'JUN 2025 MTD I&amp;E'!$L$67,'JUN 2025 MTD I&amp;E'!$M$67,'JUN 2025 MTD I&amp;E'!$L$68,'JUN 2025 MTD I&amp;E'!$M$68,'JUN 2025 MTD I&amp;E'!$L$69,'JUN 2025 MTD I&amp;E'!$M$69,'JUN 2025 MTD I&amp;E'!$L$70,'JUN 2025 MTD I&amp;E'!$M$70,'JUN 2025 MTD I&amp;E'!$J$71,'JUN 2025 MTD I&amp;E'!$K$71</definedName>
    <definedName name="QB_FORMULA_7" localSheetId="2" hidden="1">'JUN 2025 YTD I&amp;E'!$L$64,'JUN 2025 YTD I&amp;E'!$M$64,'JUN 2025 YTD I&amp;E'!$L$65,'JUN 2025 YTD I&amp;E'!$M$65,'JUN 2025 YTD I&amp;E'!$L$66,'JUN 2025 YTD I&amp;E'!$M$66,'JUN 2025 YTD I&amp;E'!$L$67,'JUN 2025 YTD I&amp;E'!$M$67,'JUN 2025 YTD I&amp;E'!$L$68,'JUN 2025 YTD I&amp;E'!$M$68,'JUN 2025 YTD I&amp;E'!$L$69,'JUN 2025 YTD I&amp;E'!$M$69,'JUN 2025 YTD I&amp;E'!$L$70,'JUN 2025 YTD I&amp;E'!$M$70,'JUN 2025 YTD I&amp;E'!$J$71,'JUN 2025 YTD I&amp;E'!$K$71</definedName>
    <definedName name="QB_FORMULA_8" localSheetId="5" hidden="1">'JUN 2025 BVA'!$L$71,'JUN 2025 BVA'!$M$71,'JUN 2025 BVA'!$L$74,'JUN 2025 BVA'!$M$74,'JUN 2025 BVA'!$L$75,'JUN 2025 BVA'!$M$75,'JUN 2025 BVA'!$L$76,'JUN 2025 BVA'!$M$76,'JUN 2025 BVA'!$L$78,'JUN 2025 BVA'!$M$78,'JUN 2025 BVA'!$L$79,'JUN 2025 BVA'!$M$79,'JUN 2025 BVA'!$L$80,'JUN 2025 BVA'!$M$80,'JUN 2025 BVA'!$L$81,'JUN 2025 BVA'!$M$81</definedName>
    <definedName name="QB_FORMULA_8" localSheetId="3" hidden="1">'JUN 2025 General Ledger'!$Q$132,'JUN 2025 General Ledger'!$Q$134,'JUN 2025 General Ledger'!$Q$135,'JUN 2025 General Ledger'!$P$136,'JUN 2025 General Ledger'!$Q$136,'JUN 2025 General Ledger'!$P$137,'JUN 2025 General Ledger'!$Q$137,'JUN 2025 General Ledger'!$Q$141,'JUN 2025 General Ledger'!$Q$142,'JUN 2025 General Ledger'!$Q$143,'JUN 2025 General Ledger'!$P$144,'JUN 2025 General Ledger'!$Q$144,'JUN 2025 General Ledger'!$Q$147,'JUN 2025 General Ledger'!$Q$148,'JUN 2025 General Ledger'!$Q$149,'JUN 2025 General Ledger'!$Q$150</definedName>
    <definedName name="QB_FORMULA_8" localSheetId="1" hidden="1">'JUN 2025 MTD I&amp;E'!$L$71,'JUN 2025 MTD I&amp;E'!$M$71,'JUN 2025 MTD I&amp;E'!$L$74,'JUN 2025 MTD I&amp;E'!$M$74,'JUN 2025 MTD I&amp;E'!$L$75,'JUN 2025 MTD I&amp;E'!$M$75,'JUN 2025 MTD I&amp;E'!$L$76,'JUN 2025 MTD I&amp;E'!$M$76,'JUN 2025 MTD I&amp;E'!$L$78,'JUN 2025 MTD I&amp;E'!$M$78,'JUN 2025 MTD I&amp;E'!$L$79,'JUN 2025 MTD I&amp;E'!$M$79,'JUN 2025 MTD I&amp;E'!$L$80,'JUN 2025 MTD I&amp;E'!$M$80,'JUN 2025 MTD I&amp;E'!$L$81,'JUN 2025 MTD I&amp;E'!$M$81</definedName>
    <definedName name="QB_FORMULA_8" localSheetId="2" hidden="1">'JUN 2025 YTD I&amp;E'!$L$71,'JUN 2025 YTD I&amp;E'!$M$71,'JUN 2025 YTD I&amp;E'!$L$74,'JUN 2025 YTD I&amp;E'!$M$74,'JUN 2025 YTD I&amp;E'!$L$75,'JUN 2025 YTD I&amp;E'!$M$75,'JUN 2025 YTD I&amp;E'!$L$76,'JUN 2025 YTD I&amp;E'!$M$76,'JUN 2025 YTD I&amp;E'!$L$78,'JUN 2025 YTD I&amp;E'!$M$78,'JUN 2025 YTD I&amp;E'!$L$79,'JUN 2025 YTD I&amp;E'!$M$79,'JUN 2025 YTD I&amp;E'!$L$80,'JUN 2025 YTD I&amp;E'!$M$80,'JUN 2025 YTD I&amp;E'!$L$81,'JUN 2025 YTD I&amp;E'!$M$81</definedName>
    <definedName name="QB_FORMULA_9" localSheetId="5" hidden="1">'JUN 2025 BVA'!$L$82,'JUN 2025 BVA'!$M$82,'JUN 2025 BVA'!$L$83,'JUN 2025 BVA'!$M$83,'JUN 2025 BVA'!$L$84,'JUN 2025 BVA'!$M$84,'JUN 2025 BVA'!$L$85,'JUN 2025 BVA'!$M$85,'JUN 2025 BVA'!$L$86,'JUN 2025 BVA'!$M$86,'JUN 2025 BVA'!$J$87,'JUN 2025 BVA'!$K$87,'JUN 2025 BVA'!$L$87,'JUN 2025 BVA'!$M$87,'JUN 2025 BVA'!$L$88,'JUN 2025 BVA'!$M$88</definedName>
    <definedName name="QB_FORMULA_9" localSheetId="3" hidden="1">'JUN 2025 General Ledger'!$Q$151,'JUN 2025 General Ledger'!$P$152,'JUN 2025 General Ledger'!$Q$152,'JUN 2025 General Ledger'!$Q$154,'JUN 2025 General Ledger'!$P$155,'JUN 2025 General Ledger'!$Q$155,'JUN 2025 General Ledger'!$Q$157,'JUN 2025 General Ledger'!$P$158,'JUN 2025 General Ledger'!$Q$158,'JUN 2025 General Ledger'!$Q$160,'JUN 2025 General Ledger'!$P$161,'JUN 2025 General Ledger'!$Q$161,'JUN 2025 General Ledger'!$P$162,'JUN 2025 General Ledger'!$Q$162,'JUN 2025 General Ledger'!$Q$164,'JUN 2025 General Ledger'!$Q$165</definedName>
    <definedName name="QB_FORMULA_9" localSheetId="1" hidden="1">'JUN 2025 MTD I&amp;E'!$L$82,'JUN 2025 MTD I&amp;E'!$M$82,'JUN 2025 MTD I&amp;E'!$L$83,'JUN 2025 MTD I&amp;E'!$M$83,'JUN 2025 MTD I&amp;E'!$L$84,'JUN 2025 MTD I&amp;E'!$M$84,'JUN 2025 MTD I&amp;E'!$L$85,'JUN 2025 MTD I&amp;E'!$M$85,'JUN 2025 MTD I&amp;E'!$L$86,'JUN 2025 MTD I&amp;E'!$M$86,'JUN 2025 MTD I&amp;E'!$J$87,'JUN 2025 MTD I&amp;E'!$K$87,'JUN 2025 MTD I&amp;E'!$L$87,'JUN 2025 MTD I&amp;E'!$M$87,'JUN 2025 MTD I&amp;E'!$L$88,'JUN 2025 MTD I&amp;E'!$M$88</definedName>
    <definedName name="QB_FORMULA_9" localSheetId="2" hidden="1">'JUN 2025 YTD I&amp;E'!$L$82,'JUN 2025 YTD I&amp;E'!$M$82,'JUN 2025 YTD I&amp;E'!$L$83,'JUN 2025 YTD I&amp;E'!$M$83,'JUN 2025 YTD I&amp;E'!$L$84,'JUN 2025 YTD I&amp;E'!$M$84,'JUN 2025 YTD I&amp;E'!$L$85,'JUN 2025 YTD I&amp;E'!$M$85,'JUN 2025 YTD I&amp;E'!$L$86,'JUN 2025 YTD I&amp;E'!$M$86,'JUN 2025 YTD I&amp;E'!$J$87,'JUN 2025 YTD I&amp;E'!$K$87,'JUN 2025 YTD I&amp;E'!$L$87,'JUN 2025 YTD I&amp;E'!$M$87,'JUN 2025 YTD I&amp;E'!$L$88,'JUN 2025 YTD I&amp;E'!$M$88</definedName>
    <definedName name="QB_ROW_1" localSheetId="0" hidden="1">'JUN 2025 Balance Sheet'!$A$2</definedName>
    <definedName name="QB_ROW_10031" localSheetId="0" hidden="1">'JUN 2025 Balance Sheet'!$D$39</definedName>
    <definedName name="QB_ROW_1011" localSheetId="0" hidden="1">'JUN 2025 Balance Sheet'!$B$3</definedName>
    <definedName name="QB_ROW_10331" localSheetId="0" hidden="1">'JUN 2025 Balance Sheet'!$D$41</definedName>
    <definedName name="QB_ROW_105020" localSheetId="3" hidden="1">'JUN 2025 General Ledger'!$C$362</definedName>
    <definedName name="QB_ROW_105250" localSheetId="5" hidden="1">'JUN 2025 BVA'!$F$223</definedName>
    <definedName name="QB_ROW_105250" localSheetId="1" hidden="1">'JUN 2025 MTD I&amp;E'!$F$222</definedName>
    <definedName name="QB_ROW_105250" localSheetId="2" hidden="1">'JUN 2025 YTD I&amp;E'!$F$223</definedName>
    <definedName name="QB_ROW_105320" localSheetId="3" hidden="1">'JUN 2025 General Ledger'!$C$364</definedName>
    <definedName name="QB_ROW_106250" localSheetId="5" hidden="1">'JUN 2025 BVA'!$F$249</definedName>
    <definedName name="QB_ROW_106250" localSheetId="1" hidden="1">'JUN 2025 MTD I&amp;E'!$F$248</definedName>
    <definedName name="QB_ROW_106250" localSheetId="2" hidden="1">'JUN 2025 YTD I&amp;E'!$F$249</definedName>
    <definedName name="QB_ROW_107050" localSheetId="5" hidden="1">'JUN 2025 BVA'!$F$250</definedName>
    <definedName name="QB_ROW_107050" localSheetId="1" hidden="1">'JUN 2025 MTD I&amp;E'!$F$249</definedName>
    <definedName name="QB_ROW_107050" localSheetId="2" hidden="1">'JUN 2025 YTD I&amp;E'!$F$250</definedName>
    <definedName name="QB_ROW_107350" localSheetId="5" hidden="1">'JUN 2025 BVA'!$F$253</definedName>
    <definedName name="QB_ROW_107350" localSheetId="1" hidden="1">'JUN 2025 MTD I&amp;E'!$F$252</definedName>
    <definedName name="QB_ROW_107350" localSheetId="2" hidden="1">'JUN 2025 YTD I&amp;E'!$F$253</definedName>
    <definedName name="QB_ROW_108260" localSheetId="5" hidden="1">'JUN 2025 BVA'!$G$186</definedName>
    <definedName name="QB_ROW_108260" localSheetId="1" hidden="1">'JUN 2025 MTD I&amp;E'!$G$185</definedName>
    <definedName name="QB_ROW_108260" localSheetId="2" hidden="1">'JUN 2025 YTD I&amp;E'!$G$186</definedName>
    <definedName name="QB_ROW_11031" localSheetId="0" hidden="1">'JUN 2025 Balance Sheet'!$D$42</definedName>
    <definedName name="QB_ROW_11050" localSheetId="0" hidden="1">'JUN 2025 Balance Sheet'!$F$60</definedName>
    <definedName name="QB_ROW_112250" localSheetId="5" hidden="1">'JUN 2025 BVA'!$F$169</definedName>
    <definedName name="QB_ROW_112250" localSheetId="1" hidden="1">'JUN 2025 MTD I&amp;E'!$F$168</definedName>
    <definedName name="QB_ROW_112250" localSheetId="2" hidden="1">'JUN 2025 YTD I&amp;E'!$F$169</definedName>
    <definedName name="QB_ROW_113010" localSheetId="3" hidden="1">'JUN 2025 General Ledger'!$B$5</definedName>
    <definedName name="QB_ROW_113240" localSheetId="5" hidden="1">'JUN 2025 BVA'!$E$7</definedName>
    <definedName name="QB_ROW_113240" localSheetId="1" hidden="1">'JUN 2025 MTD I&amp;E'!$E$7</definedName>
    <definedName name="QB_ROW_113240" localSheetId="2" hidden="1">'JUN 2025 YTD I&amp;E'!$E$7</definedName>
    <definedName name="QB_ROW_11331" localSheetId="0" hidden="1">'JUN 2025 Balance Sheet'!$D$44</definedName>
    <definedName name="QB_ROW_113310" localSheetId="3" hidden="1">'JUN 2025 General Ledger'!$B$7</definedName>
    <definedName name="QB_ROW_11350" localSheetId="0" hidden="1">'JUN 2025 Balance Sheet'!$F$63</definedName>
    <definedName name="QB_ROW_114030" localSheetId="5" hidden="1">'JUN 2025 BVA'!$D$261</definedName>
    <definedName name="QB_ROW_114030" localSheetId="2" hidden="1">'JUN 2025 YTD I&amp;E'!$D$261</definedName>
    <definedName name="QB_ROW_114330" localSheetId="5" hidden="1">'JUN 2025 BVA'!$D$263</definedName>
    <definedName name="QB_ROW_114330" localSheetId="2" hidden="1">'JUN 2025 YTD I&amp;E'!$D$263</definedName>
    <definedName name="QB_ROW_117220" localSheetId="0" hidden="1">'JUN 2025 Balance Sheet'!$C$25</definedName>
    <definedName name="QB_ROW_118220" localSheetId="0" hidden="1">'JUN 2025 Balance Sheet'!$C$31</definedName>
    <definedName name="QB_ROW_12031" localSheetId="0" hidden="1">'JUN 2025 Balance Sheet'!$D$45</definedName>
    <definedName name="QB_ROW_1220" localSheetId="0" hidden="1">'JUN 2025 Balance Sheet'!$C$85</definedName>
    <definedName name="QB_ROW_12260" localSheetId="0" hidden="1">'JUN 2025 Balance Sheet'!$G$61</definedName>
    <definedName name="QB_ROW_12331" localSheetId="0" hidden="1">'JUN 2025 Balance Sheet'!$D$72</definedName>
    <definedName name="QB_ROW_125260" localSheetId="5" hidden="1">'JUN 2025 BVA'!$G$204</definedName>
    <definedName name="QB_ROW_125260" localSheetId="1" hidden="1">'JUN 2025 MTD I&amp;E'!$G$203</definedName>
    <definedName name="QB_ROW_125260" localSheetId="2" hidden="1">'JUN 2025 YTD I&amp;E'!$G$204</definedName>
    <definedName name="QB_ROW_127220" localSheetId="0" hidden="1">'JUN 2025 Balance Sheet'!$C$33</definedName>
    <definedName name="QB_ROW_128260" localSheetId="5" hidden="1">'JUN 2025 BVA'!$G$214</definedName>
    <definedName name="QB_ROW_128260" localSheetId="1" hidden="1">'JUN 2025 MTD I&amp;E'!$G$213</definedName>
    <definedName name="QB_ROW_128260" localSheetId="2" hidden="1">'JUN 2025 YTD I&amp;E'!$G$214</definedName>
    <definedName name="QB_ROW_129220" localSheetId="0" hidden="1">'JUN 2025 Balance Sheet'!$C$86</definedName>
    <definedName name="QB_ROW_130010" localSheetId="3" hidden="1">'JUN 2025 General Ledger'!$B$96</definedName>
    <definedName name="QB_ROW_130040" localSheetId="5" hidden="1">'JUN 2025 BVA'!$E$43</definedName>
    <definedName name="QB_ROW_130040" localSheetId="1" hidden="1">'JUN 2025 MTD I&amp;E'!$E$43</definedName>
    <definedName name="QB_ROW_130040" localSheetId="2" hidden="1">'JUN 2025 YTD I&amp;E'!$E$43</definedName>
    <definedName name="QB_ROW_130250" localSheetId="5" hidden="1">'JUN 2025 BVA'!$F$161</definedName>
    <definedName name="QB_ROW_130250" localSheetId="1" hidden="1">'JUN 2025 MTD I&amp;E'!$F$160</definedName>
    <definedName name="QB_ROW_130250" localSheetId="2" hidden="1">'JUN 2025 YTD I&amp;E'!$F$161</definedName>
    <definedName name="QB_ROW_130310" localSheetId="3" hidden="1">'JUN 2025 General Ledger'!$B$322</definedName>
    <definedName name="QB_ROW_130340" localSheetId="5" hidden="1">'JUN 2025 BVA'!$E$162</definedName>
    <definedName name="QB_ROW_130340" localSheetId="1" hidden="1">'JUN 2025 MTD I&amp;E'!$E$161</definedName>
    <definedName name="QB_ROW_130340" localSheetId="2" hidden="1">'JUN 2025 YTD I&amp;E'!$E$162</definedName>
    <definedName name="QB_ROW_131020" localSheetId="3" hidden="1">'JUN 2025 General Ledger'!$C$264</definedName>
    <definedName name="QB_ROW_131050" localSheetId="5" hidden="1">'JUN 2025 BVA'!$F$121</definedName>
    <definedName name="QB_ROW_131050" localSheetId="1" hidden="1">'JUN 2025 MTD I&amp;E'!$F$120</definedName>
    <definedName name="QB_ROW_131050" localSheetId="2" hidden="1">'JUN 2025 YTD I&amp;E'!$F$121</definedName>
    <definedName name="QB_ROW_1311" localSheetId="0" hidden="1">'JUN 2025 Balance Sheet'!$B$23</definedName>
    <definedName name="QB_ROW_131260" localSheetId="5" hidden="1">'JUN 2025 BVA'!$G$159</definedName>
    <definedName name="QB_ROW_131260" localSheetId="1" hidden="1">'JUN 2025 MTD I&amp;E'!$G$158</definedName>
    <definedName name="QB_ROW_131260" localSheetId="2" hidden="1">'JUN 2025 YTD I&amp;E'!$G$159</definedName>
    <definedName name="QB_ROW_131320" localSheetId="3" hidden="1">'JUN 2025 General Ledger'!$C$321</definedName>
    <definedName name="QB_ROW_131350" localSheetId="5" hidden="1">'JUN 2025 BVA'!$F$160</definedName>
    <definedName name="QB_ROW_131350" localSheetId="1" hidden="1">'JUN 2025 MTD I&amp;E'!$F$159</definedName>
    <definedName name="QB_ROW_131350" localSheetId="2" hidden="1">'JUN 2025 YTD I&amp;E'!$F$160</definedName>
    <definedName name="QB_ROW_132010" localSheetId="3" hidden="1">'JUN 2025 General Ledger'!$B$323</definedName>
    <definedName name="QB_ROW_132040" localSheetId="5" hidden="1">'JUN 2025 BVA'!$E$163</definedName>
    <definedName name="QB_ROW_132040" localSheetId="1" hidden="1">'JUN 2025 MTD I&amp;E'!$E$162</definedName>
    <definedName name="QB_ROW_132040" localSheetId="2" hidden="1">'JUN 2025 YTD I&amp;E'!$E$163</definedName>
    <definedName name="QB_ROW_132250" localSheetId="5" hidden="1">'JUN 2025 BVA'!$F$166</definedName>
    <definedName name="QB_ROW_132250" localSheetId="1" hidden="1">'JUN 2025 MTD I&amp;E'!$F$165</definedName>
    <definedName name="QB_ROW_132250" localSheetId="2" hidden="1">'JUN 2025 YTD I&amp;E'!$F$166</definedName>
    <definedName name="QB_ROW_132310" localSheetId="3" hidden="1">'JUN 2025 General Ledger'!$B$329</definedName>
    <definedName name="QB_ROW_132340" localSheetId="5" hidden="1">'JUN 2025 BVA'!$E$167</definedName>
    <definedName name="QB_ROW_132340" localSheetId="1" hidden="1">'JUN 2025 MTD I&amp;E'!$E$166</definedName>
    <definedName name="QB_ROW_132340" localSheetId="2" hidden="1">'JUN 2025 YTD I&amp;E'!$E$167</definedName>
    <definedName name="QB_ROW_13260" localSheetId="0" hidden="1">'JUN 2025 Balance Sheet'!$G$62</definedName>
    <definedName name="QB_ROW_133010" localSheetId="3" hidden="1">'JUN 2025 General Ledger'!$B$330</definedName>
    <definedName name="QB_ROW_133040" localSheetId="5" hidden="1">'JUN 2025 BVA'!$E$168</definedName>
    <definedName name="QB_ROW_133040" localSheetId="1" hidden="1">'JUN 2025 MTD I&amp;E'!$E$167</definedName>
    <definedName name="QB_ROW_133040" localSheetId="2" hidden="1">'JUN 2025 YTD I&amp;E'!$E$168</definedName>
    <definedName name="QB_ROW_133250" localSheetId="5" hidden="1">'JUN 2025 BVA'!$F$174</definedName>
    <definedName name="QB_ROW_133250" localSheetId="1" hidden="1">'JUN 2025 MTD I&amp;E'!$F$173</definedName>
    <definedName name="QB_ROW_133250" localSheetId="2" hidden="1">'JUN 2025 YTD I&amp;E'!$F$174</definedName>
    <definedName name="QB_ROW_133310" localSheetId="3" hidden="1">'JUN 2025 General Ledger'!$B$341</definedName>
    <definedName name="QB_ROW_133340" localSheetId="5" hidden="1">'JUN 2025 BVA'!$E$175</definedName>
    <definedName name="QB_ROW_133340" localSheetId="1" hidden="1">'JUN 2025 MTD I&amp;E'!$E$174</definedName>
    <definedName name="QB_ROW_133340" localSheetId="2" hidden="1">'JUN 2025 YTD I&amp;E'!$E$175</definedName>
    <definedName name="QB_ROW_134010" localSheetId="3" hidden="1">'JUN 2025 General Ledger'!$B$342</definedName>
    <definedName name="QB_ROW_134040" localSheetId="5" hidden="1">'JUN 2025 BVA'!$E$176</definedName>
    <definedName name="QB_ROW_134040" localSheetId="1" hidden="1">'JUN 2025 MTD I&amp;E'!$E$175</definedName>
    <definedName name="QB_ROW_134040" localSheetId="2" hidden="1">'JUN 2025 YTD I&amp;E'!$E$176</definedName>
    <definedName name="QB_ROW_134250" localSheetId="5" hidden="1">'JUN 2025 BVA'!$F$220</definedName>
    <definedName name="QB_ROW_134250" localSheetId="1" hidden="1">'JUN 2025 MTD I&amp;E'!$F$219</definedName>
    <definedName name="QB_ROW_134250" localSheetId="2" hidden="1">'JUN 2025 YTD I&amp;E'!$F$220</definedName>
    <definedName name="QB_ROW_134310" localSheetId="3" hidden="1">'JUN 2025 General Ledger'!$B$360</definedName>
    <definedName name="QB_ROW_134340" localSheetId="5" hidden="1">'JUN 2025 BVA'!$E$221</definedName>
    <definedName name="QB_ROW_134340" localSheetId="1" hidden="1">'JUN 2025 MTD I&amp;E'!$E$220</definedName>
    <definedName name="QB_ROW_134340" localSheetId="2" hidden="1">'JUN 2025 YTD I&amp;E'!$E$221</definedName>
    <definedName name="QB_ROW_136030" localSheetId="3" hidden="1">'JUN 2025 General Ledger'!$D$107</definedName>
    <definedName name="QB_ROW_136260" localSheetId="5" hidden="1">'JUN 2025 BVA'!$G$51</definedName>
    <definedName name="QB_ROW_136260" localSheetId="1" hidden="1">'JUN 2025 MTD I&amp;E'!$G$51</definedName>
    <definedName name="QB_ROW_136260" localSheetId="2" hidden="1">'JUN 2025 YTD I&amp;E'!$G$51</definedName>
    <definedName name="QB_ROW_136330" localSheetId="3" hidden="1">'JUN 2025 General Ledger'!$D$111</definedName>
    <definedName name="QB_ROW_137070" localSheetId="5" hidden="1">'JUN 2025 BVA'!$H$128</definedName>
    <definedName name="QB_ROW_137070" localSheetId="1" hidden="1">'JUN 2025 MTD I&amp;E'!$H$127</definedName>
    <definedName name="QB_ROW_137070" localSheetId="2" hidden="1">'JUN 2025 YTD I&amp;E'!$H$128</definedName>
    <definedName name="QB_ROW_137280" localSheetId="5" hidden="1">'JUN 2025 BVA'!$I$130</definedName>
    <definedName name="QB_ROW_137280" localSheetId="1" hidden="1">'JUN 2025 MTD I&amp;E'!$I$129</definedName>
    <definedName name="QB_ROW_137280" localSheetId="2" hidden="1">'JUN 2025 YTD I&amp;E'!$I$130</definedName>
    <definedName name="QB_ROW_137370" localSheetId="5" hidden="1">'JUN 2025 BVA'!$H$131</definedName>
    <definedName name="QB_ROW_137370" localSheetId="1" hidden="1">'JUN 2025 MTD I&amp;E'!$H$130</definedName>
    <definedName name="QB_ROW_137370" localSheetId="2" hidden="1">'JUN 2025 YTD I&amp;E'!$H$131</definedName>
    <definedName name="QB_ROW_139260" localSheetId="5" hidden="1">'JUN 2025 BVA'!$G$96</definedName>
    <definedName name="QB_ROW_139260" localSheetId="2" hidden="1">'JUN 2025 YTD I&amp;E'!$G$96</definedName>
    <definedName name="QB_ROW_14011" localSheetId="0" hidden="1">'JUN 2025 Balance Sheet'!$B$75</definedName>
    <definedName name="QB_ROW_14250" localSheetId="0" hidden="1">'JUN 2025 Balance Sheet'!$F$65</definedName>
    <definedName name="QB_ROW_143030" localSheetId="3" hidden="1">'JUN 2025 General Ledger'!$D$122</definedName>
    <definedName name="QB_ROW_14311" localSheetId="0" hidden="1">'JUN 2025 Balance Sheet'!$B$88</definedName>
    <definedName name="QB_ROW_143260" localSheetId="5" hidden="1">'JUN 2025 BVA'!$G$60</definedName>
    <definedName name="QB_ROW_143260" localSheetId="1" hidden="1">'JUN 2025 MTD I&amp;E'!$G$60</definedName>
    <definedName name="QB_ROW_143260" localSheetId="2" hidden="1">'JUN 2025 YTD I&amp;E'!$G$60</definedName>
    <definedName name="QB_ROW_143330" localSheetId="3" hidden="1">'JUN 2025 General Ledger'!$D$124</definedName>
    <definedName name="QB_ROW_144030" localSheetId="3" hidden="1">'JUN 2025 General Ledger'!$D$356</definedName>
    <definedName name="QB_ROW_144260" localSheetId="5" hidden="1">'JUN 2025 BVA'!$G$197</definedName>
    <definedName name="QB_ROW_144260" localSheetId="1" hidden="1">'JUN 2025 MTD I&amp;E'!$G$196</definedName>
    <definedName name="QB_ROW_144260" localSheetId="2" hidden="1">'JUN 2025 YTD I&amp;E'!$G$197</definedName>
    <definedName name="QB_ROW_144330" localSheetId="3" hidden="1">'JUN 2025 General Ledger'!$D$358</definedName>
    <definedName name="QB_ROW_145260" localSheetId="5" hidden="1">'JUN 2025 BVA'!$G$198</definedName>
    <definedName name="QB_ROW_145260" localSheetId="1" hidden="1">'JUN 2025 MTD I&amp;E'!$G$197</definedName>
    <definedName name="QB_ROW_145260" localSheetId="2" hidden="1">'JUN 2025 YTD I&amp;E'!$G$198</definedName>
    <definedName name="QB_ROW_147260" localSheetId="5" hidden="1">'JUN 2025 BVA'!$G$206</definedName>
    <definedName name="QB_ROW_147260" localSheetId="1" hidden="1">'JUN 2025 MTD I&amp;E'!$G$205</definedName>
    <definedName name="QB_ROW_147260" localSheetId="2" hidden="1">'JUN 2025 YTD I&amp;E'!$G$206</definedName>
    <definedName name="QB_ROW_148030" localSheetId="0" hidden="1">'JUN 2025 Balance Sheet'!$D$5</definedName>
    <definedName name="QB_ROW_148330" localSheetId="0" hidden="1">'JUN 2025 Balance Sheet'!$D$14</definedName>
    <definedName name="QB_ROW_149260" localSheetId="5" hidden="1">'JUN 2025 BVA'!$G$209</definedName>
    <definedName name="QB_ROW_149260" localSheetId="1" hidden="1">'JUN 2025 MTD I&amp;E'!$G$208</definedName>
    <definedName name="QB_ROW_149260" localSheetId="2" hidden="1">'JUN 2025 YTD I&amp;E'!$G$209</definedName>
    <definedName name="QB_ROW_150260" localSheetId="5" hidden="1">'JUN 2025 BVA'!$G$210</definedName>
    <definedName name="QB_ROW_150260" localSheetId="1" hidden="1">'JUN 2025 MTD I&amp;E'!$G$209</definedName>
    <definedName name="QB_ROW_150260" localSheetId="2" hidden="1">'JUN 2025 YTD I&amp;E'!$G$210</definedName>
    <definedName name="QB_ROW_15250" localSheetId="0" hidden="1">'JUN 2025 Balance Sheet'!$F$64</definedName>
    <definedName name="QB_ROW_154260" localSheetId="5" hidden="1">'JUN 2025 BVA'!$G$202</definedName>
    <definedName name="QB_ROW_154260" localSheetId="1" hidden="1">'JUN 2025 MTD I&amp;E'!$G$201</definedName>
    <definedName name="QB_ROW_154260" localSheetId="2" hidden="1">'JUN 2025 YTD I&amp;E'!$G$202</definedName>
    <definedName name="QB_ROW_155260" localSheetId="5" hidden="1">'JUN 2025 BVA'!$G$203</definedName>
    <definedName name="QB_ROW_155260" localSheetId="1" hidden="1">'JUN 2025 MTD I&amp;E'!$G$202</definedName>
    <definedName name="QB_ROW_155260" localSheetId="2" hidden="1">'JUN 2025 YTD I&amp;E'!$G$203</definedName>
    <definedName name="QB_ROW_156040" localSheetId="3" hidden="1">'JUN 2025 General Ledger'!$E$266</definedName>
    <definedName name="QB_ROW_156050" localSheetId="3" hidden="1">'JUN 2025 General Ledger'!$F$271</definedName>
    <definedName name="QB_ROW_156070" localSheetId="5" hidden="1">'JUN 2025 BVA'!$H$124</definedName>
    <definedName name="QB_ROW_156070" localSheetId="1" hidden="1">'JUN 2025 MTD I&amp;E'!$H$123</definedName>
    <definedName name="QB_ROW_156070" localSheetId="2" hidden="1">'JUN 2025 YTD I&amp;E'!$H$124</definedName>
    <definedName name="QB_ROW_156280" localSheetId="5" hidden="1">'JUN 2025 BVA'!$I$126</definedName>
    <definedName name="QB_ROW_156280" localSheetId="1" hidden="1">'JUN 2025 MTD I&amp;E'!$I$125</definedName>
    <definedName name="QB_ROW_156280" localSheetId="2" hidden="1">'JUN 2025 YTD I&amp;E'!$I$126</definedName>
    <definedName name="QB_ROW_156340" localSheetId="3" hidden="1">'JUN 2025 General Ledger'!$E$275</definedName>
    <definedName name="QB_ROW_156350" localSheetId="3" hidden="1">'JUN 2025 General Ledger'!$F$274</definedName>
    <definedName name="QB_ROW_156370" localSheetId="5" hidden="1">'JUN 2025 BVA'!$H$127</definedName>
    <definedName name="QB_ROW_156370" localSheetId="1" hidden="1">'JUN 2025 MTD I&amp;E'!$H$126</definedName>
    <definedName name="QB_ROW_156370" localSheetId="2" hidden="1">'JUN 2025 YTD I&amp;E'!$H$127</definedName>
    <definedName name="QB_ROW_157070" localSheetId="5" hidden="1">'JUN 2025 BVA'!$H$132</definedName>
    <definedName name="QB_ROW_157070" localSheetId="1" hidden="1">'JUN 2025 MTD I&amp;E'!$H$131</definedName>
    <definedName name="QB_ROW_157070" localSheetId="2" hidden="1">'JUN 2025 YTD I&amp;E'!$H$132</definedName>
    <definedName name="QB_ROW_157280" localSheetId="5" hidden="1">'JUN 2025 BVA'!$I$134</definedName>
    <definedName name="QB_ROW_157280" localSheetId="1" hidden="1">'JUN 2025 MTD I&amp;E'!$I$133</definedName>
    <definedName name="QB_ROW_157280" localSheetId="2" hidden="1">'JUN 2025 YTD I&amp;E'!$I$134</definedName>
    <definedName name="QB_ROW_157370" localSheetId="5" hidden="1">'JUN 2025 BVA'!$H$135</definedName>
    <definedName name="QB_ROW_157370" localSheetId="1" hidden="1">'JUN 2025 MTD I&amp;E'!$H$134</definedName>
    <definedName name="QB_ROW_157370" localSheetId="2" hidden="1">'JUN 2025 YTD I&amp;E'!$H$135</definedName>
    <definedName name="QB_ROW_161250" localSheetId="5" hidden="1">'JUN 2025 BVA'!$F$224</definedName>
    <definedName name="QB_ROW_161250" localSheetId="1" hidden="1">'JUN 2025 MTD I&amp;E'!$F$223</definedName>
    <definedName name="QB_ROW_161250" localSheetId="2" hidden="1">'JUN 2025 YTD I&amp;E'!$F$224</definedName>
    <definedName name="QB_ROW_164040" localSheetId="3" hidden="1">'JUN 2025 General Ledger'!$E$294</definedName>
    <definedName name="QB_ROW_164270" localSheetId="5" hidden="1">'JUN 2025 BVA'!$H$142</definedName>
    <definedName name="QB_ROW_164270" localSheetId="1" hidden="1">'JUN 2025 MTD I&amp;E'!$H$141</definedName>
    <definedName name="QB_ROW_164270" localSheetId="2" hidden="1">'JUN 2025 YTD I&amp;E'!$H$142</definedName>
    <definedName name="QB_ROW_164340" localSheetId="3" hidden="1">'JUN 2025 General Ledger'!$E$296</definedName>
    <definedName name="QB_ROW_165040" localSheetId="3" hidden="1">'JUN 2025 General Ledger'!$E$179</definedName>
    <definedName name="QB_ROW_165270" localSheetId="5" hidden="1">'JUN 2025 BVA'!$H$91</definedName>
    <definedName name="QB_ROW_165270" localSheetId="1" hidden="1">'JUN 2025 MTD I&amp;E'!$H$91</definedName>
    <definedName name="QB_ROW_165270" localSheetId="2" hidden="1">'JUN 2025 YTD I&amp;E'!$H$91</definedName>
    <definedName name="QB_ROW_165340" localSheetId="3" hidden="1">'JUN 2025 General Ledger'!$E$183</definedName>
    <definedName name="QB_ROW_167050" localSheetId="3" hidden="1">'JUN 2025 General Ledger'!$F$306</definedName>
    <definedName name="QB_ROW_167280" localSheetId="5" hidden="1">'JUN 2025 BVA'!$I$150</definedName>
    <definedName name="QB_ROW_167280" localSheetId="1" hidden="1">'JUN 2025 MTD I&amp;E'!$I$149</definedName>
    <definedName name="QB_ROW_167280" localSheetId="2" hidden="1">'JUN 2025 YTD I&amp;E'!$I$150</definedName>
    <definedName name="QB_ROW_167350" localSheetId="3" hidden="1">'JUN 2025 General Ledger'!$F$308</definedName>
    <definedName name="QB_ROW_169240" localSheetId="0" hidden="1">'JUN 2025 Balance Sheet'!$E$40</definedName>
    <definedName name="QB_ROW_17221" localSheetId="0" hidden="1">'JUN 2025 Balance Sheet'!$C$87</definedName>
    <definedName name="QB_ROW_17250" localSheetId="0" hidden="1">'JUN 2025 Balance Sheet'!$F$55</definedName>
    <definedName name="QB_ROW_174230" localSheetId="0" hidden="1">'JUN 2025 Balance Sheet'!$D$82</definedName>
    <definedName name="QB_ROW_177260" localSheetId="5" hidden="1">'JUN 2025 BVA'!$G$56</definedName>
    <definedName name="QB_ROW_177260" localSheetId="1" hidden="1">'JUN 2025 MTD I&amp;E'!$G$56</definedName>
    <definedName name="QB_ROW_177260" localSheetId="2" hidden="1">'JUN 2025 YTD I&amp;E'!$G$56</definedName>
    <definedName name="QB_ROW_178260" localSheetId="5" hidden="1">'JUN 2025 BVA'!$G$52</definedName>
    <definedName name="QB_ROW_178260" localSheetId="1" hidden="1">'JUN 2025 MTD I&amp;E'!$G$52</definedName>
    <definedName name="QB_ROW_178260" localSheetId="2" hidden="1">'JUN 2025 YTD I&amp;E'!$G$52</definedName>
    <definedName name="QB_ROW_18220" localSheetId="0" hidden="1">'JUN 2025 Balance Sheet'!$C$30</definedName>
    <definedName name="QB_ROW_18301" localSheetId="5" hidden="1">'JUN 2025 BVA'!$A$314</definedName>
    <definedName name="QB_ROW_18301" localSheetId="1" hidden="1">'JUN 2025 MTD I&amp;E'!$A$310</definedName>
    <definedName name="QB_ROW_18301" localSheetId="2" hidden="1">'JUN 2025 YTD I&amp;E'!$A$314</definedName>
    <definedName name="QB_ROW_184260" localSheetId="5" hidden="1">'JUN 2025 BVA'!$G$199</definedName>
    <definedName name="QB_ROW_184260" localSheetId="1" hidden="1">'JUN 2025 MTD I&amp;E'!$G$198</definedName>
    <definedName name="QB_ROW_184260" localSheetId="2" hidden="1">'JUN 2025 YTD I&amp;E'!$G$199</definedName>
    <definedName name="QB_ROW_185040" localSheetId="3" hidden="1">'JUN 2025 General Ledger'!$E$297</definedName>
    <definedName name="QB_ROW_185270" localSheetId="5" hidden="1">'JUN 2025 BVA'!$H$143</definedName>
    <definedName name="QB_ROW_185270" localSheetId="1" hidden="1">'JUN 2025 MTD I&amp;E'!$H$142</definedName>
    <definedName name="QB_ROW_185270" localSheetId="2" hidden="1">'JUN 2025 YTD I&amp;E'!$H$143</definedName>
    <definedName name="QB_ROW_185340" localSheetId="3" hidden="1">'JUN 2025 General Ledger'!$E$299</definedName>
    <definedName name="QB_ROW_187020" localSheetId="0" hidden="1">'JUN 2025 Balance Sheet'!$C$77</definedName>
    <definedName name="QB_ROW_187320" localSheetId="0" hidden="1">'JUN 2025 Balance Sheet'!$C$84</definedName>
    <definedName name="QB_ROW_190010" localSheetId="3" hidden="1">'JUN 2025 General Ledger'!$B$366</definedName>
    <definedName name="QB_ROW_190040" localSheetId="5" hidden="1">'JUN 2025 BVA'!$E$227</definedName>
    <definedName name="QB_ROW_190040" localSheetId="1" hidden="1">'JUN 2025 MTD I&amp;E'!$E$226</definedName>
    <definedName name="QB_ROW_190040" localSheetId="2" hidden="1">'JUN 2025 YTD I&amp;E'!$E$227</definedName>
    <definedName name="QB_ROW_19011" localSheetId="5" hidden="1">'JUN 2025 BVA'!$B$3</definedName>
    <definedName name="QB_ROW_19011" localSheetId="1" hidden="1">'JUN 2025 MTD I&amp;E'!$B$3</definedName>
    <definedName name="QB_ROW_19011" localSheetId="2" hidden="1">'JUN 2025 YTD I&amp;E'!$B$3</definedName>
    <definedName name="QB_ROW_190250" localSheetId="5" hidden="1">'JUN 2025 BVA'!$F$241</definedName>
    <definedName name="QB_ROW_190250" localSheetId="1" hidden="1">'JUN 2025 MTD I&amp;E'!$F$240</definedName>
    <definedName name="QB_ROW_190250" localSheetId="2" hidden="1">'JUN 2025 YTD I&amp;E'!$F$241</definedName>
    <definedName name="QB_ROW_190310" localSheetId="3" hidden="1">'JUN 2025 General Ledger'!$B$389</definedName>
    <definedName name="QB_ROW_190340" localSheetId="5" hidden="1">'JUN 2025 BVA'!$E$242</definedName>
    <definedName name="QB_ROW_190340" localSheetId="1" hidden="1">'JUN 2025 MTD I&amp;E'!$E$241</definedName>
    <definedName name="QB_ROW_190340" localSheetId="2" hidden="1">'JUN 2025 YTD I&amp;E'!$E$242</definedName>
    <definedName name="QB_ROW_19311" localSheetId="5" hidden="1">'JUN 2025 BVA'!$B$258</definedName>
    <definedName name="QB_ROW_19311" localSheetId="1" hidden="1">'JUN 2025 MTD I&amp;E'!$B$257</definedName>
    <definedName name="QB_ROW_19311" localSheetId="2" hidden="1">'JUN 2025 YTD I&amp;E'!$B$258</definedName>
    <definedName name="QB_ROW_193220" localSheetId="0" hidden="1">'JUN 2025 Balance Sheet'!$C$76</definedName>
    <definedName name="QB_ROW_19350" localSheetId="5" hidden="1">'JUN 2025 BVA'!$F$48</definedName>
    <definedName name="QB_ROW_19350" localSheetId="1" hidden="1">'JUN 2025 MTD I&amp;E'!$F$48</definedName>
    <definedName name="QB_ROW_19350" localSheetId="2" hidden="1">'JUN 2025 YTD I&amp;E'!$F$48</definedName>
    <definedName name="QB_ROW_196260" localSheetId="5" hidden="1">'JUN 2025 BVA'!$G$200</definedName>
    <definedName name="QB_ROW_196260" localSheetId="1" hidden="1">'JUN 2025 MTD I&amp;E'!$G$199</definedName>
    <definedName name="QB_ROW_196260" localSheetId="2" hidden="1">'JUN 2025 YTD I&amp;E'!$G$200</definedName>
    <definedName name="QB_ROW_198040" localSheetId="3" hidden="1">'JUN 2025 General Ledger'!$E$145</definedName>
    <definedName name="QB_ROW_198070" localSheetId="5" hidden="1">'JUN 2025 BVA'!$H$77</definedName>
    <definedName name="QB_ROW_198070" localSheetId="1" hidden="1">'JUN 2025 MTD I&amp;E'!$H$77</definedName>
    <definedName name="QB_ROW_198070" localSheetId="2" hidden="1">'JUN 2025 YTD I&amp;E'!$H$77</definedName>
    <definedName name="QB_ROW_198280" localSheetId="5" hidden="1">'JUN 2025 BVA'!$I$86</definedName>
    <definedName name="QB_ROW_198280" localSheetId="1" hidden="1">'JUN 2025 MTD I&amp;E'!$I$86</definedName>
    <definedName name="QB_ROW_198280" localSheetId="2" hidden="1">'JUN 2025 YTD I&amp;E'!$I$86</definedName>
    <definedName name="QB_ROW_198340" localSheetId="3" hidden="1">'JUN 2025 General Ledger'!$E$162</definedName>
    <definedName name="QB_ROW_198370" localSheetId="5" hidden="1">'JUN 2025 BVA'!$H$87</definedName>
    <definedName name="QB_ROW_198370" localSheetId="1" hidden="1">'JUN 2025 MTD I&amp;E'!$H$87</definedName>
    <definedName name="QB_ROW_198370" localSheetId="2" hidden="1">'JUN 2025 YTD I&amp;E'!$H$87</definedName>
    <definedName name="QB_ROW_199250" localSheetId="5" hidden="1">'JUN 2025 BVA'!$F$235</definedName>
    <definedName name="QB_ROW_199250" localSheetId="1" hidden="1">'JUN 2025 MTD I&amp;E'!$F$234</definedName>
    <definedName name="QB_ROW_199250" localSheetId="2" hidden="1">'JUN 2025 YTD I&amp;E'!$F$235</definedName>
    <definedName name="QB_ROW_200270" localSheetId="5" hidden="1">'JUN 2025 BVA'!$H$154</definedName>
    <definedName name="QB_ROW_200270" localSheetId="1" hidden="1">'JUN 2025 MTD I&amp;E'!$H$153</definedName>
    <definedName name="QB_ROW_200270" localSheetId="2" hidden="1">'JUN 2025 YTD I&amp;E'!$H$154</definedName>
    <definedName name="QB_ROW_20031" localSheetId="5" hidden="1">'JUN 2025 BVA'!$D$4</definedName>
    <definedName name="QB_ROW_20031" localSheetId="1" hidden="1">'JUN 2025 MTD I&amp;E'!$D$4</definedName>
    <definedName name="QB_ROW_20031" localSheetId="2" hidden="1">'JUN 2025 YTD I&amp;E'!$D$4</definedName>
    <definedName name="QB_ROW_2021" localSheetId="0" hidden="1">'JUN 2025 Balance Sheet'!$C$4</definedName>
    <definedName name="QB_ROW_202240" localSheetId="5" hidden="1">'JUN 2025 BVA'!$E$256</definedName>
    <definedName name="QB_ROW_202240" localSheetId="1" hidden="1">'JUN 2025 MTD I&amp;E'!$E$255</definedName>
    <definedName name="QB_ROW_202240" localSheetId="2" hidden="1">'JUN 2025 YTD I&amp;E'!$E$256</definedName>
    <definedName name="QB_ROW_20331" localSheetId="5" hidden="1">'JUN 2025 BVA'!$D$30</definedName>
    <definedName name="QB_ROW_20331" localSheetId="1" hidden="1">'JUN 2025 MTD I&amp;E'!$D$30</definedName>
    <definedName name="QB_ROW_20331" localSheetId="2" hidden="1">'JUN 2025 YTD I&amp;E'!$D$30</definedName>
    <definedName name="QB_ROW_206050" localSheetId="3" hidden="1">'JUN 2025 General Ledger'!$F$156</definedName>
    <definedName name="QB_ROW_206280" localSheetId="5" hidden="1">'JUN 2025 BVA'!$I$80</definedName>
    <definedName name="QB_ROW_206280" localSheetId="1" hidden="1">'JUN 2025 MTD I&amp;E'!$I$80</definedName>
    <definedName name="QB_ROW_206280" localSheetId="2" hidden="1">'JUN 2025 YTD I&amp;E'!$I$80</definedName>
    <definedName name="QB_ROW_206350" localSheetId="3" hidden="1">'JUN 2025 General Ledger'!$F$158</definedName>
    <definedName name="QB_ROW_207020" localSheetId="3" hidden="1">'JUN 2025 General Ledger'!$C$367</definedName>
    <definedName name="QB_ROW_207030" localSheetId="3" hidden="1">'JUN 2025 General Ledger'!$D$372</definedName>
    <definedName name="QB_ROW_207050" localSheetId="5" hidden="1">'JUN 2025 BVA'!$F$229</definedName>
    <definedName name="QB_ROW_207050" localSheetId="1" hidden="1">'JUN 2025 MTD I&amp;E'!$F$228</definedName>
    <definedName name="QB_ROW_207050" localSheetId="2" hidden="1">'JUN 2025 YTD I&amp;E'!$F$229</definedName>
    <definedName name="QB_ROW_207260" localSheetId="5" hidden="1">'JUN 2025 BVA'!$G$233</definedName>
    <definedName name="QB_ROW_207260" localSheetId="1" hidden="1">'JUN 2025 MTD I&amp;E'!$G$232</definedName>
    <definedName name="QB_ROW_207260" localSheetId="2" hidden="1">'JUN 2025 YTD I&amp;E'!$G$233</definedName>
    <definedName name="QB_ROW_207320" localSheetId="3" hidden="1">'JUN 2025 General Ledger'!$C$376</definedName>
    <definedName name="QB_ROW_207330" localSheetId="3" hidden="1">'JUN 2025 General Ledger'!$D$375</definedName>
    <definedName name="QB_ROW_207350" localSheetId="5" hidden="1">'JUN 2025 BVA'!$F$234</definedName>
    <definedName name="QB_ROW_207350" localSheetId="1" hidden="1">'JUN 2025 MTD I&amp;E'!$F$233</definedName>
    <definedName name="QB_ROW_207350" localSheetId="2" hidden="1">'JUN 2025 YTD I&amp;E'!$F$234</definedName>
    <definedName name="QB_ROW_208250" localSheetId="5" hidden="1">'JUN 2025 BVA'!$F$228</definedName>
    <definedName name="QB_ROW_208250" localSheetId="1" hidden="1">'JUN 2025 MTD I&amp;E'!$F$227</definedName>
    <definedName name="QB_ROW_208250" localSheetId="2" hidden="1">'JUN 2025 YTD I&amp;E'!$F$228</definedName>
    <definedName name="QB_ROW_210010" localSheetId="3" hidden="1">'JUN 2025 General Ledger'!$B$361</definedName>
    <definedName name="QB_ROW_210040" localSheetId="5" hidden="1">'JUN 2025 BVA'!$E$222</definedName>
    <definedName name="QB_ROW_210040" localSheetId="1" hidden="1">'JUN 2025 MTD I&amp;E'!$E$221</definedName>
    <definedName name="QB_ROW_210040" localSheetId="2" hidden="1">'JUN 2025 YTD I&amp;E'!$E$222</definedName>
    <definedName name="QB_ROW_210250" localSheetId="5" hidden="1">'JUN 2025 BVA'!$F$225</definedName>
    <definedName name="QB_ROW_210250" localSheetId="1" hidden="1">'JUN 2025 MTD I&amp;E'!$F$224</definedName>
    <definedName name="QB_ROW_210250" localSheetId="2" hidden="1">'JUN 2025 YTD I&amp;E'!$F$225</definedName>
    <definedName name="QB_ROW_21031" localSheetId="5" hidden="1">'JUN 2025 BVA'!$D$32</definedName>
    <definedName name="QB_ROW_21031" localSheetId="1" hidden="1">'JUN 2025 MTD I&amp;E'!$D$32</definedName>
    <definedName name="QB_ROW_21031" localSheetId="2" hidden="1">'JUN 2025 YTD I&amp;E'!$D$32</definedName>
    <definedName name="QB_ROW_210310" localSheetId="3" hidden="1">'JUN 2025 General Ledger'!$B$365</definedName>
    <definedName name="QB_ROW_210340" localSheetId="5" hidden="1">'JUN 2025 BVA'!$E$226</definedName>
    <definedName name="QB_ROW_210340" localSheetId="1" hidden="1">'JUN 2025 MTD I&amp;E'!$E$225</definedName>
    <definedName name="QB_ROW_210340" localSheetId="2" hidden="1">'JUN 2025 YTD I&amp;E'!$E$226</definedName>
    <definedName name="QB_ROW_212250" localSheetId="5" hidden="1">'JUN 2025 BVA'!$F$20</definedName>
    <definedName name="QB_ROW_212250" localSheetId="1" hidden="1">'JUN 2025 MTD I&amp;E'!$F$20</definedName>
    <definedName name="QB_ROW_212250" localSheetId="2" hidden="1">'JUN 2025 YTD I&amp;E'!$F$20</definedName>
    <definedName name="QB_ROW_21331" localSheetId="5" hidden="1">'JUN 2025 BVA'!$D$257</definedName>
    <definedName name="QB_ROW_21331" localSheetId="1" hidden="1">'JUN 2025 MTD I&amp;E'!$D$256</definedName>
    <definedName name="QB_ROW_21331" localSheetId="2" hidden="1">'JUN 2025 YTD I&amp;E'!$D$257</definedName>
    <definedName name="QB_ROW_215260" localSheetId="5" hidden="1">'JUN 2025 BVA'!$G$189</definedName>
    <definedName name="QB_ROW_215260" localSheetId="1" hidden="1">'JUN 2025 MTD I&amp;E'!$G$188</definedName>
    <definedName name="QB_ROW_215260" localSheetId="2" hidden="1">'JUN 2025 YTD I&amp;E'!$G$189</definedName>
    <definedName name="QB_ROW_217050" localSheetId="3" hidden="1">'JUN 2025 General Ledger'!$F$159</definedName>
    <definedName name="QB_ROW_217280" localSheetId="5" hidden="1">'JUN 2025 BVA'!$I$82</definedName>
    <definedName name="QB_ROW_217280" localSheetId="1" hidden="1">'JUN 2025 MTD I&amp;E'!$I$82</definedName>
    <definedName name="QB_ROW_217280" localSheetId="2" hidden="1">'JUN 2025 YTD I&amp;E'!$I$82</definedName>
    <definedName name="QB_ROW_217350" localSheetId="3" hidden="1">'JUN 2025 General Ledger'!$F$161</definedName>
    <definedName name="QB_ROW_218050" localSheetId="3" hidden="1">'JUN 2025 General Ledger'!$F$153</definedName>
    <definedName name="QB_ROW_218280" localSheetId="5" hidden="1">'JUN 2025 BVA'!$I$79</definedName>
    <definedName name="QB_ROW_218280" localSheetId="1" hidden="1">'JUN 2025 MTD I&amp;E'!$I$79</definedName>
    <definedName name="QB_ROW_218280" localSheetId="2" hidden="1">'JUN 2025 YTD I&amp;E'!$I$79</definedName>
    <definedName name="QB_ROW_218350" localSheetId="3" hidden="1">'JUN 2025 General Ledger'!$F$155</definedName>
    <definedName name="QB_ROW_220040" localSheetId="3" hidden="1">'JUN 2025 General Ledger'!$E$300</definedName>
    <definedName name="QB_ROW_22011" localSheetId="5" hidden="1">'JUN 2025 BVA'!$B$259</definedName>
    <definedName name="QB_ROW_22011" localSheetId="1" hidden="1">'JUN 2025 MTD I&amp;E'!$B$258</definedName>
    <definedName name="QB_ROW_22011" localSheetId="2" hidden="1">'JUN 2025 YTD I&amp;E'!$B$259</definedName>
    <definedName name="QB_ROW_220270" localSheetId="5" hidden="1">'JUN 2025 BVA'!$H$144</definedName>
    <definedName name="QB_ROW_220270" localSheetId="1" hidden="1">'JUN 2025 MTD I&amp;E'!$H$143</definedName>
    <definedName name="QB_ROW_220270" localSheetId="2" hidden="1">'JUN 2025 YTD I&amp;E'!$H$144</definedName>
    <definedName name="QB_ROW_220340" localSheetId="3" hidden="1">'JUN 2025 General Ledger'!$E$302</definedName>
    <definedName name="QB_ROW_221040" localSheetId="3" hidden="1">'JUN 2025 General Ledger'!$E$278</definedName>
    <definedName name="QB_ROW_221270" localSheetId="5" hidden="1">'JUN 2025 BVA'!$H$140</definedName>
    <definedName name="QB_ROW_221270" localSheetId="1" hidden="1">'JUN 2025 MTD I&amp;E'!$H$139</definedName>
    <definedName name="QB_ROW_221270" localSheetId="2" hidden="1">'JUN 2025 YTD I&amp;E'!$H$140</definedName>
    <definedName name="QB_ROW_221340" localSheetId="3" hidden="1">'JUN 2025 General Ledger'!$E$286</definedName>
    <definedName name="QB_ROW_222020" localSheetId="3" hidden="1">'JUN 2025 General Ledger'!$C$42</definedName>
    <definedName name="QB_ROW_222250" localSheetId="5" hidden="1">'JUN 2025 BVA'!$F$21</definedName>
    <definedName name="QB_ROW_222250" localSheetId="1" hidden="1">'JUN 2025 MTD I&amp;E'!$F$21</definedName>
    <definedName name="QB_ROW_222250" localSheetId="2" hidden="1">'JUN 2025 YTD I&amp;E'!$F$21</definedName>
    <definedName name="QB_ROW_222320" localSheetId="3" hidden="1">'JUN 2025 General Ledger'!$C$44</definedName>
    <definedName name="QB_ROW_22311" localSheetId="5" hidden="1">'JUN 2025 BVA'!$B$313</definedName>
    <definedName name="QB_ROW_22311" localSheetId="1" hidden="1">'JUN 2025 MTD I&amp;E'!$B$309</definedName>
    <definedName name="QB_ROW_22311" localSheetId="2" hidden="1">'JUN 2025 YTD I&amp;E'!$B$313</definedName>
    <definedName name="QB_ROW_2240" localSheetId="0" hidden="1">'JUN 2025 Balance Sheet'!$E$12</definedName>
    <definedName name="QB_ROW_226260" localSheetId="5" hidden="1">'JUN 2025 BVA'!$G$205</definedName>
    <definedName name="QB_ROW_226260" localSheetId="1" hidden="1">'JUN 2025 MTD I&amp;E'!$G$204</definedName>
    <definedName name="QB_ROW_226260" localSheetId="2" hidden="1">'JUN 2025 YTD I&amp;E'!$G$205</definedName>
    <definedName name="QB_ROW_227250" localSheetId="5" hidden="1">'JUN 2025 BVA'!$F$172</definedName>
    <definedName name="QB_ROW_227250" localSheetId="1" hidden="1">'JUN 2025 MTD I&amp;E'!$F$171</definedName>
    <definedName name="QB_ROW_227250" localSheetId="2" hidden="1">'JUN 2025 YTD I&amp;E'!$F$172</definedName>
    <definedName name="QB_ROW_23021" localSheetId="5" hidden="1">'JUN 2025 BVA'!$C$260</definedName>
    <definedName name="QB_ROW_23021" localSheetId="1" hidden="1">'JUN 2025 MTD I&amp;E'!$C$259</definedName>
    <definedName name="QB_ROW_23021" localSheetId="2" hidden="1">'JUN 2025 YTD I&amp;E'!$C$260</definedName>
    <definedName name="QB_ROW_2321" localSheetId="0" hidden="1">'JUN 2025 Balance Sheet'!$C$15</definedName>
    <definedName name="QB_ROW_23250" localSheetId="5" hidden="1">'JUN 2025 BVA'!$F$16</definedName>
    <definedName name="QB_ROW_23250" localSheetId="1" hidden="1">'JUN 2025 MTD I&amp;E'!$F$16</definedName>
    <definedName name="QB_ROW_23250" localSheetId="2" hidden="1">'JUN 2025 YTD I&amp;E'!$F$16</definedName>
    <definedName name="QB_ROW_23321" localSheetId="5" hidden="1">'JUN 2025 BVA'!$C$288</definedName>
    <definedName name="QB_ROW_23321" localSheetId="1" hidden="1">'JUN 2025 MTD I&amp;E'!$C$284</definedName>
    <definedName name="QB_ROW_23321" localSheetId="2" hidden="1">'JUN 2025 YTD I&amp;E'!$C$288</definedName>
    <definedName name="QB_ROW_237230" localSheetId="0" hidden="1">'JUN 2025 Balance Sheet'!$D$18</definedName>
    <definedName name="QB_ROW_24021" localSheetId="5" hidden="1">'JUN 2025 BVA'!$C$289</definedName>
    <definedName name="QB_ROW_24021" localSheetId="1" hidden="1">'JUN 2025 MTD I&amp;E'!$C$285</definedName>
    <definedName name="QB_ROW_24021" localSheetId="2" hidden="1">'JUN 2025 YTD I&amp;E'!$C$289</definedName>
    <definedName name="QB_ROW_24250" localSheetId="5" hidden="1">'JUN 2025 BVA'!$F$17</definedName>
    <definedName name="QB_ROW_24250" localSheetId="1" hidden="1">'JUN 2025 MTD I&amp;E'!$F$17</definedName>
    <definedName name="QB_ROW_24250" localSheetId="2" hidden="1">'JUN 2025 YTD I&amp;E'!$F$17</definedName>
    <definedName name="QB_ROW_24321" localSheetId="5" hidden="1">'JUN 2025 BVA'!$C$312</definedName>
    <definedName name="QB_ROW_24321" localSheetId="1" hidden="1">'JUN 2025 MTD I&amp;E'!$C$308</definedName>
    <definedName name="QB_ROW_24321" localSheetId="2" hidden="1">'JUN 2025 YTD I&amp;E'!$C$312</definedName>
    <definedName name="QB_ROW_243240" localSheetId="0" hidden="1">'JUN 2025 Balance Sheet'!$E$47</definedName>
    <definedName name="QB_ROW_244230" localSheetId="0" hidden="1">'JUN 2025 Balance Sheet'!$D$83</definedName>
    <definedName name="QB_ROW_25020" localSheetId="3" hidden="1">'JUN 2025 General Ledger'!$C$126</definedName>
    <definedName name="QB_ROW_25030" localSheetId="3" hidden="1">'JUN 2025 General Ledger'!$D$133</definedName>
    <definedName name="QB_ROW_25050" localSheetId="5" hidden="1">'JUN 2025 BVA'!$F$63</definedName>
    <definedName name="QB_ROW_25050" localSheetId="1" hidden="1">'JUN 2025 MTD I&amp;E'!$F$63</definedName>
    <definedName name="QB_ROW_25050" localSheetId="2" hidden="1">'JUN 2025 YTD I&amp;E'!$F$63</definedName>
    <definedName name="QB_ROW_251220" localSheetId="0" hidden="1">'JUN 2025 Balance Sheet'!$C$26</definedName>
    <definedName name="QB_ROW_25260" localSheetId="5" hidden="1">'JUN 2025 BVA'!$G$70</definedName>
    <definedName name="QB_ROW_25260" localSheetId="1" hidden="1">'JUN 2025 MTD I&amp;E'!$G$70</definedName>
    <definedName name="QB_ROW_25260" localSheetId="2" hidden="1">'JUN 2025 YTD I&amp;E'!$G$70</definedName>
    <definedName name="QB_ROW_25301" localSheetId="3" hidden="1">'JUN 2025 General Ledger'!$A$439</definedName>
    <definedName name="QB_ROW_25320" localSheetId="3" hidden="1">'JUN 2025 General Ledger'!$C$137</definedName>
    <definedName name="QB_ROW_25330" localSheetId="3" hidden="1">'JUN 2025 General Ledger'!$D$136</definedName>
    <definedName name="QB_ROW_25350" localSheetId="5" hidden="1">'JUN 2025 BVA'!$F$71</definedName>
    <definedName name="QB_ROW_25350" localSheetId="1" hidden="1">'JUN 2025 MTD I&amp;E'!$F$71</definedName>
    <definedName name="QB_ROW_25350" localSheetId="2" hidden="1">'JUN 2025 YTD I&amp;E'!$F$71</definedName>
    <definedName name="QB_ROW_259270" localSheetId="5" hidden="1">'JUN 2025 BVA'!$H$92</definedName>
    <definedName name="QB_ROW_259270" localSheetId="1" hidden="1">'JUN 2025 MTD I&amp;E'!$H$92</definedName>
    <definedName name="QB_ROW_259270" localSheetId="2" hidden="1">'JUN 2025 YTD I&amp;E'!$H$92</definedName>
    <definedName name="QB_ROW_260040" localSheetId="3" hidden="1">'JUN 2025 General Ledger'!$E$184</definedName>
    <definedName name="QB_ROW_260270" localSheetId="5" hidden="1">'JUN 2025 BVA'!$H$93</definedName>
    <definedName name="QB_ROW_260270" localSheetId="1" hidden="1">'JUN 2025 MTD I&amp;E'!$H$93</definedName>
    <definedName name="QB_ROW_260270" localSheetId="2" hidden="1">'JUN 2025 YTD I&amp;E'!$H$93</definedName>
    <definedName name="QB_ROW_260340" localSheetId="3" hidden="1">'JUN 2025 General Ledger'!$E$190</definedName>
    <definedName name="QB_ROW_261260" localSheetId="5" hidden="1">'JUN 2025 BVA'!$G$252</definedName>
    <definedName name="QB_ROW_261260" localSheetId="1" hidden="1">'JUN 2025 MTD I&amp;E'!$G$251</definedName>
    <definedName name="QB_ROW_261260" localSheetId="2" hidden="1">'JUN 2025 YTD I&amp;E'!$G$252</definedName>
    <definedName name="QB_ROW_264030" localSheetId="3" hidden="1">'JUN 2025 General Ledger'!$D$368</definedName>
    <definedName name="QB_ROW_264260" localSheetId="5" hidden="1">'JUN 2025 BVA'!$G$230</definedName>
    <definedName name="QB_ROW_264260" localSheetId="1" hidden="1">'JUN 2025 MTD I&amp;E'!$G$229</definedName>
    <definedName name="QB_ROW_264260" localSheetId="2" hidden="1">'JUN 2025 YTD I&amp;E'!$G$230</definedName>
    <definedName name="QB_ROW_264330" localSheetId="3" hidden="1">'JUN 2025 General Ledger'!$D$371</definedName>
    <definedName name="QB_ROW_27020" localSheetId="3" hidden="1">'JUN 2025 General Ledger'!$C$113</definedName>
    <definedName name="QB_ROW_270220" localSheetId="0" hidden="1">'JUN 2025 Balance Sheet'!$C$28</definedName>
    <definedName name="QB_ROW_27050" localSheetId="5" hidden="1">'JUN 2025 BVA'!$F$55</definedName>
    <definedName name="QB_ROW_27050" localSheetId="1" hidden="1">'JUN 2025 MTD I&amp;E'!$F$55</definedName>
    <definedName name="QB_ROW_27050" localSheetId="2" hidden="1">'JUN 2025 YTD I&amp;E'!$F$55</definedName>
    <definedName name="QB_ROW_272220" localSheetId="0" hidden="1">'JUN 2025 Balance Sheet'!$C$32</definedName>
    <definedName name="QB_ROW_27260" localSheetId="5" hidden="1">'JUN 2025 BVA'!$G$61</definedName>
    <definedName name="QB_ROW_27260" localSheetId="1" hidden="1">'JUN 2025 MTD I&amp;E'!$G$61</definedName>
    <definedName name="QB_ROW_27260" localSheetId="2" hidden="1">'JUN 2025 YTD I&amp;E'!$G$61</definedName>
    <definedName name="QB_ROW_27320" localSheetId="3" hidden="1">'JUN 2025 General Ledger'!$C$125</definedName>
    <definedName name="QB_ROW_27350" localSheetId="5" hidden="1">'JUN 2025 BVA'!$F$62</definedName>
    <definedName name="QB_ROW_27350" localSheetId="1" hidden="1">'JUN 2025 MTD I&amp;E'!$F$62</definedName>
    <definedName name="QB_ROW_27350" localSheetId="2" hidden="1">'JUN 2025 YTD I&amp;E'!$F$62</definedName>
    <definedName name="QB_ROW_278270" localSheetId="5" hidden="1">'JUN 2025 BVA'!$H$102</definedName>
    <definedName name="QB_ROW_278270" localSheetId="1" hidden="1">'JUN 2025 MTD I&amp;E'!$H$101</definedName>
    <definedName name="QB_ROW_278270" localSheetId="2" hidden="1">'JUN 2025 YTD I&amp;E'!$H$102</definedName>
    <definedName name="QB_ROW_28260" localSheetId="5" hidden="1">'JUN 2025 BVA'!$G$58</definedName>
    <definedName name="QB_ROW_28260" localSheetId="1" hidden="1">'JUN 2025 MTD I&amp;E'!$G$58</definedName>
    <definedName name="QB_ROW_28260" localSheetId="2" hidden="1">'JUN 2025 YTD I&amp;E'!$G$58</definedName>
    <definedName name="QB_ROW_287280" localSheetId="5" hidden="1">'JUN 2025 BVA'!$I$85</definedName>
    <definedName name="QB_ROW_287280" localSheetId="1" hidden="1">'JUN 2025 MTD I&amp;E'!$I$85</definedName>
    <definedName name="QB_ROW_287280" localSheetId="2" hidden="1">'JUN 2025 YTD I&amp;E'!$I$85</definedName>
    <definedName name="QB_ROW_290220" localSheetId="0" hidden="1">'JUN 2025 Balance Sheet'!$C$27</definedName>
    <definedName name="QB_ROW_293230" localSheetId="0" hidden="1">'JUN 2025 Balance Sheet'!$D$80</definedName>
    <definedName name="QB_ROW_294250" localSheetId="5" hidden="1">'JUN 2025 BVA'!$F$178</definedName>
    <definedName name="QB_ROW_294250" localSheetId="1" hidden="1">'JUN 2025 MTD I&amp;E'!$F$177</definedName>
    <definedName name="QB_ROW_294250" localSheetId="2" hidden="1">'JUN 2025 YTD I&amp;E'!$F$178</definedName>
    <definedName name="QB_ROW_301" localSheetId="0" hidden="1">'JUN 2025 Balance Sheet'!$A$35</definedName>
    <definedName name="QB_ROW_3021" localSheetId="0" hidden="1">'JUN 2025 Balance Sheet'!$C$16</definedName>
    <definedName name="QB_ROW_305020" localSheetId="3" hidden="1">'JUN 2025 General Ledger'!$C$48</definedName>
    <definedName name="QB_ROW_305250" localSheetId="5" hidden="1">'JUN 2025 BVA'!$F$23</definedName>
    <definedName name="QB_ROW_305250" localSheetId="1" hidden="1">'JUN 2025 MTD I&amp;E'!$F$23</definedName>
    <definedName name="QB_ROW_305250" localSheetId="2" hidden="1">'JUN 2025 YTD I&amp;E'!$F$23</definedName>
    <definedName name="QB_ROW_305320" localSheetId="3" hidden="1">'JUN 2025 General Ledger'!$C$50</definedName>
    <definedName name="QB_ROW_306260" localSheetId="5" hidden="1">'JUN 2025 BVA'!$G$67</definedName>
    <definedName name="QB_ROW_306260" localSheetId="1" hidden="1">'JUN 2025 MTD I&amp;E'!$G$67</definedName>
    <definedName name="QB_ROW_306260" localSheetId="2" hidden="1">'JUN 2025 YTD I&amp;E'!$G$67</definedName>
    <definedName name="QB_ROW_307010" localSheetId="3" hidden="1">'JUN 2025 General Ledger'!$B$427</definedName>
    <definedName name="QB_ROW_307030" localSheetId="5" hidden="1">'JUN 2025 BVA'!$D$290</definedName>
    <definedName name="QB_ROW_307030" localSheetId="1" hidden="1">'JUN 2025 MTD I&amp;E'!$D$286</definedName>
    <definedName name="QB_ROW_307030" localSheetId="2" hidden="1">'JUN 2025 YTD I&amp;E'!$D$290</definedName>
    <definedName name="QB_ROW_307240" localSheetId="5" hidden="1">'JUN 2025 BVA'!$E$293</definedName>
    <definedName name="QB_ROW_307240" localSheetId="1" hidden="1">'JUN 2025 MTD I&amp;E'!$E$289</definedName>
    <definedName name="QB_ROW_307240" localSheetId="2" hidden="1">'JUN 2025 YTD I&amp;E'!$E$293</definedName>
    <definedName name="QB_ROW_307310" localSheetId="3" hidden="1">'JUN 2025 General Ledger'!$B$438</definedName>
    <definedName name="QB_ROW_307330" localSheetId="5" hidden="1">'JUN 2025 BVA'!$D$294</definedName>
    <definedName name="QB_ROW_307330" localSheetId="1" hidden="1">'JUN 2025 MTD I&amp;E'!$D$290</definedName>
    <definedName name="QB_ROW_307330" localSheetId="2" hidden="1">'JUN 2025 YTD I&amp;E'!$D$294</definedName>
    <definedName name="QB_ROW_308250" localSheetId="5" hidden="1">'JUN 2025 BVA'!$F$49</definedName>
    <definedName name="QB_ROW_308250" localSheetId="1" hidden="1">'JUN 2025 MTD I&amp;E'!$F$49</definedName>
    <definedName name="QB_ROW_308250" localSheetId="2" hidden="1">'JUN 2025 YTD I&amp;E'!$F$49</definedName>
    <definedName name="QB_ROW_316230" localSheetId="0" hidden="1">'JUN 2025 Balance Sheet'!$D$79</definedName>
    <definedName name="QB_ROW_319040" localSheetId="3" hidden="1">'JUN 2025 General Ledger'!$E$163</definedName>
    <definedName name="QB_ROW_319270" localSheetId="5" hidden="1">'JUN 2025 BVA'!$H$88</definedName>
    <definedName name="QB_ROW_319270" localSheetId="1" hidden="1">'JUN 2025 MTD I&amp;E'!$H$88</definedName>
    <definedName name="QB_ROW_319270" localSheetId="2" hidden="1">'JUN 2025 YTD I&amp;E'!$H$88</definedName>
    <definedName name="QB_ROW_319340" localSheetId="3" hidden="1">'JUN 2025 General Ledger'!$E$178</definedName>
    <definedName name="QB_ROW_321030" localSheetId="3" hidden="1">'JUN 2025 General Ledger'!$D$192</definedName>
    <definedName name="QB_ROW_321060" localSheetId="5" hidden="1">'JUN 2025 BVA'!$G$97</definedName>
    <definedName name="QB_ROW_321060" localSheetId="1" hidden="1">'JUN 2025 MTD I&amp;E'!$G$96</definedName>
    <definedName name="QB_ROW_321060" localSheetId="2" hidden="1">'JUN 2025 YTD I&amp;E'!$G$97</definedName>
    <definedName name="QB_ROW_321270" localSheetId="5" hidden="1">'JUN 2025 BVA'!$H$104</definedName>
    <definedName name="QB_ROW_321270" localSheetId="1" hidden="1">'JUN 2025 MTD I&amp;E'!$H$103</definedName>
    <definedName name="QB_ROW_321270" localSheetId="2" hidden="1">'JUN 2025 YTD I&amp;E'!$H$104</definedName>
    <definedName name="QB_ROW_321330" localSheetId="3" hidden="1">'JUN 2025 General Ledger'!$D$224</definedName>
    <definedName name="QB_ROW_321360" localSheetId="5" hidden="1">'JUN 2025 BVA'!$G$105</definedName>
    <definedName name="QB_ROW_321360" localSheetId="1" hidden="1">'JUN 2025 MTD I&amp;E'!$G$104</definedName>
    <definedName name="QB_ROW_321360" localSheetId="2" hidden="1">'JUN 2025 YTD I&amp;E'!$G$105</definedName>
    <definedName name="QB_ROW_322040" localSheetId="3" hidden="1">'JUN 2025 General Ledger'!$E$208</definedName>
    <definedName name="QB_ROW_322270" localSheetId="5" hidden="1">'JUN 2025 BVA'!$H$100</definedName>
    <definedName name="QB_ROW_322270" localSheetId="1" hidden="1">'JUN 2025 MTD I&amp;E'!$H$99</definedName>
    <definedName name="QB_ROW_322270" localSheetId="2" hidden="1">'JUN 2025 YTD I&amp;E'!$H$100</definedName>
    <definedName name="QB_ROW_322340" localSheetId="3" hidden="1">'JUN 2025 General Ledger'!$E$213</definedName>
    <definedName name="QB_ROW_32260" localSheetId="5" hidden="1">'JUN 2025 BVA'!$G$138</definedName>
    <definedName name="QB_ROW_32260" localSheetId="1" hidden="1">'JUN 2025 MTD I&amp;E'!$G$137</definedName>
    <definedName name="QB_ROW_32260" localSheetId="2" hidden="1">'JUN 2025 YTD I&amp;E'!$G$138</definedName>
    <definedName name="QB_ROW_323040" localSheetId="3" hidden="1">'JUN 2025 General Ledger'!$E$214</definedName>
    <definedName name="QB_ROW_323270" localSheetId="5" hidden="1">'JUN 2025 BVA'!$H$101</definedName>
    <definedName name="QB_ROW_323270" localSheetId="1" hidden="1">'JUN 2025 MTD I&amp;E'!$H$100</definedName>
    <definedName name="QB_ROW_323270" localSheetId="2" hidden="1">'JUN 2025 YTD I&amp;E'!$H$101</definedName>
    <definedName name="QB_ROW_323340" localSheetId="3" hidden="1">'JUN 2025 General Ledger'!$E$220</definedName>
    <definedName name="QB_ROW_324040" localSheetId="3" hidden="1">'JUN 2025 General Ledger'!$E$201</definedName>
    <definedName name="QB_ROW_324270" localSheetId="5" hidden="1">'JUN 2025 BVA'!$H$99</definedName>
    <definedName name="QB_ROW_324270" localSheetId="1" hidden="1">'JUN 2025 MTD I&amp;E'!$H$98</definedName>
    <definedName name="QB_ROW_324270" localSheetId="2" hidden="1">'JUN 2025 YTD I&amp;E'!$H$99</definedName>
    <definedName name="QB_ROW_324340" localSheetId="3" hidden="1">'JUN 2025 General Ledger'!$E$207</definedName>
    <definedName name="QB_ROW_325250" localSheetId="0" hidden="1">'JUN 2025 Balance Sheet'!$F$69</definedName>
    <definedName name="QB_ROW_327040" localSheetId="0" hidden="1">'JUN 2025 Balance Sheet'!$E$68</definedName>
    <definedName name="QB_ROW_327250" localSheetId="0" hidden="1">'JUN 2025 Balance Sheet'!$F$70</definedName>
    <definedName name="QB_ROW_327340" localSheetId="0" hidden="1">'JUN 2025 Balance Sheet'!$E$71</definedName>
    <definedName name="QB_ROW_329260" localSheetId="5" hidden="1">'JUN 2025 BVA'!$G$187</definedName>
    <definedName name="QB_ROW_329260" localSheetId="1" hidden="1">'JUN 2025 MTD I&amp;E'!$G$186</definedName>
    <definedName name="QB_ROW_329260" localSheetId="2" hidden="1">'JUN 2025 YTD I&amp;E'!$G$187</definedName>
    <definedName name="QB_ROW_33020" localSheetId="3" hidden="1">'JUN 2025 General Ledger'!$C$37</definedName>
    <definedName name="QB_ROW_3321" localSheetId="0" hidden="1">'JUN 2025 Balance Sheet'!$C$19</definedName>
    <definedName name="QB_ROW_33250" localSheetId="5" hidden="1">'JUN 2025 BVA'!$F$18</definedName>
    <definedName name="QB_ROW_33250" localSheetId="1" hidden="1">'JUN 2025 MTD I&amp;E'!$F$18</definedName>
    <definedName name="QB_ROW_33250" localSheetId="2" hidden="1">'JUN 2025 YTD I&amp;E'!$F$18</definedName>
    <definedName name="QB_ROW_33320" localSheetId="3" hidden="1">'JUN 2025 General Ledger'!$C$41</definedName>
    <definedName name="QB_ROW_336230" localSheetId="0" hidden="1">'JUN 2025 Balance Sheet'!$D$81</definedName>
    <definedName name="QB_ROW_339040" localSheetId="0" hidden="1">'JUN 2025 Balance Sheet'!$E$49</definedName>
    <definedName name="QB_ROW_339340" localSheetId="0" hidden="1">'JUN 2025 Balance Sheet'!$E$51</definedName>
    <definedName name="QB_ROW_34020" localSheetId="3" hidden="1">'JUN 2025 General Ledger'!$C$138</definedName>
    <definedName name="QB_ROW_34050" localSheetId="5" hidden="1">'JUN 2025 BVA'!$F$72</definedName>
    <definedName name="QB_ROW_34050" localSheetId="1" hidden="1">'JUN 2025 MTD I&amp;E'!$F$72</definedName>
    <definedName name="QB_ROW_34050" localSheetId="2" hidden="1">'JUN 2025 YTD I&amp;E'!$F$72</definedName>
    <definedName name="QB_ROW_34260" localSheetId="5" hidden="1">'JUN 2025 BVA'!$G$112</definedName>
    <definedName name="QB_ROW_34260" localSheetId="1" hidden="1">'JUN 2025 MTD I&amp;E'!$G$111</definedName>
    <definedName name="QB_ROW_34260" localSheetId="2" hidden="1">'JUN 2025 YTD I&amp;E'!$G$112</definedName>
    <definedName name="QB_ROW_34320" localSheetId="3" hidden="1">'JUN 2025 General Ledger'!$C$251</definedName>
    <definedName name="QB_ROW_34350" localSheetId="5" hidden="1">'JUN 2025 BVA'!$F$113</definedName>
    <definedName name="QB_ROW_34350" localSheetId="1" hidden="1">'JUN 2025 MTD I&amp;E'!$F$112</definedName>
    <definedName name="QB_ROW_34350" localSheetId="2" hidden="1">'JUN 2025 YTD I&amp;E'!$F$113</definedName>
    <definedName name="QB_ROW_349240" localSheetId="0" hidden="1">'JUN 2025 Balance Sheet'!$E$48</definedName>
    <definedName name="QB_ROW_353260" localSheetId="5" hidden="1">'JUN 2025 BVA'!$G$216</definedName>
    <definedName name="QB_ROW_353260" localSheetId="1" hidden="1">'JUN 2025 MTD I&amp;E'!$G$215</definedName>
    <definedName name="QB_ROW_353260" localSheetId="2" hidden="1">'JUN 2025 YTD I&amp;E'!$G$216</definedName>
    <definedName name="QB_ROW_354040" localSheetId="3" hidden="1">'JUN 2025 General Ledger'!$E$221</definedName>
    <definedName name="QB_ROW_354270" localSheetId="5" hidden="1">'JUN 2025 BVA'!$H$103</definedName>
    <definedName name="QB_ROW_354270" localSheetId="1" hidden="1">'JUN 2025 MTD I&amp;E'!$H$102</definedName>
    <definedName name="QB_ROW_354270" localSheetId="2" hidden="1">'JUN 2025 YTD I&amp;E'!$H$103</definedName>
    <definedName name="QB_ROW_354340" localSheetId="3" hidden="1">'JUN 2025 General Ledger'!$E$223</definedName>
    <definedName name="QB_ROW_355220" localSheetId="0" hidden="1">'JUN 2025 Balance Sheet'!$C$29</definedName>
    <definedName name="QB_ROW_356280" localSheetId="5" hidden="1">'JUN 2025 BVA'!$I$83</definedName>
    <definedName name="QB_ROW_356280" localSheetId="1" hidden="1">'JUN 2025 MTD I&amp;E'!$I$83</definedName>
    <definedName name="QB_ROW_356280" localSheetId="2" hidden="1">'JUN 2025 YTD I&amp;E'!$I$83</definedName>
    <definedName name="QB_ROW_360260" localSheetId="5" hidden="1">'JUN 2025 BVA'!$G$212</definedName>
    <definedName name="QB_ROW_360260" localSheetId="1" hidden="1">'JUN 2025 MTD I&amp;E'!$G$211</definedName>
    <definedName name="QB_ROW_360260" localSheetId="2" hidden="1">'JUN 2025 YTD I&amp;E'!$G$212</definedName>
    <definedName name="QB_ROW_367260" localSheetId="5" hidden="1">'JUN 2025 BVA'!$G$208</definedName>
    <definedName name="QB_ROW_367260" localSheetId="1" hidden="1">'JUN 2025 MTD I&amp;E'!$G$207</definedName>
    <definedName name="QB_ROW_367260" localSheetId="2" hidden="1">'JUN 2025 YTD I&amp;E'!$G$208</definedName>
    <definedName name="QB_ROW_369010" localSheetId="3" hidden="1">'JUN 2025 General Ledger'!$B$390</definedName>
    <definedName name="QB_ROW_369040" localSheetId="5" hidden="1">'JUN 2025 BVA'!$E$243</definedName>
    <definedName name="QB_ROW_369040" localSheetId="1" hidden="1">'JUN 2025 MTD I&amp;E'!$E$242</definedName>
    <definedName name="QB_ROW_369040" localSheetId="2" hidden="1">'JUN 2025 YTD I&amp;E'!$E$243</definedName>
    <definedName name="QB_ROW_369250" localSheetId="5" hidden="1">'JUN 2025 BVA'!$F$254</definedName>
    <definedName name="QB_ROW_369250" localSheetId="1" hidden="1">'JUN 2025 MTD I&amp;E'!$F$253</definedName>
    <definedName name="QB_ROW_369250" localSheetId="2" hidden="1">'JUN 2025 YTD I&amp;E'!$F$254</definedName>
    <definedName name="QB_ROW_369310" localSheetId="3" hidden="1">'JUN 2025 General Ledger'!$B$401</definedName>
    <definedName name="QB_ROW_369340" localSheetId="5" hidden="1">'JUN 2025 BVA'!$E$255</definedName>
    <definedName name="QB_ROW_369340" localSheetId="1" hidden="1">'JUN 2025 MTD I&amp;E'!$E$254</definedName>
    <definedName name="QB_ROW_369340" localSheetId="2" hidden="1">'JUN 2025 YTD I&amp;E'!$E$255</definedName>
    <definedName name="QB_ROW_370020" localSheetId="3" hidden="1">'JUN 2025 General Ledger'!$C$106</definedName>
    <definedName name="QB_ROW_370050" localSheetId="5" hidden="1">'JUN 2025 BVA'!$F$50</definedName>
    <definedName name="QB_ROW_370050" localSheetId="1" hidden="1">'JUN 2025 MTD I&amp;E'!$F$50</definedName>
    <definedName name="QB_ROW_370050" localSheetId="2" hidden="1">'JUN 2025 YTD I&amp;E'!$F$50</definedName>
    <definedName name="QB_ROW_370260" localSheetId="5" hidden="1">'JUN 2025 BVA'!$G$53</definedName>
    <definedName name="QB_ROW_370260" localSheetId="1" hidden="1">'JUN 2025 MTD I&amp;E'!$G$53</definedName>
    <definedName name="QB_ROW_370260" localSheetId="2" hidden="1">'JUN 2025 YTD I&amp;E'!$G$53</definedName>
    <definedName name="QB_ROW_370320" localSheetId="3" hidden="1">'JUN 2025 General Ledger'!$C$112</definedName>
    <definedName name="QB_ROW_370350" localSheetId="5" hidden="1">'JUN 2025 BVA'!$F$54</definedName>
    <definedName name="QB_ROW_370350" localSheetId="1" hidden="1">'JUN 2025 MTD I&amp;E'!$F$54</definedName>
    <definedName name="QB_ROW_370350" localSheetId="2" hidden="1">'JUN 2025 YTD I&amp;E'!$F$54</definedName>
    <definedName name="QB_ROW_374250" localSheetId="5" hidden="1">'JUN 2025 BVA'!$F$302</definedName>
    <definedName name="QB_ROW_374250" localSheetId="1" hidden="1">'JUN 2025 MTD I&amp;E'!$F$298</definedName>
    <definedName name="QB_ROW_374250" localSheetId="2" hidden="1">'JUN 2025 YTD I&amp;E'!$F$302</definedName>
    <definedName name="QB_ROW_375020" localSheetId="3" hidden="1">'JUN 2025 General Ledger'!$C$421</definedName>
    <definedName name="QB_ROW_375040" localSheetId="5" hidden="1">'JUN 2025 BVA'!$E$279</definedName>
    <definedName name="QB_ROW_375040" localSheetId="1" hidden="1">'JUN 2025 MTD I&amp;E'!$E$275</definedName>
    <definedName name="QB_ROW_375040" localSheetId="2" hidden="1">'JUN 2025 YTD I&amp;E'!$E$279</definedName>
    <definedName name="QB_ROW_375250" localSheetId="5" hidden="1">'JUN 2025 BVA'!$F$285</definedName>
    <definedName name="QB_ROW_375250" localSheetId="1" hidden="1">'JUN 2025 MTD I&amp;E'!$F$281</definedName>
    <definedName name="QB_ROW_375250" localSheetId="2" hidden="1">'JUN 2025 YTD I&amp;E'!$F$285</definedName>
    <definedName name="QB_ROW_375320" localSheetId="3" hidden="1">'JUN 2025 General Ledger'!$C$425</definedName>
    <definedName name="QB_ROW_375340" localSheetId="5" hidden="1">'JUN 2025 BVA'!$E$286</definedName>
    <definedName name="QB_ROW_375340" localSheetId="1" hidden="1">'JUN 2025 MTD I&amp;E'!$E$282</definedName>
    <definedName name="QB_ROW_375340" localSheetId="2" hidden="1">'JUN 2025 YTD I&amp;E'!$E$286</definedName>
    <definedName name="QB_ROW_378250" localSheetId="5" hidden="1">'JUN 2025 BVA'!$F$27</definedName>
    <definedName name="QB_ROW_378250" localSheetId="1" hidden="1">'JUN 2025 MTD I&amp;E'!$F$27</definedName>
    <definedName name="QB_ROW_378250" localSheetId="2" hidden="1">'JUN 2025 YTD I&amp;E'!$F$27</definedName>
    <definedName name="QB_ROW_379020" localSheetId="3" hidden="1">'JUN 2025 General Ledger'!$C$56</definedName>
    <definedName name="QB_ROW_379250" localSheetId="5" hidden="1">'JUN 2025 BVA'!$F$26</definedName>
    <definedName name="QB_ROW_379250" localSheetId="1" hidden="1">'JUN 2025 MTD I&amp;E'!$F$26</definedName>
    <definedName name="QB_ROW_379250" localSheetId="2" hidden="1">'JUN 2025 YTD I&amp;E'!$F$26</definedName>
    <definedName name="QB_ROW_379320" localSheetId="3" hidden="1">'JUN 2025 General Ledger'!$C$58</definedName>
    <definedName name="QB_ROW_38030" localSheetId="3" hidden="1">'JUN 2025 General Ledger'!$D$225</definedName>
    <definedName name="QB_ROW_38060" localSheetId="5" hidden="1">'JUN 2025 BVA'!$G$106</definedName>
    <definedName name="QB_ROW_38060" localSheetId="1" hidden="1">'JUN 2025 MTD I&amp;E'!$G$105</definedName>
    <definedName name="QB_ROW_38060" localSheetId="2" hidden="1">'JUN 2025 YTD I&amp;E'!$G$106</definedName>
    <definedName name="QB_ROW_382260" localSheetId="5" hidden="1">'JUN 2025 BVA'!$G$213</definedName>
    <definedName name="QB_ROW_382260" localSheetId="1" hidden="1">'JUN 2025 MTD I&amp;E'!$G$212</definedName>
    <definedName name="QB_ROW_382260" localSheetId="2" hidden="1">'JUN 2025 YTD I&amp;E'!$G$213</definedName>
    <definedName name="QB_ROW_38270" localSheetId="5" hidden="1">'JUN 2025 BVA'!$H$110</definedName>
    <definedName name="QB_ROW_38270" localSheetId="1" hidden="1">'JUN 2025 MTD I&amp;E'!$H$109</definedName>
    <definedName name="QB_ROW_38270" localSheetId="2" hidden="1">'JUN 2025 YTD I&amp;E'!$H$110</definedName>
    <definedName name="QB_ROW_383260" localSheetId="5" hidden="1">'JUN 2025 BVA'!$G$217</definedName>
    <definedName name="QB_ROW_383260" localSheetId="1" hidden="1">'JUN 2025 MTD I&amp;E'!$G$216</definedName>
    <definedName name="QB_ROW_383260" localSheetId="2" hidden="1">'JUN 2025 YTD I&amp;E'!$G$217</definedName>
    <definedName name="QB_ROW_38330" localSheetId="3" hidden="1">'JUN 2025 General Ledger'!$D$250</definedName>
    <definedName name="QB_ROW_38360" localSheetId="5" hidden="1">'JUN 2025 BVA'!$G$111</definedName>
    <definedName name="QB_ROW_38360" localSheetId="1" hidden="1">'JUN 2025 MTD I&amp;E'!$G$110</definedName>
    <definedName name="QB_ROW_38360" localSheetId="2" hidden="1">'JUN 2025 YTD I&amp;E'!$G$111</definedName>
    <definedName name="QB_ROW_384250" localSheetId="5" hidden="1">'JUN 2025 BVA'!$F$301</definedName>
    <definedName name="QB_ROW_384250" localSheetId="1" hidden="1">'JUN 2025 MTD I&amp;E'!$F$297</definedName>
    <definedName name="QB_ROW_384250" localSheetId="2" hidden="1">'JUN 2025 YTD I&amp;E'!$F$301</definedName>
    <definedName name="QB_ROW_386270" localSheetId="5" hidden="1">'JUN 2025 BVA'!$H$89</definedName>
    <definedName name="QB_ROW_386270" localSheetId="1" hidden="1">'JUN 2025 MTD I&amp;E'!$H$89</definedName>
    <definedName name="QB_ROW_386270" localSheetId="2" hidden="1">'JUN 2025 YTD I&amp;E'!$H$89</definedName>
    <definedName name="QB_ROW_388260" localSheetId="5" hidden="1">'JUN 2025 BVA'!$G$232</definedName>
    <definedName name="QB_ROW_388260" localSheetId="1" hidden="1">'JUN 2025 MTD I&amp;E'!$G$231</definedName>
    <definedName name="QB_ROW_388260" localSheetId="2" hidden="1">'JUN 2025 YTD I&amp;E'!$G$232</definedName>
    <definedName name="QB_ROW_390040" localSheetId="3" hidden="1">'JUN 2025 General Ledger'!$E$313</definedName>
    <definedName name="QB_ROW_390270" localSheetId="5" hidden="1">'JUN 2025 BVA'!$H$155</definedName>
    <definedName name="QB_ROW_390270" localSheetId="1" hidden="1">'JUN 2025 MTD I&amp;E'!$H$154</definedName>
    <definedName name="QB_ROW_390270" localSheetId="2" hidden="1">'JUN 2025 YTD I&amp;E'!$H$155</definedName>
    <definedName name="QB_ROW_390340" localSheetId="3" hidden="1">'JUN 2025 General Ledger'!$E$316</definedName>
    <definedName name="QB_ROW_39040" localSheetId="3" hidden="1">'JUN 2025 General Ledger'!$E$226</definedName>
    <definedName name="QB_ROW_391250" localSheetId="5" hidden="1">'JUN 2025 BVA'!$F$24</definedName>
    <definedName name="QB_ROW_391250" localSheetId="1" hidden="1">'JUN 2025 MTD I&amp;E'!$F$24</definedName>
    <definedName name="QB_ROW_391250" localSheetId="2" hidden="1">'JUN 2025 YTD I&amp;E'!$F$24</definedName>
    <definedName name="QB_ROW_392250" localSheetId="5" hidden="1">'JUN 2025 BVA'!$F$177</definedName>
    <definedName name="QB_ROW_392250" localSheetId="1" hidden="1">'JUN 2025 MTD I&amp;E'!$F$176</definedName>
    <definedName name="QB_ROW_392250" localSheetId="2" hidden="1">'JUN 2025 YTD I&amp;E'!$F$177</definedName>
    <definedName name="QB_ROW_39270" localSheetId="5" hidden="1">'JUN 2025 BVA'!$H$107</definedName>
    <definedName name="QB_ROW_39270" localSheetId="1" hidden="1">'JUN 2025 MTD I&amp;E'!$H$106</definedName>
    <definedName name="QB_ROW_39270" localSheetId="2" hidden="1">'JUN 2025 YTD I&amp;E'!$H$107</definedName>
    <definedName name="QB_ROW_39340" localSheetId="3" hidden="1">'JUN 2025 General Ledger'!$E$229</definedName>
    <definedName name="QB_ROW_394030" localSheetId="3" hidden="1">'JUN 2025 General Ledger'!$D$114</definedName>
    <definedName name="QB_ROW_394260" localSheetId="5" hidden="1">'JUN 2025 BVA'!$G$57</definedName>
    <definedName name="QB_ROW_394260" localSheetId="1" hidden="1">'JUN 2025 MTD I&amp;E'!$G$57</definedName>
    <definedName name="QB_ROW_394260" localSheetId="2" hidden="1">'JUN 2025 YTD I&amp;E'!$G$57</definedName>
    <definedName name="QB_ROW_394330" localSheetId="3" hidden="1">'JUN 2025 General Ledger'!$D$121</definedName>
    <definedName name="QB_ROW_4021" localSheetId="0" hidden="1">'JUN 2025 Balance Sheet'!$C$20</definedName>
    <definedName name="QB_ROW_404260" localSheetId="5" hidden="1">'JUN 2025 BVA'!$G$215</definedName>
    <definedName name="QB_ROW_404260" localSheetId="1" hidden="1">'JUN 2025 MTD I&amp;E'!$G$214</definedName>
    <definedName name="QB_ROW_404260" localSheetId="2" hidden="1">'JUN 2025 YTD I&amp;E'!$G$215</definedName>
    <definedName name="QB_ROW_409250" localSheetId="0" hidden="1">'JUN 2025 Balance Sheet'!$F$50</definedName>
    <definedName name="QB_ROW_41040" localSheetId="3" hidden="1">'JUN 2025 General Ledger'!$E$230</definedName>
    <definedName name="QB_ROW_412260" localSheetId="5" hidden="1">'JUN 2025 BVA'!$G$201</definedName>
    <definedName name="QB_ROW_412260" localSheetId="1" hidden="1">'JUN 2025 MTD I&amp;E'!$G$200</definedName>
    <definedName name="QB_ROW_412260" localSheetId="2" hidden="1">'JUN 2025 YTD I&amp;E'!$G$201</definedName>
    <definedName name="QB_ROW_41270" localSheetId="5" hidden="1">'JUN 2025 BVA'!$H$108</definedName>
    <definedName name="QB_ROW_41270" localSheetId="1" hidden="1">'JUN 2025 MTD I&amp;E'!$H$107</definedName>
    <definedName name="QB_ROW_41270" localSheetId="2" hidden="1">'JUN 2025 YTD I&amp;E'!$H$108</definedName>
    <definedName name="QB_ROW_413240" localSheetId="5" hidden="1">'JUN 2025 BVA'!$E$278</definedName>
    <definedName name="QB_ROW_413240" localSheetId="1" hidden="1">'JUN 2025 MTD I&amp;E'!$E$274</definedName>
    <definedName name="QB_ROW_413240" localSheetId="2" hidden="1">'JUN 2025 YTD I&amp;E'!$E$278</definedName>
    <definedName name="QB_ROW_41340" localSheetId="3" hidden="1">'JUN 2025 General Ledger'!$E$239</definedName>
    <definedName name="QB_ROW_415040" localSheetId="3" hidden="1">'JUN 2025 General Ledger'!$E$287</definedName>
    <definedName name="QB_ROW_415270" localSheetId="5" hidden="1">'JUN 2025 BVA'!$H$141</definedName>
    <definedName name="QB_ROW_415270" localSheetId="1" hidden="1">'JUN 2025 MTD I&amp;E'!$H$140</definedName>
    <definedName name="QB_ROW_415270" localSheetId="2" hidden="1">'JUN 2025 YTD I&amp;E'!$H$141</definedName>
    <definedName name="QB_ROW_415340" localSheetId="3" hidden="1">'JUN 2025 General Ledger'!$E$293</definedName>
    <definedName name="QB_ROW_417280" localSheetId="5" hidden="1">'JUN 2025 BVA'!$I$81</definedName>
    <definedName name="QB_ROW_417280" localSheetId="1" hidden="1">'JUN 2025 MTD I&amp;E'!$I$81</definedName>
    <definedName name="QB_ROW_417280" localSheetId="2" hidden="1">'JUN 2025 YTD I&amp;E'!$I$81</definedName>
    <definedName name="QB_ROW_421250" localSheetId="0" hidden="1">'JUN 2025 Balance Sheet'!$F$54</definedName>
    <definedName name="QB_ROW_423230" localSheetId="0" hidden="1">'JUN 2025 Balance Sheet'!$D$78</definedName>
    <definedName name="QB_ROW_425260" localSheetId="5" hidden="1">'JUN 2025 BVA'!$G$207</definedName>
    <definedName name="QB_ROW_425260" localSheetId="1" hidden="1">'JUN 2025 MTD I&amp;E'!$G$206</definedName>
    <definedName name="QB_ROW_425260" localSheetId="2" hidden="1">'JUN 2025 YTD I&amp;E'!$G$207</definedName>
    <definedName name="QB_ROW_427240" localSheetId="5" hidden="1">'JUN 2025 BVA'!$E$6</definedName>
    <definedName name="QB_ROW_427240" localSheetId="1" hidden="1">'JUN 2025 MTD I&amp;E'!$E$6</definedName>
    <definedName name="QB_ROW_427240" localSheetId="2" hidden="1">'JUN 2025 YTD I&amp;E'!$E$6</definedName>
    <definedName name="QB_ROW_43040" localSheetId="3" hidden="1">'JUN 2025 General Ledger'!$E$240</definedName>
    <definedName name="QB_ROW_4321" localSheetId="0" hidden="1">'JUN 2025 Balance Sheet'!$C$22</definedName>
    <definedName name="QB_ROW_43270" localSheetId="5" hidden="1">'JUN 2025 BVA'!$H$109</definedName>
    <definedName name="QB_ROW_43270" localSheetId="1" hidden="1">'JUN 2025 MTD I&amp;E'!$H$108</definedName>
    <definedName name="QB_ROW_43270" localSheetId="2" hidden="1">'JUN 2025 YTD I&amp;E'!$H$109</definedName>
    <definedName name="QB_ROW_43340" localSheetId="3" hidden="1">'JUN 2025 General Ledger'!$E$249</definedName>
    <definedName name="QB_ROW_436250" localSheetId="5" hidden="1">'JUN 2025 BVA'!$F$284</definedName>
    <definedName name="QB_ROW_436250" localSheetId="1" hidden="1">'JUN 2025 MTD I&amp;E'!$F$280</definedName>
    <definedName name="QB_ROW_436250" localSheetId="2" hidden="1">'JUN 2025 YTD I&amp;E'!$F$284</definedName>
    <definedName name="QB_ROW_437040" localSheetId="5" hidden="1">'JUN 2025 BVA'!$E$300</definedName>
    <definedName name="QB_ROW_437040" localSheetId="1" hidden="1">'JUN 2025 MTD I&amp;E'!$E$296</definedName>
    <definedName name="QB_ROW_437040" localSheetId="2" hidden="1">'JUN 2025 YTD I&amp;E'!$E$300</definedName>
    <definedName name="QB_ROW_437250" localSheetId="5" hidden="1">'JUN 2025 BVA'!$F$304</definedName>
    <definedName name="QB_ROW_437250" localSheetId="1" hidden="1">'JUN 2025 MTD I&amp;E'!$F$300</definedName>
    <definedName name="QB_ROW_437250" localSheetId="2" hidden="1">'JUN 2025 YTD I&amp;E'!$F$304</definedName>
    <definedName name="QB_ROW_437340" localSheetId="5" hidden="1">'JUN 2025 BVA'!$E$305</definedName>
    <definedName name="QB_ROW_437340" localSheetId="1" hidden="1">'JUN 2025 MTD I&amp;E'!$E$301</definedName>
    <definedName name="QB_ROW_437340" localSheetId="2" hidden="1">'JUN 2025 YTD I&amp;E'!$E$305</definedName>
    <definedName name="QB_ROW_438250" localSheetId="5" hidden="1">'JUN 2025 BVA'!$F$303</definedName>
    <definedName name="QB_ROW_438250" localSheetId="1" hidden="1">'JUN 2025 MTD I&amp;E'!$F$299</definedName>
    <definedName name="QB_ROW_438250" localSheetId="2" hidden="1">'JUN 2025 YTD I&amp;E'!$F$303</definedName>
    <definedName name="QB_ROW_44020" localSheetId="3" hidden="1">'JUN 2025 General Ledger'!$C$100</definedName>
    <definedName name="QB_ROW_441020" localSheetId="3" hidden="1">'JUN 2025 General Ledger'!$C$45</definedName>
    <definedName name="QB_ROW_441250" localSheetId="5" hidden="1">'JUN 2025 BVA'!$F$22</definedName>
    <definedName name="QB_ROW_441250" localSheetId="1" hidden="1">'JUN 2025 MTD I&amp;E'!$F$22</definedName>
    <definedName name="QB_ROW_441250" localSheetId="2" hidden="1">'JUN 2025 YTD I&amp;E'!$F$22</definedName>
    <definedName name="QB_ROW_441320" localSheetId="3" hidden="1">'JUN 2025 General Ledger'!$C$47</definedName>
    <definedName name="QB_ROW_442230" localSheetId="0" hidden="1">'JUN 2025 Balance Sheet'!$D$21</definedName>
    <definedName name="QB_ROW_44250" localSheetId="5" hidden="1">'JUN 2025 BVA'!$F$46</definedName>
    <definedName name="QB_ROW_44250" localSheetId="1" hidden="1">'JUN 2025 MTD I&amp;E'!$F$46</definedName>
    <definedName name="QB_ROW_44250" localSheetId="2" hidden="1">'JUN 2025 YTD I&amp;E'!$F$46</definedName>
    <definedName name="QB_ROW_44320" localSheetId="3" hidden="1">'JUN 2025 General Ledger'!$C$105</definedName>
    <definedName name="QB_ROW_443250" localSheetId="5" hidden="1">'JUN 2025 BVA'!$F$266</definedName>
    <definedName name="QB_ROW_443250" localSheetId="1" hidden="1">'JUN 2025 MTD I&amp;E'!$F$262</definedName>
    <definedName name="QB_ROW_443250" localSheetId="2" hidden="1">'JUN 2025 YTD I&amp;E'!$F$266</definedName>
    <definedName name="QB_ROW_445030" localSheetId="3" hidden="1">'JUN 2025 General Ledger'!$D$260</definedName>
    <definedName name="QB_ROW_445260" localSheetId="5" hidden="1">'JUN 2025 BVA'!$G$116</definedName>
    <definedName name="QB_ROW_445260" localSheetId="1" hidden="1">'JUN 2025 MTD I&amp;E'!$G$115</definedName>
    <definedName name="QB_ROW_445260" localSheetId="2" hidden="1">'JUN 2025 YTD I&amp;E'!$G$116</definedName>
    <definedName name="QB_ROW_445330" localSheetId="3" hidden="1">'JUN 2025 General Ledger'!$D$262</definedName>
    <definedName name="QB_ROW_446230" localSheetId="0" hidden="1">'JUN 2025 Balance Sheet'!$D$17</definedName>
    <definedName name="QB_ROW_447030" localSheetId="3" hidden="1">'JUN 2025 General Ledger'!$D$127</definedName>
    <definedName name="QB_ROW_447260" localSheetId="5" hidden="1">'JUN 2025 BVA'!$G$68</definedName>
    <definedName name="QB_ROW_447260" localSheetId="1" hidden="1">'JUN 2025 MTD I&amp;E'!$G$68</definedName>
    <definedName name="QB_ROW_447260" localSheetId="2" hidden="1">'JUN 2025 YTD I&amp;E'!$G$68</definedName>
    <definedName name="QB_ROW_447330" localSheetId="3" hidden="1">'JUN 2025 General Ledger'!$D$129</definedName>
    <definedName name="QB_ROW_449030" localSheetId="5" hidden="1">'JUN 2025 BVA'!$D$308</definedName>
    <definedName name="QB_ROW_449030" localSheetId="1" hidden="1">'JUN 2025 MTD I&amp;E'!$D$304</definedName>
    <definedName name="QB_ROW_449030" localSheetId="2" hidden="1">'JUN 2025 YTD I&amp;E'!$D$308</definedName>
    <definedName name="QB_ROW_449330" localSheetId="5" hidden="1">'JUN 2025 BVA'!$D$311</definedName>
    <definedName name="QB_ROW_449330" localSheetId="1" hidden="1">'JUN 2025 MTD I&amp;E'!$D$307</definedName>
    <definedName name="QB_ROW_449330" localSheetId="2" hidden="1">'JUN 2025 YTD I&amp;E'!$D$311</definedName>
    <definedName name="QB_ROW_45250" localSheetId="5" hidden="1">'JUN 2025 BVA'!$F$47</definedName>
    <definedName name="QB_ROW_45250" localSheetId="1" hidden="1">'JUN 2025 MTD I&amp;E'!$F$47</definedName>
    <definedName name="QB_ROW_45250" localSheetId="2" hidden="1">'JUN 2025 YTD I&amp;E'!$F$47</definedName>
    <definedName name="QB_ROW_455260" localSheetId="5" hidden="1">'JUN 2025 BVA'!$G$185</definedName>
    <definedName name="QB_ROW_455260" localSheetId="1" hidden="1">'JUN 2025 MTD I&amp;E'!$G$184</definedName>
    <definedName name="QB_ROW_455260" localSheetId="2" hidden="1">'JUN 2025 YTD I&amp;E'!$G$185</definedName>
    <definedName name="QB_ROW_457260" localSheetId="5" hidden="1">'JUN 2025 BVA'!$G$184</definedName>
    <definedName name="QB_ROW_457260" localSheetId="1" hidden="1">'JUN 2025 MTD I&amp;E'!$G$183</definedName>
    <definedName name="QB_ROW_457260" localSheetId="2" hidden="1">'JUN 2025 YTD I&amp;E'!$G$184</definedName>
    <definedName name="QB_ROW_458030" localSheetId="3" hidden="1">'JUN 2025 General Ledger'!$D$351</definedName>
    <definedName name="QB_ROW_458260" localSheetId="5" hidden="1">'JUN 2025 BVA'!$G$183</definedName>
    <definedName name="QB_ROW_458260" localSheetId="1" hidden="1">'JUN 2025 MTD I&amp;E'!$G$182</definedName>
    <definedName name="QB_ROW_458260" localSheetId="2" hidden="1">'JUN 2025 YTD I&amp;E'!$G$183</definedName>
    <definedName name="QB_ROW_458330" localSheetId="3" hidden="1">'JUN 2025 General Ledger'!$D$353</definedName>
    <definedName name="QB_ROW_459250" localSheetId="5" hidden="1">'JUN 2025 BVA'!$F$173</definedName>
    <definedName name="QB_ROW_459250" localSheetId="1" hidden="1">'JUN 2025 MTD I&amp;E'!$F$172</definedName>
    <definedName name="QB_ROW_459250" localSheetId="2" hidden="1">'JUN 2025 YTD I&amp;E'!$F$173</definedName>
    <definedName name="QB_ROW_46020" localSheetId="3" hidden="1">'JUN 2025 General Ledger'!$C$252</definedName>
    <definedName name="QB_ROW_46050" localSheetId="5" hidden="1">'JUN 2025 BVA'!$F$114</definedName>
    <definedName name="QB_ROW_46050" localSheetId="1" hidden="1">'JUN 2025 MTD I&amp;E'!$F$113</definedName>
    <definedName name="QB_ROW_46050" localSheetId="2" hidden="1">'JUN 2025 YTD I&amp;E'!$F$114</definedName>
    <definedName name="QB_ROW_46260" localSheetId="5" hidden="1">'JUN 2025 BVA'!$G$119</definedName>
    <definedName name="QB_ROW_46260" localSheetId="1" hidden="1">'JUN 2025 MTD I&amp;E'!$G$118</definedName>
    <definedName name="QB_ROW_46260" localSheetId="2" hidden="1">'JUN 2025 YTD I&amp;E'!$G$119</definedName>
    <definedName name="QB_ROW_463030" localSheetId="3" hidden="1">'JUN 2025 General Ledger'!$D$422</definedName>
    <definedName name="QB_ROW_46320" localSheetId="3" hidden="1">'JUN 2025 General Ledger'!$C$263</definedName>
    <definedName name="QB_ROW_463250" localSheetId="5" hidden="1">'JUN 2025 BVA'!$F$280</definedName>
    <definedName name="QB_ROW_463250" localSheetId="1" hidden="1">'JUN 2025 MTD I&amp;E'!$F$276</definedName>
    <definedName name="QB_ROW_463250" localSheetId="2" hidden="1">'JUN 2025 YTD I&amp;E'!$F$280</definedName>
    <definedName name="QB_ROW_463330" localSheetId="3" hidden="1">'JUN 2025 General Ledger'!$D$424</definedName>
    <definedName name="QB_ROW_46350" localSheetId="5" hidden="1">'JUN 2025 BVA'!$F$120</definedName>
    <definedName name="QB_ROW_46350" localSheetId="1" hidden="1">'JUN 2025 MTD I&amp;E'!$F$119</definedName>
    <definedName name="QB_ROW_46350" localSheetId="2" hidden="1">'JUN 2025 YTD I&amp;E'!$F$120</definedName>
    <definedName name="QB_ROW_464250" localSheetId="5" hidden="1">'JUN 2025 BVA'!$F$282</definedName>
    <definedName name="QB_ROW_464250" localSheetId="1" hidden="1">'JUN 2025 MTD I&amp;E'!$F$278</definedName>
    <definedName name="QB_ROW_464250" localSheetId="2" hidden="1">'JUN 2025 YTD I&amp;E'!$F$282</definedName>
    <definedName name="QB_ROW_466250" localSheetId="5" hidden="1">'JUN 2025 BVA'!$F$281</definedName>
    <definedName name="QB_ROW_466250" localSheetId="1" hidden="1">'JUN 2025 MTD I&amp;E'!$F$277</definedName>
    <definedName name="QB_ROW_466250" localSheetId="2" hidden="1">'JUN 2025 YTD I&amp;E'!$F$281</definedName>
    <definedName name="QB_ROW_467250" localSheetId="5" hidden="1">'JUN 2025 BVA'!$F$283</definedName>
    <definedName name="QB_ROW_467250" localSheetId="1" hidden="1">'JUN 2025 MTD I&amp;E'!$F$279</definedName>
    <definedName name="QB_ROW_467250" localSheetId="2" hidden="1">'JUN 2025 YTD I&amp;E'!$F$283</definedName>
    <definedName name="QB_ROW_468270" localSheetId="5" hidden="1">'JUN 2025 BVA'!$H$90</definedName>
    <definedName name="QB_ROW_468270" localSheetId="1" hidden="1">'JUN 2025 MTD I&amp;E'!$H$90</definedName>
    <definedName name="QB_ROW_468270" localSheetId="2" hidden="1">'JUN 2025 YTD I&amp;E'!$H$90</definedName>
    <definedName name="QB_ROW_470260" localSheetId="5" hidden="1">'JUN 2025 BVA'!$G$211</definedName>
    <definedName name="QB_ROW_470260" localSheetId="1" hidden="1">'JUN 2025 MTD I&amp;E'!$G$210</definedName>
    <definedName name="QB_ROW_470260" localSheetId="2" hidden="1">'JUN 2025 YTD I&amp;E'!$G$211</definedName>
    <definedName name="QB_ROW_47030" localSheetId="3" hidden="1">'JUN 2025 General Ledger'!$D$253</definedName>
    <definedName name="QB_ROW_47260" localSheetId="5" hidden="1">'JUN 2025 BVA'!$G$115</definedName>
    <definedName name="QB_ROW_47260" localSheetId="1" hidden="1">'JUN 2025 MTD I&amp;E'!$G$114</definedName>
    <definedName name="QB_ROW_47260" localSheetId="2" hidden="1">'JUN 2025 YTD I&amp;E'!$G$115</definedName>
    <definedName name="QB_ROW_47330" localSheetId="3" hidden="1">'JUN 2025 General Ledger'!$D$259</definedName>
    <definedName name="QB_ROW_474240" localSheetId="0" hidden="1">'JUN 2025 Balance Sheet'!$E$46</definedName>
    <definedName name="QB_ROW_476280" localSheetId="5" hidden="1">'JUN 2025 BVA'!$I$84</definedName>
    <definedName name="QB_ROW_476280" localSheetId="1" hidden="1">'JUN 2025 MTD I&amp;E'!$I$84</definedName>
    <definedName name="QB_ROW_476280" localSheetId="2" hidden="1">'JUN 2025 YTD I&amp;E'!$I$84</definedName>
    <definedName name="QB_ROW_478250" localSheetId="5" hidden="1">'JUN 2025 BVA'!$F$45</definedName>
    <definedName name="QB_ROW_478250" localSheetId="1" hidden="1">'JUN 2025 MTD I&amp;E'!$F$45</definedName>
    <definedName name="QB_ROW_478250" localSheetId="2" hidden="1">'JUN 2025 YTD I&amp;E'!$F$45</definedName>
    <definedName name="QB_ROW_482030" localSheetId="3" hidden="1">'JUN 2025 General Ledger'!$D$348</definedName>
    <definedName name="QB_ROW_482260" localSheetId="5" hidden="1">'JUN 2025 BVA'!$G$182</definedName>
    <definedName name="QB_ROW_482260" localSheetId="1" hidden="1">'JUN 2025 MTD I&amp;E'!$G$181</definedName>
    <definedName name="QB_ROW_482260" localSheetId="2" hidden="1">'JUN 2025 YTD I&amp;E'!$G$182</definedName>
    <definedName name="QB_ROW_482330" localSheetId="3" hidden="1">'JUN 2025 General Ledger'!$D$350</definedName>
    <definedName name="QB_ROW_485260" localSheetId="5" hidden="1">'JUN 2025 BVA'!$G$251</definedName>
    <definedName name="QB_ROW_485260" localSheetId="1" hidden="1">'JUN 2025 MTD I&amp;E'!$G$250</definedName>
    <definedName name="QB_ROW_485260" localSheetId="2" hidden="1">'JUN 2025 YTD I&amp;E'!$G$251</definedName>
    <definedName name="QB_ROW_488250" localSheetId="5" hidden="1">'JUN 2025 BVA'!$F$39</definedName>
    <definedName name="QB_ROW_488250" localSheetId="1" hidden="1">'JUN 2025 MTD I&amp;E'!$F$39</definedName>
    <definedName name="QB_ROW_488250" localSheetId="2" hidden="1">'JUN 2025 YTD I&amp;E'!$F$39</definedName>
    <definedName name="QB_ROW_489010" localSheetId="3" hidden="1">'JUN 2025 General Ledger'!$B$2</definedName>
    <definedName name="QB_ROW_489240" localSheetId="5" hidden="1">'JUN 2025 BVA'!$E$5</definedName>
    <definedName name="QB_ROW_489240" localSheetId="1" hidden="1">'JUN 2025 MTD I&amp;E'!$E$5</definedName>
    <definedName name="QB_ROW_489240" localSheetId="2" hidden="1">'JUN 2025 YTD I&amp;E'!$E$5</definedName>
    <definedName name="QB_ROW_489310" localSheetId="3" hidden="1">'JUN 2025 General Ledger'!$B$4</definedName>
    <definedName name="QB_ROW_490260" localSheetId="5" hidden="1">'JUN 2025 BVA'!$G$188</definedName>
    <definedName name="QB_ROW_490260" localSheetId="1" hidden="1">'JUN 2025 MTD I&amp;E'!$G$187</definedName>
    <definedName name="QB_ROW_490260" localSheetId="2" hidden="1">'JUN 2025 YTD I&amp;E'!$G$188</definedName>
    <definedName name="QB_ROW_492240" localSheetId="0" hidden="1">'JUN 2025 Balance Sheet'!$E$43</definedName>
    <definedName name="QB_ROW_493050" localSheetId="3" hidden="1">'JUN 2025 General Ledger'!$F$267</definedName>
    <definedName name="QB_ROW_493280" localSheetId="5" hidden="1">'JUN 2025 BVA'!$I$125</definedName>
    <definedName name="QB_ROW_493280" localSheetId="1" hidden="1">'JUN 2025 MTD I&amp;E'!$I$124</definedName>
    <definedName name="QB_ROW_493280" localSheetId="2" hidden="1">'JUN 2025 YTD I&amp;E'!$I$125</definedName>
    <definedName name="QB_ROW_493350" localSheetId="3" hidden="1">'JUN 2025 General Ledger'!$F$270</definedName>
    <definedName name="QB_ROW_494280" localSheetId="5" hidden="1">'JUN 2025 BVA'!$I$129</definedName>
    <definedName name="QB_ROW_494280" localSheetId="1" hidden="1">'JUN 2025 MTD I&amp;E'!$I$128</definedName>
    <definedName name="QB_ROW_494280" localSheetId="2" hidden="1">'JUN 2025 YTD I&amp;E'!$I$129</definedName>
    <definedName name="QB_ROW_495280" localSheetId="5" hidden="1">'JUN 2025 BVA'!$I$133</definedName>
    <definedName name="QB_ROW_495280" localSheetId="1" hidden="1">'JUN 2025 MTD I&amp;E'!$I$132</definedName>
    <definedName name="QB_ROW_495280" localSheetId="2" hidden="1">'JUN 2025 YTD I&amp;E'!$I$133</definedName>
    <definedName name="QB_ROW_497260" localSheetId="5" hidden="1">'JUN 2025 BVA'!$G$181</definedName>
    <definedName name="QB_ROW_497260" localSheetId="1" hidden="1">'JUN 2025 MTD I&amp;E'!$G$180</definedName>
    <definedName name="QB_ROW_497260" localSheetId="2" hidden="1">'JUN 2025 YTD I&amp;E'!$G$181</definedName>
    <definedName name="QB_ROW_498240" localSheetId="0" hidden="1">'JUN 2025 Balance Sheet'!$E$8</definedName>
    <definedName name="QB_ROW_499240" localSheetId="0" hidden="1">'JUN 2025 Balance Sheet'!$E$11</definedName>
    <definedName name="QB_ROW_500240" localSheetId="0" hidden="1">'JUN 2025 Balance Sheet'!$E$10</definedName>
    <definedName name="QB_ROW_5011" localSheetId="0" hidden="1">'JUN 2025 Balance Sheet'!$B$24</definedName>
    <definedName name="QB_ROW_501240" localSheetId="0" hidden="1">'JUN 2025 Balance Sheet'!$E$9</definedName>
    <definedName name="QB_ROW_5030" localSheetId="3" hidden="1">'JUN 2025 General Ledger'!$D$130</definedName>
    <definedName name="QB_ROW_503260" localSheetId="5" hidden="1">'JUN 2025 BVA'!$G$66</definedName>
    <definedName name="QB_ROW_503260" localSheetId="1" hidden="1">'JUN 2025 MTD I&amp;E'!$G$66</definedName>
    <definedName name="QB_ROW_503260" localSheetId="2" hidden="1">'JUN 2025 YTD I&amp;E'!$G$66</definedName>
    <definedName name="QB_ROW_504260" localSheetId="5" hidden="1">'JUN 2025 BVA'!$G$65</definedName>
    <definedName name="QB_ROW_504260" localSheetId="1" hidden="1">'JUN 2025 MTD I&amp;E'!$G$65</definedName>
    <definedName name="QB_ROW_504260" localSheetId="2" hidden="1">'JUN 2025 YTD I&amp;E'!$G$65</definedName>
    <definedName name="QB_ROW_506260" localSheetId="5" hidden="1">'JUN 2025 BVA'!$G$231</definedName>
    <definedName name="QB_ROW_506260" localSheetId="1" hidden="1">'JUN 2025 MTD I&amp;E'!$G$230</definedName>
    <definedName name="QB_ROW_506260" localSheetId="2" hidden="1">'JUN 2025 YTD I&amp;E'!$G$231</definedName>
    <definedName name="QB_ROW_507020" localSheetId="3" hidden="1">'JUN 2025 General Ledger'!$C$398</definedName>
    <definedName name="QB_ROW_507250" localSheetId="5" hidden="1">'JUN 2025 BVA'!$F$248</definedName>
    <definedName name="QB_ROW_507250" localSheetId="1" hidden="1">'JUN 2025 MTD I&amp;E'!$F$247</definedName>
    <definedName name="QB_ROW_507250" localSheetId="2" hidden="1">'JUN 2025 YTD I&amp;E'!$F$248</definedName>
    <definedName name="QB_ROW_507320" localSheetId="3" hidden="1">'JUN 2025 General Ledger'!$C$400</definedName>
    <definedName name="QB_ROW_508250" localSheetId="5" hidden="1">'JUN 2025 BVA'!$F$247</definedName>
    <definedName name="QB_ROW_508250" localSheetId="1" hidden="1">'JUN 2025 MTD I&amp;E'!$F$246</definedName>
    <definedName name="QB_ROW_508250" localSheetId="2" hidden="1">'JUN 2025 YTD I&amp;E'!$F$247</definedName>
    <definedName name="QB_ROW_509250" localSheetId="5" hidden="1">'JUN 2025 BVA'!$F$246</definedName>
    <definedName name="QB_ROW_509250" localSheetId="1" hidden="1">'JUN 2025 MTD I&amp;E'!$F$245</definedName>
    <definedName name="QB_ROW_509250" localSheetId="2" hidden="1">'JUN 2025 YTD I&amp;E'!$F$246</definedName>
    <definedName name="QB_ROW_511020" localSheetId="3" hidden="1">'JUN 2025 General Ledger'!$C$87</definedName>
    <definedName name="QB_ROW_511250" localSheetId="5" hidden="1">'JUN 2025 BVA'!$F$40</definedName>
    <definedName name="QB_ROW_511250" localSheetId="1" hidden="1">'JUN 2025 MTD I&amp;E'!$F$40</definedName>
    <definedName name="QB_ROW_511250" localSheetId="2" hidden="1">'JUN 2025 YTD I&amp;E'!$F$40</definedName>
    <definedName name="QB_ROW_511320" localSheetId="3" hidden="1">'JUN 2025 General Ledger'!$C$94</definedName>
    <definedName name="QB_ROW_512010" localSheetId="3" hidden="1">'JUN 2025 General Ledger'!$B$63</definedName>
    <definedName name="QB_ROW_512040" localSheetId="5" hidden="1">'JUN 2025 BVA'!$E$33</definedName>
    <definedName name="QB_ROW_512040" localSheetId="1" hidden="1">'JUN 2025 MTD I&amp;E'!$E$33</definedName>
    <definedName name="QB_ROW_512040" localSheetId="2" hidden="1">'JUN 2025 YTD I&amp;E'!$E$33</definedName>
    <definedName name="QB_ROW_512250" localSheetId="5" hidden="1">'JUN 2025 BVA'!$F$41</definedName>
    <definedName name="QB_ROW_512250" localSheetId="1" hidden="1">'JUN 2025 MTD I&amp;E'!$F$41</definedName>
    <definedName name="QB_ROW_512250" localSheetId="2" hidden="1">'JUN 2025 YTD I&amp;E'!$F$41</definedName>
    <definedName name="QB_ROW_512310" localSheetId="3" hidden="1">'JUN 2025 General Ledger'!$B$95</definedName>
    <definedName name="QB_ROW_512340" localSheetId="5" hidden="1">'JUN 2025 BVA'!$E$42</definedName>
    <definedName name="QB_ROW_512340" localSheetId="1" hidden="1">'JUN 2025 MTD I&amp;E'!$E$42</definedName>
    <definedName name="QB_ROW_512340" localSheetId="2" hidden="1">'JUN 2025 YTD I&amp;E'!$E$42</definedName>
    <definedName name="QB_ROW_51250" localSheetId="5" hidden="1">'JUN 2025 BVA'!$F$19</definedName>
    <definedName name="QB_ROW_51250" localSheetId="1" hidden="1">'JUN 2025 MTD I&amp;E'!$F$19</definedName>
    <definedName name="QB_ROW_51250" localSheetId="2" hidden="1">'JUN 2025 YTD I&amp;E'!$F$19</definedName>
    <definedName name="QB_ROW_514020" localSheetId="3" hidden="1">'JUN 2025 General Ledger'!$C$28</definedName>
    <definedName name="QB_ROW_514250" localSheetId="5" hidden="1">'JUN 2025 BVA'!$F$13</definedName>
    <definedName name="QB_ROW_514250" localSheetId="1" hidden="1">'JUN 2025 MTD I&amp;E'!$F$13</definedName>
    <definedName name="QB_ROW_514250" localSheetId="2" hidden="1">'JUN 2025 YTD I&amp;E'!$F$13</definedName>
    <definedName name="QB_ROW_514320" localSheetId="3" hidden="1">'JUN 2025 General Ledger'!$C$30</definedName>
    <definedName name="QB_ROW_515020" localSheetId="3" hidden="1">'JUN 2025 General Ledger'!$C$25</definedName>
    <definedName name="QB_ROW_515250" localSheetId="5" hidden="1">'JUN 2025 BVA'!$F$12</definedName>
    <definedName name="QB_ROW_515250" localSheetId="1" hidden="1">'JUN 2025 MTD I&amp;E'!$F$12</definedName>
    <definedName name="QB_ROW_515250" localSheetId="2" hidden="1">'JUN 2025 YTD I&amp;E'!$F$12</definedName>
    <definedName name="QB_ROW_515320" localSheetId="3" hidden="1">'JUN 2025 General Ledger'!$C$27</definedName>
    <definedName name="QB_ROW_516020" localSheetId="3" hidden="1">'JUN 2025 General Ledger'!$C$22</definedName>
    <definedName name="QB_ROW_516250" localSheetId="5" hidden="1">'JUN 2025 BVA'!$F$11</definedName>
    <definedName name="QB_ROW_516250" localSheetId="1" hidden="1">'JUN 2025 MTD I&amp;E'!$F$11</definedName>
    <definedName name="QB_ROW_516250" localSheetId="2" hidden="1">'JUN 2025 YTD I&amp;E'!$F$11</definedName>
    <definedName name="QB_ROW_516320" localSheetId="3" hidden="1">'JUN 2025 General Ledger'!$C$24</definedName>
    <definedName name="QB_ROW_517020" localSheetId="3" hidden="1">'JUN 2025 General Ledger'!$C$19</definedName>
    <definedName name="QB_ROW_517250" localSheetId="5" hidden="1">'JUN 2025 BVA'!$F$10</definedName>
    <definedName name="QB_ROW_517250" localSheetId="1" hidden="1">'JUN 2025 MTD I&amp;E'!$F$10</definedName>
    <definedName name="QB_ROW_517250" localSheetId="2" hidden="1">'JUN 2025 YTD I&amp;E'!$F$10</definedName>
    <definedName name="QB_ROW_517320" localSheetId="3" hidden="1">'JUN 2025 General Ledger'!$C$21</definedName>
    <definedName name="QB_ROW_518250" localSheetId="0" hidden="1">'JUN 2025 Balance Sheet'!$F$53</definedName>
    <definedName name="QB_ROW_519040" localSheetId="3" hidden="1">'JUN 2025 General Ledger'!$E$193</definedName>
    <definedName name="QB_ROW_519270" localSheetId="5" hidden="1">'JUN 2025 BVA'!$H$98</definedName>
    <definedName name="QB_ROW_519270" localSheetId="1" hidden="1">'JUN 2025 MTD I&amp;E'!$H$97</definedName>
    <definedName name="QB_ROW_519270" localSheetId="2" hidden="1">'JUN 2025 YTD I&amp;E'!$H$98</definedName>
    <definedName name="QB_ROW_519340" localSheetId="3" hidden="1">'JUN 2025 General Ledger'!$E$200</definedName>
    <definedName name="QB_ROW_520260" localSheetId="5" hidden="1">'JUN 2025 BVA'!$G$64</definedName>
    <definedName name="QB_ROW_520260" localSheetId="1" hidden="1">'JUN 2025 MTD I&amp;E'!$G$64</definedName>
    <definedName name="QB_ROW_520260" localSheetId="2" hidden="1">'JUN 2025 YTD I&amp;E'!$G$64</definedName>
    <definedName name="QB_ROW_521250" localSheetId="5" hidden="1">'JUN 2025 BVA'!$F$245</definedName>
    <definedName name="QB_ROW_521250" localSheetId="1" hidden="1">'JUN 2025 MTD I&amp;E'!$F$244</definedName>
    <definedName name="QB_ROW_521250" localSheetId="2" hidden="1">'JUN 2025 YTD I&amp;E'!$F$245</definedName>
    <definedName name="QB_ROW_523040" localSheetId="3" hidden="1">'JUN 2025 General Ledger'!$E$140</definedName>
    <definedName name="QB_ROW_523270" localSheetId="5" hidden="1">'JUN 2025 BVA'!$H$76</definedName>
    <definedName name="QB_ROW_523270" localSheetId="1" hidden="1">'JUN 2025 MTD I&amp;E'!$H$76</definedName>
    <definedName name="QB_ROW_523270" localSheetId="2" hidden="1">'JUN 2025 YTD I&amp;E'!$H$76</definedName>
    <definedName name="QB_ROW_523340" localSheetId="3" hidden="1">'JUN 2025 General Ledger'!$E$144</definedName>
    <definedName name="QB_ROW_525020" localSheetId="3" hidden="1">'JUN 2025 General Ledger'!$C$391</definedName>
    <definedName name="QB_ROW_525250" localSheetId="5" hidden="1">'JUN 2025 BVA'!$F$244</definedName>
    <definedName name="QB_ROW_525250" localSheetId="1" hidden="1">'JUN 2025 MTD I&amp;E'!$F$243</definedName>
    <definedName name="QB_ROW_525250" localSheetId="2" hidden="1">'JUN 2025 YTD I&amp;E'!$F$244</definedName>
    <definedName name="QB_ROW_525320" localSheetId="3" hidden="1">'JUN 2025 General Ledger'!$C$397</definedName>
    <definedName name="QB_ROW_5260" localSheetId="5" hidden="1">'JUN 2025 BVA'!$G$69</definedName>
    <definedName name="QB_ROW_5260" localSheetId="1" hidden="1">'JUN 2025 MTD I&amp;E'!$G$69</definedName>
    <definedName name="QB_ROW_5260" localSheetId="2" hidden="1">'JUN 2025 YTD I&amp;E'!$G$69</definedName>
    <definedName name="QB_ROW_529020" localSheetId="3" hidden="1">'JUN 2025 General Ledger'!$C$416</definedName>
    <definedName name="QB_ROW_529040" localSheetId="5" hidden="1">'JUN 2025 BVA'!$E$273</definedName>
    <definedName name="QB_ROW_529040" localSheetId="1" hidden="1">'JUN 2025 MTD I&amp;E'!$E$269</definedName>
    <definedName name="QB_ROW_529040" localSheetId="2" hidden="1">'JUN 2025 YTD I&amp;E'!$E$273</definedName>
    <definedName name="QB_ROW_529320" localSheetId="3" hidden="1">'JUN 2025 General Ledger'!$C$420</definedName>
    <definedName name="QB_ROW_529340" localSheetId="5" hidden="1">'JUN 2025 BVA'!$E$277</definedName>
    <definedName name="QB_ROW_529340" localSheetId="1" hidden="1">'JUN 2025 MTD I&amp;E'!$E$273</definedName>
    <definedName name="QB_ROW_529340" localSheetId="2" hidden="1">'JUN 2025 YTD I&amp;E'!$E$277</definedName>
    <definedName name="QB_ROW_530250" localSheetId="5" hidden="1">'JUN 2025 BVA'!$F$276</definedName>
    <definedName name="QB_ROW_530250" localSheetId="1" hidden="1">'JUN 2025 MTD I&amp;E'!$F$272</definedName>
    <definedName name="QB_ROW_530250" localSheetId="2" hidden="1">'JUN 2025 YTD I&amp;E'!$F$276</definedName>
    <definedName name="QB_ROW_53030" localSheetId="3" hidden="1">'JUN 2025 General Ledger'!$D$277</definedName>
    <definedName name="QB_ROW_53060" localSheetId="5" hidden="1">'JUN 2025 BVA'!$G$139</definedName>
    <definedName name="QB_ROW_53060" localSheetId="1" hidden="1">'JUN 2025 MTD I&amp;E'!$G$138</definedName>
    <definedName name="QB_ROW_53060" localSheetId="2" hidden="1">'JUN 2025 YTD I&amp;E'!$G$139</definedName>
    <definedName name="QB_ROW_5311" localSheetId="0" hidden="1">'JUN 2025 Balance Sheet'!$B$34</definedName>
    <definedName name="QB_ROW_531250" localSheetId="5" hidden="1">'JUN 2025 BVA'!$F$275</definedName>
    <definedName name="QB_ROW_531250" localSheetId="1" hidden="1">'JUN 2025 MTD I&amp;E'!$F$271</definedName>
    <definedName name="QB_ROW_531250" localSheetId="2" hidden="1">'JUN 2025 YTD I&amp;E'!$F$275</definedName>
    <definedName name="QB_ROW_532030" localSheetId="3" hidden="1">'JUN 2025 General Ledger'!$D$417</definedName>
    <definedName name="QB_ROW_532250" localSheetId="5" hidden="1">'JUN 2025 BVA'!$F$274</definedName>
    <definedName name="QB_ROW_532250" localSheetId="1" hidden="1">'JUN 2025 MTD I&amp;E'!$F$270</definedName>
    <definedName name="QB_ROW_532250" localSheetId="2" hidden="1">'JUN 2025 YTD I&amp;E'!$F$274</definedName>
    <definedName name="QB_ROW_532330" localSheetId="3" hidden="1">'JUN 2025 General Ledger'!$D$419</definedName>
    <definedName name="QB_ROW_53270" localSheetId="5" hidden="1">'JUN 2025 BVA'!$H$145</definedName>
    <definedName name="QB_ROW_53270" localSheetId="1" hidden="1">'JUN 2025 MTD I&amp;E'!$H$144</definedName>
    <definedName name="QB_ROW_53270" localSheetId="2" hidden="1">'JUN 2025 YTD I&amp;E'!$H$145</definedName>
    <definedName name="QB_ROW_5330" localSheetId="3" hidden="1">'JUN 2025 General Ledger'!$D$132</definedName>
    <definedName name="QB_ROW_53330" localSheetId="3" hidden="1">'JUN 2025 General Ledger'!$D$303</definedName>
    <definedName name="QB_ROW_53360" localSheetId="5" hidden="1">'JUN 2025 BVA'!$G$146</definedName>
    <definedName name="QB_ROW_53360" localSheetId="1" hidden="1">'JUN 2025 MTD I&amp;E'!$G$145</definedName>
    <definedName name="QB_ROW_53360" localSheetId="2" hidden="1">'JUN 2025 YTD I&amp;E'!$G$146</definedName>
    <definedName name="QB_ROW_537020" localSheetId="3" hidden="1">'JUN 2025 General Ledger'!$C$403</definedName>
    <definedName name="QB_ROW_537040" localSheetId="5" hidden="1">'JUN 2025 BVA'!$E$265</definedName>
    <definedName name="QB_ROW_537040" localSheetId="1" hidden="1">'JUN 2025 MTD I&amp;E'!$E$261</definedName>
    <definedName name="QB_ROW_537040" localSheetId="2" hidden="1">'JUN 2025 YTD I&amp;E'!$E$265</definedName>
    <definedName name="QB_ROW_537250" localSheetId="5" hidden="1">'JUN 2025 BVA'!$F$271</definedName>
    <definedName name="QB_ROW_537250" localSheetId="1" hidden="1">'JUN 2025 MTD I&amp;E'!$F$267</definedName>
    <definedName name="QB_ROW_537250" localSheetId="2" hidden="1">'JUN 2025 YTD I&amp;E'!$F$271</definedName>
    <definedName name="QB_ROW_537320" localSheetId="3" hidden="1">'JUN 2025 General Ledger'!$C$415</definedName>
    <definedName name="QB_ROW_537340" localSheetId="5" hidden="1">'JUN 2025 BVA'!$E$272</definedName>
    <definedName name="QB_ROW_537340" localSheetId="1" hidden="1">'JUN 2025 MTD I&amp;E'!$E$268</definedName>
    <definedName name="QB_ROW_537340" localSheetId="2" hidden="1">'JUN 2025 YTD I&amp;E'!$E$272</definedName>
    <definedName name="QB_ROW_538030" localSheetId="3" hidden="1">'JUN 2025 General Ledger'!$D$404</definedName>
    <definedName name="QB_ROW_538250" localSheetId="5" hidden="1">'JUN 2025 BVA'!$F$270</definedName>
    <definedName name="QB_ROW_538250" localSheetId="1" hidden="1">'JUN 2025 MTD I&amp;E'!$F$266</definedName>
    <definedName name="QB_ROW_538250" localSheetId="2" hidden="1">'JUN 2025 YTD I&amp;E'!$F$270</definedName>
    <definedName name="QB_ROW_538330" localSheetId="3" hidden="1">'JUN 2025 General Ledger'!$D$414</definedName>
    <definedName name="QB_ROW_539250" localSheetId="5" hidden="1">'JUN 2025 BVA'!$F$269</definedName>
    <definedName name="QB_ROW_539250" localSheetId="1" hidden="1">'JUN 2025 MTD I&amp;E'!$F$265</definedName>
    <definedName name="QB_ROW_539250" localSheetId="2" hidden="1">'JUN 2025 YTD I&amp;E'!$F$269</definedName>
    <definedName name="QB_ROW_54020" localSheetId="3" hidden="1">'JUN 2025 General Ledger'!$C$377</definedName>
    <definedName name="QB_ROW_540250" localSheetId="5" hidden="1">'JUN 2025 BVA'!$F$268</definedName>
    <definedName name="QB_ROW_540250" localSheetId="1" hidden="1">'JUN 2025 MTD I&amp;E'!$F$264</definedName>
    <definedName name="QB_ROW_540250" localSheetId="2" hidden="1">'JUN 2025 YTD I&amp;E'!$F$268</definedName>
    <definedName name="QB_ROW_54050" localSheetId="5" hidden="1">'JUN 2025 BVA'!$F$236</definedName>
    <definedName name="QB_ROW_54050" localSheetId="1" hidden="1">'JUN 2025 MTD I&amp;E'!$F$235</definedName>
    <definedName name="QB_ROW_54050" localSheetId="2" hidden="1">'JUN 2025 YTD I&amp;E'!$F$236</definedName>
    <definedName name="QB_ROW_541250" localSheetId="5" hidden="1">'JUN 2025 BVA'!$F$267</definedName>
    <definedName name="QB_ROW_541250" localSheetId="1" hidden="1">'JUN 2025 MTD I&amp;E'!$F$263</definedName>
    <definedName name="QB_ROW_541250" localSheetId="2" hidden="1">'JUN 2025 YTD I&amp;E'!$F$267</definedName>
    <definedName name="QB_ROW_54260" localSheetId="5" hidden="1">'JUN 2025 BVA'!$G$239</definedName>
    <definedName name="QB_ROW_54260" localSheetId="1" hidden="1">'JUN 2025 MTD I&amp;E'!$G$238</definedName>
    <definedName name="QB_ROW_54260" localSheetId="2" hidden="1">'JUN 2025 YTD I&amp;E'!$G$239</definedName>
    <definedName name="QB_ROW_54320" localSheetId="3" hidden="1">'JUN 2025 General Ledger'!$C$388</definedName>
    <definedName name="QB_ROW_54350" localSheetId="5" hidden="1">'JUN 2025 BVA'!$F$240</definedName>
    <definedName name="QB_ROW_54350" localSheetId="1" hidden="1">'JUN 2025 MTD I&amp;E'!$F$239</definedName>
    <definedName name="QB_ROW_54350" localSheetId="2" hidden="1">'JUN 2025 YTD I&amp;E'!$F$240</definedName>
    <definedName name="QB_ROW_545260" localSheetId="5" hidden="1">'JUN 2025 BVA'!$G$196</definedName>
    <definedName name="QB_ROW_545260" localSheetId="1" hidden="1">'JUN 2025 MTD I&amp;E'!$G$195</definedName>
    <definedName name="QB_ROW_545260" localSheetId="2" hidden="1">'JUN 2025 YTD I&amp;E'!$G$196</definedName>
    <definedName name="QB_ROW_546240" localSheetId="0" hidden="1">'JUN 2025 Balance Sheet'!$E$7</definedName>
    <definedName name="QB_ROW_547020" localSheetId="3" hidden="1">'JUN 2025 General Ledger'!$C$74</definedName>
    <definedName name="QB_ROW_547250" localSheetId="5" hidden="1">'JUN 2025 BVA'!$F$38</definedName>
    <definedName name="QB_ROW_547250" localSheetId="1" hidden="1">'JUN 2025 MTD I&amp;E'!$F$38</definedName>
    <definedName name="QB_ROW_547250" localSheetId="2" hidden="1">'JUN 2025 YTD I&amp;E'!$F$38</definedName>
    <definedName name="QB_ROW_547320" localSheetId="3" hidden="1">'JUN 2025 General Ledger'!$C$86</definedName>
    <definedName name="QB_ROW_548250" localSheetId="5" hidden="1">'JUN 2025 BVA'!$F$37</definedName>
    <definedName name="QB_ROW_548250" localSheetId="1" hidden="1">'JUN 2025 MTD I&amp;E'!$F$37</definedName>
    <definedName name="QB_ROW_548250" localSheetId="2" hidden="1">'JUN 2025 YTD I&amp;E'!$F$37</definedName>
    <definedName name="QB_ROW_549260" localSheetId="5" hidden="1">'JUN 2025 BVA'!$G$195</definedName>
    <definedName name="QB_ROW_549260" localSheetId="1" hidden="1">'JUN 2025 MTD I&amp;E'!$G$194</definedName>
    <definedName name="QB_ROW_549260" localSheetId="2" hidden="1">'JUN 2025 YTD I&amp;E'!$G$195</definedName>
    <definedName name="QB_ROW_55020" localSheetId="3" hidden="1">'JUN 2025 General Ledger'!$C$34</definedName>
    <definedName name="QB_ROW_551240" localSheetId="5" hidden="1">'JUN 2025 BVA'!$E$310</definedName>
    <definedName name="QB_ROW_551240" localSheetId="1" hidden="1">'JUN 2025 MTD I&amp;E'!$E$306</definedName>
    <definedName name="QB_ROW_551240" localSheetId="2" hidden="1">'JUN 2025 YTD I&amp;E'!$E$310</definedName>
    <definedName name="QB_ROW_552240" localSheetId="5" hidden="1">'JUN 2025 BVA'!$E$309</definedName>
    <definedName name="QB_ROW_552240" localSheetId="1" hidden="1">'JUN 2025 MTD I&amp;E'!$E$305</definedName>
    <definedName name="QB_ROW_552240" localSheetId="2" hidden="1">'JUN 2025 YTD I&amp;E'!$E$309</definedName>
    <definedName name="QB_ROW_55250" localSheetId="5" hidden="1">'JUN 2025 BVA'!$F$15</definedName>
    <definedName name="QB_ROW_55250" localSheetId="1" hidden="1">'JUN 2025 MTD I&amp;E'!$F$15</definedName>
    <definedName name="QB_ROW_55250" localSheetId="2" hidden="1">'JUN 2025 YTD I&amp;E'!$F$15</definedName>
    <definedName name="QB_ROW_55320" localSheetId="3" hidden="1">'JUN 2025 General Ledger'!$C$36</definedName>
    <definedName name="QB_ROW_554260" localSheetId="5" hidden="1">'JUN 2025 BVA'!$G$194</definedName>
    <definedName name="QB_ROW_554260" localSheetId="1" hidden="1">'JUN 2025 MTD I&amp;E'!$G$193</definedName>
    <definedName name="QB_ROW_554260" localSheetId="2" hidden="1">'JUN 2025 YTD I&amp;E'!$G$194</definedName>
    <definedName name="QB_ROW_555240" localSheetId="5" hidden="1">'JUN 2025 BVA'!$E$299</definedName>
    <definedName name="QB_ROW_555240" localSheetId="1" hidden="1">'JUN 2025 MTD I&amp;E'!$E$295</definedName>
    <definedName name="QB_ROW_555240" localSheetId="2" hidden="1">'JUN 2025 YTD I&amp;E'!$E$299</definedName>
    <definedName name="QB_ROW_556240" localSheetId="5" hidden="1">'JUN 2025 BVA'!$E$298</definedName>
    <definedName name="QB_ROW_556240" localSheetId="1" hidden="1">'JUN 2025 MTD I&amp;E'!$E$294</definedName>
    <definedName name="QB_ROW_556240" localSheetId="2" hidden="1">'JUN 2025 YTD I&amp;E'!$E$298</definedName>
    <definedName name="QB_ROW_56030" localSheetId="3" hidden="1">'JUN 2025 General Ledger'!$D$378</definedName>
    <definedName name="QB_ROW_562260" localSheetId="5" hidden="1">'JUN 2025 BVA'!$G$193</definedName>
    <definedName name="QB_ROW_562260" localSheetId="1" hidden="1">'JUN 2025 MTD I&amp;E'!$G$192</definedName>
    <definedName name="QB_ROW_562260" localSheetId="2" hidden="1">'JUN 2025 YTD I&amp;E'!$G$193</definedName>
    <definedName name="QB_ROW_56260" localSheetId="5" hidden="1">'JUN 2025 BVA'!$G$237</definedName>
    <definedName name="QB_ROW_56260" localSheetId="1" hidden="1">'JUN 2025 MTD I&amp;E'!$G$236</definedName>
    <definedName name="QB_ROW_56260" localSheetId="2" hidden="1">'JUN 2025 YTD I&amp;E'!$G$237</definedName>
    <definedName name="QB_ROW_56330" localSheetId="3" hidden="1">'JUN 2025 General Ledger'!$D$382</definedName>
    <definedName name="QB_ROW_567020" localSheetId="3" hidden="1">'JUN 2025 General Ledger'!$C$71</definedName>
    <definedName name="QB_ROW_567250" localSheetId="5" hidden="1">'JUN 2025 BVA'!$F$36</definedName>
    <definedName name="QB_ROW_567250" localSheetId="1" hidden="1">'JUN 2025 MTD I&amp;E'!$F$36</definedName>
    <definedName name="QB_ROW_567250" localSheetId="2" hidden="1">'JUN 2025 YTD I&amp;E'!$F$36</definedName>
    <definedName name="QB_ROW_567320" localSheetId="3" hidden="1">'JUN 2025 General Ledger'!$C$73</definedName>
    <definedName name="QB_ROW_568240" localSheetId="5" hidden="1">'JUN 2025 BVA'!$E$297</definedName>
    <definedName name="QB_ROW_568240" localSheetId="1" hidden="1">'JUN 2025 MTD I&amp;E'!$E$293</definedName>
    <definedName name="QB_ROW_568240" localSheetId="2" hidden="1">'JUN 2025 YTD I&amp;E'!$E$297</definedName>
    <definedName name="QB_ROW_569270" localSheetId="5" hidden="1">'JUN 2025 BVA'!$H$75</definedName>
    <definedName name="QB_ROW_569270" localSheetId="1" hidden="1">'JUN 2025 MTD I&amp;E'!$H$75</definedName>
    <definedName name="QB_ROW_569270" localSheetId="2" hidden="1">'JUN 2025 YTD I&amp;E'!$H$75</definedName>
    <definedName name="QB_ROW_57030" localSheetId="3" hidden="1">'JUN 2025 General Ledger'!$D$383</definedName>
    <definedName name="QB_ROW_571270" localSheetId="5" hidden="1">'JUN 2025 BVA'!$H$74</definedName>
    <definedName name="QB_ROW_571270" localSheetId="1" hidden="1">'JUN 2025 MTD I&amp;E'!$H$74</definedName>
    <definedName name="QB_ROW_571270" localSheetId="2" hidden="1">'JUN 2025 YTD I&amp;E'!$H$74</definedName>
    <definedName name="QB_ROW_572260" localSheetId="5" hidden="1">'JUN 2025 BVA'!$G$122</definedName>
    <definedName name="QB_ROW_572260" localSheetId="1" hidden="1">'JUN 2025 MTD I&amp;E'!$G$121</definedName>
    <definedName name="QB_ROW_572260" localSheetId="2" hidden="1">'JUN 2025 YTD I&amp;E'!$G$122</definedName>
    <definedName name="QB_ROW_57260" localSheetId="5" hidden="1">'JUN 2025 BVA'!$G$238</definedName>
    <definedName name="QB_ROW_57260" localSheetId="1" hidden="1">'JUN 2025 MTD I&amp;E'!$G$237</definedName>
    <definedName name="QB_ROW_57260" localSheetId="2" hidden="1">'JUN 2025 YTD I&amp;E'!$G$238</definedName>
    <definedName name="QB_ROW_573250" localSheetId="5" hidden="1">'JUN 2025 BVA'!$F$35</definedName>
    <definedName name="QB_ROW_573250" localSheetId="1" hidden="1">'JUN 2025 MTD I&amp;E'!$F$35</definedName>
    <definedName name="QB_ROW_573250" localSheetId="2" hidden="1">'JUN 2025 YTD I&amp;E'!$F$35</definedName>
    <definedName name="QB_ROW_57330" localSheetId="3" hidden="1">'JUN 2025 General Ledger'!$D$387</definedName>
    <definedName name="QB_ROW_574240" localSheetId="5" hidden="1">'JUN 2025 BVA'!$E$296</definedName>
    <definedName name="QB_ROW_574240" localSheetId="1" hidden="1">'JUN 2025 MTD I&amp;E'!$E$292</definedName>
    <definedName name="QB_ROW_574240" localSheetId="2" hidden="1">'JUN 2025 YTD I&amp;E'!$E$296</definedName>
    <definedName name="QB_ROW_575240" localSheetId="0" hidden="1">'JUN 2025 Balance Sheet'!$E$6</definedName>
    <definedName name="QB_ROW_576020" localSheetId="3" hidden="1">'JUN 2025 General Ledger'!$C$64</definedName>
    <definedName name="QB_ROW_576250" localSheetId="5" hidden="1">'JUN 2025 BVA'!$F$34</definedName>
    <definedName name="QB_ROW_576250" localSheetId="1" hidden="1">'JUN 2025 MTD I&amp;E'!$F$34</definedName>
    <definedName name="QB_ROW_576250" localSheetId="2" hidden="1">'JUN 2025 YTD I&amp;E'!$F$34</definedName>
    <definedName name="QB_ROW_576320" localSheetId="3" hidden="1">'JUN 2025 General Ledger'!$C$70</definedName>
    <definedName name="QB_ROW_577240" localSheetId="5" hidden="1">'JUN 2025 BVA'!$E$262</definedName>
    <definedName name="QB_ROW_577240" localSheetId="2" hidden="1">'JUN 2025 YTD I&amp;E'!$E$262</definedName>
    <definedName name="QB_ROW_578020" localSheetId="3" hidden="1">'JUN 2025 General Ledger'!$C$431</definedName>
    <definedName name="QB_ROW_578240" localSheetId="5" hidden="1">'JUN 2025 BVA'!$E$292</definedName>
    <definedName name="QB_ROW_578240" localSheetId="1" hidden="1">'JUN 2025 MTD I&amp;E'!$E$288</definedName>
    <definedName name="QB_ROW_578240" localSheetId="2" hidden="1">'JUN 2025 YTD I&amp;E'!$E$292</definedName>
    <definedName name="QB_ROW_578320" localSheetId="3" hidden="1">'JUN 2025 General Ledger'!$C$437</definedName>
    <definedName name="QB_ROW_580020" localSheetId="3" hidden="1">'JUN 2025 General Ledger'!$C$428</definedName>
    <definedName name="QB_ROW_580240" localSheetId="5" hidden="1">'JUN 2025 BVA'!$E$291</definedName>
    <definedName name="QB_ROW_580240" localSheetId="1" hidden="1">'JUN 2025 MTD I&amp;E'!$E$287</definedName>
    <definedName name="QB_ROW_580240" localSheetId="2" hidden="1">'JUN 2025 YTD I&amp;E'!$E$291</definedName>
    <definedName name="QB_ROW_58030" localSheetId="3" hidden="1">'JUN 2025 General Ledger'!$D$304</definedName>
    <definedName name="QB_ROW_580320" localSheetId="3" hidden="1">'JUN 2025 General Ledger'!$C$430</definedName>
    <definedName name="QB_ROW_58060" localSheetId="5" hidden="1">'JUN 2025 BVA'!$G$147</definedName>
    <definedName name="QB_ROW_58060" localSheetId="1" hidden="1">'JUN 2025 MTD I&amp;E'!$G$146</definedName>
    <definedName name="QB_ROW_58060" localSheetId="2" hidden="1">'JUN 2025 YTD I&amp;E'!$G$147</definedName>
    <definedName name="QB_ROW_58270" localSheetId="5" hidden="1">'JUN 2025 BVA'!$H$156</definedName>
    <definedName name="QB_ROW_58270" localSheetId="1" hidden="1">'JUN 2025 MTD I&amp;E'!$H$155</definedName>
    <definedName name="QB_ROW_58270" localSheetId="2" hidden="1">'JUN 2025 YTD I&amp;E'!$H$156</definedName>
    <definedName name="QB_ROW_58330" localSheetId="3" hidden="1">'JUN 2025 General Ledger'!$D$317</definedName>
    <definedName name="QB_ROW_58360" localSheetId="5" hidden="1">'JUN 2025 BVA'!$G$157</definedName>
    <definedName name="QB_ROW_58360" localSheetId="1" hidden="1">'JUN 2025 MTD I&amp;E'!$G$156</definedName>
    <definedName name="QB_ROW_58360" localSheetId="2" hidden="1">'JUN 2025 YTD I&amp;E'!$G$157</definedName>
    <definedName name="QB_ROW_59040" localSheetId="3" hidden="1">'JUN 2025 General Ledger'!$E$305</definedName>
    <definedName name="QB_ROW_59070" localSheetId="5" hidden="1">'JUN 2025 BVA'!$H$148</definedName>
    <definedName name="QB_ROW_59070" localSheetId="1" hidden="1">'JUN 2025 MTD I&amp;E'!$H$147</definedName>
    <definedName name="QB_ROW_59070" localSheetId="2" hidden="1">'JUN 2025 YTD I&amp;E'!$H$148</definedName>
    <definedName name="QB_ROW_59280" localSheetId="5" hidden="1">'JUN 2025 BVA'!$I$152</definedName>
    <definedName name="QB_ROW_59280" localSheetId="1" hidden="1">'JUN 2025 MTD I&amp;E'!$I$151</definedName>
    <definedName name="QB_ROW_59280" localSheetId="2" hidden="1">'JUN 2025 YTD I&amp;E'!$I$152</definedName>
    <definedName name="QB_ROW_59340" localSheetId="3" hidden="1">'JUN 2025 General Ledger'!$E$312</definedName>
    <definedName name="QB_ROW_59370" localSheetId="5" hidden="1">'JUN 2025 BVA'!$H$153</definedName>
    <definedName name="QB_ROW_59370" localSheetId="1" hidden="1">'JUN 2025 MTD I&amp;E'!$H$152</definedName>
    <definedName name="QB_ROW_59370" localSheetId="2" hidden="1">'JUN 2025 YTD I&amp;E'!$H$153</definedName>
    <definedName name="QB_ROW_6040" localSheetId="0" hidden="1">'JUN 2025 Balance Sheet'!$E$52</definedName>
    <definedName name="QB_ROW_61010" localSheetId="3" hidden="1">'JUN 2025 General Ledger'!$B$8</definedName>
    <definedName name="QB_ROW_61240" localSheetId="5" hidden="1">'JUN 2025 BVA'!$E$8</definedName>
    <definedName name="QB_ROW_61240" localSheetId="1" hidden="1">'JUN 2025 MTD I&amp;E'!$E$8</definedName>
    <definedName name="QB_ROW_61240" localSheetId="2" hidden="1">'JUN 2025 YTD I&amp;E'!$E$8</definedName>
    <definedName name="QB_ROW_61310" localSheetId="3" hidden="1">'JUN 2025 General Ledger'!$B$17</definedName>
    <definedName name="QB_ROW_62010" localSheetId="3" hidden="1">'JUN 2025 General Ledger'!$B$402</definedName>
    <definedName name="QB_ROW_62030" localSheetId="5" hidden="1">'JUN 2025 BVA'!$D$264</definedName>
    <definedName name="QB_ROW_62030" localSheetId="1" hidden="1">'JUN 2025 MTD I&amp;E'!$D$260</definedName>
    <definedName name="QB_ROW_62030" localSheetId="2" hidden="1">'JUN 2025 YTD I&amp;E'!$D$264</definedName>
    <definedName name="QB_ROW_62310" localSheetId="3" hidden="1">'JUN 2025 General Ledger'!$B$426</definedName>
    <definedName name="QB_ROW_62330" localSheetId="5" hidden="1">'JUN 2025 BVA'!$D$287</definedName>
    <definedName name="QB_ROW_62330" localSheetId="1" hidden="1">'JUN 2025 MTD I&amp;E'!$D$283</definedName>
    <definedName name="QB_ROW_62330" localSheetId="2" hidden="1">'JUN 2025 YTD I&amp;E'!$D$287</definedName>
    <definedName name="QB_ROW_6250" localSheetId="0" hidden="1">'JUN 2025 Balance Sheet'!$F$66</definedName>
    <definedName name="QB_ROW_63030" localSheetId="5" hidden="1">'JUN 2025 BVA'!$D$295</definedName>
    <definedName name="QB_ROW_63030" localSheetId="1" hidden="1">'JUN 2025 MTD I&amp;E'!$D$291</definedName>
    <definedName name="QB_ROW_63030" localSheetId="2" hidden="1">'JUN 2025 YTD I&amp;E'!$D$295</definedName>
    <definedName name="QB_ROW_63240" localSheetId="5" hidden="1">'JUN 2025 BVA'!$E$306</definedName>
    <definedName name="QB_ROW_63240" localSheetId="1" hidden="1">'JUN 2025 MTD I&amp;E'!$E$302</definedName>
    <definedName name="QB_ROW_63240" localSheetId="2" hidden="1">'JUN 2025 YTD I&amp;E'!$E$306</definedName>
    <definedName name="QB_ROW_63330" localSheetId="5" hidden="1">'JUN 2025 BVA'!$D$307</definedName>
    <definedName name="QB_ROW_63330" localSheetId="1" hidden="1">'JUN 2025 MTD I&amp;E'!$D$303</definedName>
    <definedName name="QB_ROW_63330" localSheetId="2" hidden="1">'JUN 2025 YTD I&amp;E'!$D$307</definedName>
    <definedName name="QB_ROW_6340" localSheetId="0" hidden="1">'JUN 2025 Balance Sheet'!$E$67</definedName>
    <definedName name="QB_ROW_64020" localSheetId="3" hidden="1">'JUN 2025 General Ledger'!$C$51</definedName>
    <definedName name="QB_ROW_64250" localSheetId="5" hidden="1">'JUN 2025 BVA'!$F$25</definedName>
    <definedName name="QB_ROW_64250" localSheetId="1" hidden="1">'JUN 2025 MTD I&amp;E'!$F$25</definedName>
    <definedName name="QB_ROW_64250" localSheetId="2" hidden="1">'JUN 2025 YTD I&amp;E'!$F$25</definedName>
    <definedName name="QB_ROW_64320" localSheetId="3" hidden="1">'JUN 2025 General Ledger'!$C$55</definedName>
    <definedName name="QB_ROW_7001" localSheetId="0" hidden="1">'JUN 2025 Balance Sheet'!$A$36</definedName>
    <definedName name="QB_ROW_70010" localSheetId="3" hidden="1">'JUN 2025 General Ledger'!$B$18</definedName>
    <definedName name="QB_ROW_70020" localSheetId="3" hidden="1">'JUN 2025 General Ledger'!$C$59</definedName>
    <definedName name="QB_ROW_70040" localSheetId="5" hidden="1">'JUN 2025 BVA'!$E$9</definedName>
    <definedName name="QB_ROW_70040" localSheetId="1" hidden="1">'JUN 2025 MTD I&amp;E'!$E$9</definedName>
    <definedName name="QB_ROW_70040" localSheetId="2" hidden="1">'JUN 2025 YTD I&amp;E'!$E$9</definedName>
    <definedName name="QB_ROW_70250" localSheetId="5" hidden="1">'JUN 2025 BVA'!$F$28</definedName>
    <definedName name="QB_ROW_70250" localSheetId="1" hidden="1">'JUN 2025 MTD I&amp;E'!$F$28</definedName>
    <definedName name="QB_ROW_70250" localSheetId="2" hidden="1">'JUN 2025 YTD I&amp;E'!$F$28</definedName>
    <definedName name="QB_ROW_70310" localSheetId="3" hidden="1">'JUN 2025 General Ledger'!$B$62</definedName>
    <definedName name="QB_ROW_70320" localSheetId="3" hidden="1">'JUN 2025 General Ledger'!$C$61</definedName>
    <definedName name="QB_ROW_70340" localSheetId="5" hidden="1">'JUN 2025 BVA'!$E$29</definedName>
    <definedName name="QB_ROW_70340" localSheetId="1" hidden="1">'JUN 2025 MTD I&amp;E'!$E$29</definedName>
    <definedName name="QB_ROW_70340" localSheetId="2" hidden="1">'JUN 2025 YTD I&amp;E'!$E$29</definedName>
    <definedName name="QB_ROW_7050" localSheetId="0" hidden="1">'JUN 2025 Balance Sheet'!$F$56</definedName>
    <definedName name="QB_ROW_72020" localSheetId="3" hidden="1">'JUN 2025 General Ledger'!$C$31</definedName>
    <definedName name="QB_ROW_72250" localSheetId="5" hidden="1">'JUN 2025 BVA'!$F$14</definedName>
    <definedName name="QB_ROW_72250" localSheetId="1" hidden="1">'JUN 2025 MTD I&amp;E'!$F$14</definedName>
    <definedName name="QB_ROW_72250" localSheetId="2" hidden="1">'JUN 2025 YTD I&amp;E'!$F$14</definedName>
    <definedName name="QB_ROW_72320" localSheetId="3" hidden="1">'JUN 2025 General Ledger'!$C$33</definedName>
    <definedName name="QB_ROW_7301" localSheetId="0" hidden="1">'JUN 2025 Balance Sheet'!$A$89</definedName>
    <definedName name="QB_ROW_7350" localSheetId="0" hidden="1">'JUN 2025 Balance Sheet'!$F$59</definedName>
    <definedName name="QB_ROW_74260" localSheetId="5" hidden="1">'JUN 2025 BVA'!$G$118</definedName>
    <definedName name="QB_ROW_74260" localSheetId="1" hidden="1">'JUN 2025 MTD I&amp;E'!$G$117</definedName>
    <definedName name="QB_ROW_74260" localSheetId="2" hidden="1">'JUN 2025 YTD I&amp;E'!$G$118</definedName>
    <definedName name="QB_ROW_75260" localSheetId="5" hidden="1">'JUN 2025 BVA'!$G$59</definedName>
    <definedName name="QB_ROW_75260" localSheetId="1" hidden="1">'JUN 2025 MTD I&amp;E'!$G$59</definedName>
    <definedName name="QB_ROW_75260" localSheetId="2" hidden="1">'JUN 2025 YTD I&amp;E'!$G$59</definedName>
    <definedName name="QB_ROW_76020" localSheetId="3" hidden="1">'JUN 2025 General Ledger'!$C$97</definedName>
    <definedName name="QB_ROW_76250" localSheetId="5" hidden="1">'JUN 2025 BVA'!$F$44</definedName>
    <definedName name="QB_ROW_76250" localSheetId="1" hidden="1">'JUN 2025 MTD I&amp;E'!$F$44</definedName>
    <definedName name="QB_ROW_76250" localSheetId="2" hidden="1">'JUN 2025 YTD I&amp;E'!$F$44</definedName>
    <definedName name="QB_ROW_76320" localSheetId="3" hidden="1">'JUN 2025 General Ledger'!$C$99</definedName>
    <definedName name="QB_ROW_77260" localSheetId="5" hidden="1">'JUN 2025 BVA'!$G$117</definedName>
    <definedName name="QB_ROW_77260" localSheetId="1" hidden="1">'JUN 2025 MTD I&amp;E'!$G$116</definedName>
    <definedName name="QB_ROW_77260" localSheetId="2" hidden="1">'JUN 2025 YTD I&amp;E'!$G$117</definedName>
    <definedName name="QB_ROW_80050" localSheetId="3" hidden="1">'JUN 2025 General Ledger'!$F$146</definedName>
    <definedName name="QB_ROW_8011" localSheetId="0" hidden="1">'JUN 2025 Balance Sheet'!$B$37</definedName>
    <definedName name="QB_ROW_80280" localSheetId="5" hidden="1">'JUN 2025 BVA'!$I$78</definedName>
    <definedName name="QB_ROW_80280" localSheetId="1" hidden="1">'JUN 2025 MTD I&amp;E'!$I$78</definedName>
    <definedName name="QB_ROW_80280" localSheetId="2" hidden="1">'JUN 2025 YTD I&amp;E'!$I$78</definedName>
    <definedName name="QB_ROW_80350" localSheetId="3" hidden="1">'JUN 2025 General Ledger'!$F$152</definedName>
    <definedName name="QB_ROW_82030" localSheetId="3" hidden="1">'JUN 2025 General Ledger'!$D$139</definedName>
    <definedName name="QB_ROW_82060" localSheetId="5" hidden="1">'JUN 2025 BVA'!$G$73</definedName>
    <definedName name="QB_ROW_82060" localSheetId="1" hidden="1">'JUN 2025 MTD I&amp;E'!$G$73</definedName>
    <definedName name="QB_ROW_82060" localSheetId="2" hidden="1">'JUN 2025 YTD I&amp;E'!$G$73</definedName>
    <definedName name="QB_ROW_82270" localSheetId="5" hidden="1">'JUN 2025 BVA'!$H$94</definedName>
    <definedName name="QB_ROW_82270" localSheetId="1" hidden="1">'JUN 2025 MTD I&amp;E'!$H$94</definedName>
    <definedName name="QB_ROW_82270" localSheetId="2" hidden="1">'JUN 2025 YTD I&amp;E'!$H$94</definedName>
    <definedName name="QB_ROW_82330" localSheetId="3" hidden="1">'JUN 2025 General Ledger'!$D$191</definedName>
    <definedName name="QB_ROW_82360" localSheetId="5" hidden="1">'JUN 2025 BVA'!$G$95</definedName>
    <definedName name="QB_ROW_82360" localSheetId="1" hidden="1">'JUN 2025 MTD I&amp;E'!$G$95</definedName>
    <definedName name="QB_ROW_82360" localSheetId="2" hidden="1">'JUN 2025 YTD I&amp;E'!$G$95</definedName>
    <definedName name="QB_ROW_8260" localSheetId="0" hidden="1">'JUN 2025 Balance Sheet'!$G$57</definedName>
    <definedName name="QB_ROW_83050" localSheetId="3" hidden="1">'JUN 2025 General Ledger'!$F$309</definedName>
    <definedName name="QB_ROW_8311" localSheetId="0" hidden="1">'JUN 2025 Balance Sheet'!$B$74</definedName>
    <definedName name="QB_ROW_83280" localSheetId="5" hidden="1">'JUN 2025 BVA'!$I$151</definedName>
    <definedName name="QB_ROW_83280" localSheetId="1" hidden="1">'JUN 2025 MTD I&amp;E'!$I$150</definedName>
    <definedName name="QB_ROW_83280" localSheetId="2" hidden="1">'JUN 2025 YTD I&amp;E'!$I$151</definedName>
    <definedName name="QB_ROW_83350" localSheetId="3" hidden="1">'JUN 2025 General Ledger'!$F$311</definedName>
    <definedName name="QB_ROW_84280" localSheetId="5" hidden="1">'JUN 2025 BVA'!$I$149</definedName>
    <definedName name="QB_ROW_84280" localSheetId="1" hidden="1">'JUN 2025 MTD I&amp;E'!$I$148</definedName>
    <definedName name="QB_ROW_84280" localSheetId="2" hidden="1">'JUN 2025 YTD I&amp;E'!$I$149</definedName>
    <definedName name="QB_ROW_86030" localSheetId="3" hidden="1">'JUN 2025 General Ledger'!$D$318</definedName>
    <definedName name="QB_ROW_86260" localSheetId="5" hidden="1">'JUN 2025 BVA'!$G$158</definedName>
    <definedName name="QB_ROW_86260" localSheetId="1" hidden="1">'JUN 2025 MTD I&amp;E'!$G$157</definedName>
    <definedName name="QB_ROW_86260" localSheetId="2" hidden="1">'JUN 2025 YTD I&amp;E'!$G$158</definedName>
    <definedName name="QB_ROW_86321" localSheetId="5" hidden="1">'JUN 2025 BVA'!$C$31</definedName>
    <definedName name="QB_ROW_86321" localSheetId="1" hidden="1">'JUN 2025 MTD I&amp;E'!$C$31</definedName>
    <definedName name="QB_ROW_86321" localSheetId="2" hidden="1">'JUN 2025 YTD I&amp;E'!$C$31</definedName>
    <definedName name="QB_ROW_86330" localSheetId="3" hidden="1">'JUN 2025 General Ledger'!$D$320</definedName>
    <definedName name="QB_ROW_87020" localSheetId="3" hidden="1">'JUN 2025 General Ledger'!$C$324</definedName>
    <definedName name="QB_ROW_87250" localSheetId="5" hidden="1">'JUN 2025 BVA'!$F$164</definedName>
    <definedName name="QB_ROW_87250" localSheetId="1" hidden="1">'JUN 2025 MTD I&amp;E'!$F$163</definedName>
    <definedName name="QB_ROW_87250" localSheetId="2" hidden="1">'JUN 2025 YTD I&amp;E'!$F$164</definedName>
    <definedName name="QB_ROW_87320" localSheetId="3" hidden="1">'JUN 2025 General Ledger'!$C$328</definedName>
    <definedName name="QB_ROW_88250" localSheetId="5" hidden="1">'JUN 2025 BVA'!$F$165</definedName>
    <definedName name="QB_ROW_88250" localSheetId="1" hidden="1">'JUN 2025 MTD I&amp;E'!$F$164</definedName>
    <definedName name="QB_ROW_88250" localSheetId="2" hidden="1">'JUN 2025 YTD I&amp;E'!$F$165</definedName>
    <definedName name="QB_ROW_90020" localSheetId="3" hidden="1">'JUN 2025 General Ledger'!$C$331</definedName>
    <definedName name="QB_ROW_9021" localSheetId="0" hidden="1">'JUN 2025 Balance Sheet'!$C$38</definedName>
    <definedName name="QB_ROW_90250" localSheetId="5" hidden="1">'JUN 2025 BVA'!$F$170</definedName>
    <definedName name="QB_ROW_90250" localSheetId="1" hidden="1">'JUN 2025 MTD I&amp;E'!$F$169</definedName>
    <definedName name="QB_ROW_90250" localSheetId="2" hidden="1">'JUN 2025 YTD I&amp;E'!$F$170</definedName>
    <definedName name="QB_ROW_90320" localSheetId="3" hidden="1">'JUN 2025 General Ledger'!$C$337</definedName>
    <definedName name="QB_ROW_91020" localSheetId="3" hidden="1">'JUN 2025 General Ledger'!$C$355</definedName>
    <definedName name="QB_ROW_91050" localSheetId="5" hidden="1">'JUN 2025 BVA'!$F$192</definedName>
    <definedName name="QB_ROW_91050" localSheetId="1" hidden="1">'JUN 2025 MTD I&amp;E'!$F$191</definedName>
    <definedName name="QB_ROW_91050" localSheetId="2" hidden="1">'JUN 2025 YTD I&amp;E'!$F$192</definedName>
    <definedName name="QB_ROW_91260" localSheetId="5" hidden="1">'JUN 2025 BVA'!$G$218</definedName>
    <definedName name="QB_ROW_91260" localSheetId="1" hidden="1">'JUN 2025 MTD I&amp;E'!$G$217</definedName>
    <definedName name="QB_ROW_91260" localSheetId="2" hidden="1">'JUN 2025 YTD I&amp;E'!$G$218</definedName>
    <definedName name="QB_ROW_91320" localSheetId="3" hidden="1">'JUN 2025 General Ledger'!$C$359</definedName>
    <definedName name="QB_ROW_91350" localSheetId="5" hidden="1">'JUN 2025 BVA'!$F$219</definedName>
    <definedName name="QB_ROW_91350" localSheetId="1" hidden="1">'JUN 2025 MTD I&amp;E'!$F$218</definedName>
    <definedName name="QB_ROW_91350" localSheetId="2" hidden="1">'JUN 2025 YTD I&amp;E'!$F$219</definedName>
    <definedName name="QB_ROW_92030" localSheetId="3" hidden="1">'JUN 2025 General Ledger'!$D$265</definedName>
    <definedName name="QB_ROW_92060" localSheetId="5" hidden="1">'JUN 2025 BVA'!$G$123</definedName>
    <definedName name="QB_ROW_92060" localSheetId="1" hidden="1">'JUN 2025 MTD I&amp;E'!$G$122</definedName>
    <definedName name="QB_ROW_92060" localSheetId="2" hidden="1">'JUN 2025 YTD I&amp;E'!$G$123</definedName>
    <definedName name="QB_ROW_92270" localSheetId="5" hidden="1">'JUN 2025 BVA'!$H$136</definedName>
    <definedName name="QB_ROW_92270" localSheetId="1" hidden="1">'JUN 2025 MTD I&amp;E'!$H$135</definedName>
    <definedName name="QB_ROW_92270" localSheetId="2" hidden="1">'JUN 2025 YTD I&amp;E'!$H$136</definedName>
    <definedName name="QB_ROW_92330" localSheetId="3" hidden="1">'JUN 2025 General Ledger'!$D$276</definedName>
    <definedName name="QB_ROW_92360" localSheetId="5" hidden="1">'JUN 2025 BVA'!$G$137</definedName>
    <definedName name="QB_ROW_92360" localSheetId="1" hidden="1">'JUN 2025 MTD I&amp;E'!$G$136</definedName>
    <definedName name="QB_ROW_92360" localSheetId="2" hidden="1">'JUN 2025 YTD I&amp;E'!$G$137</definedName>
    <definedName name="QB_ROW_9260" localSheetId="0" hidden="1">'JUN 2025 Balance Sheet'!$G$58</definedName>
    <definedName name="QB_ROW_9321" localSheetId="0" hidden="1">'JUN 2025 Balance Sheet'!$C$73</definedName>
    <definedName name="QB_ROW_93240" localSheetId="0" hidden="1">'JUN 2025 Balance Sheet'!$E$13</definedName>
    <definedName name="QB_ROW_94020" localSheetId="3" hidden="1">'JUN 2025 General Ledger'!$C$343</definedName>
    <definedName name="QB_ROW_94250" localSheetId="5" hidden="1">'JUN 2025 BVA'!$F$179</definedName>
    <definedName name="QB_ROW_94250" localSheetId="1" hidden="1">'JUN 2025 MTD I&amp;E'!$F$178</definedName>
    <definedName name="QB_ROW_94250" localSheetId="2" hidden="1">'JUN 2025 YTD I&amp;E'!$F$179</definedName>
    <definedName name="QB_ROW_94320" localSheetId="3" hidden="1">'JUN 2025 General Ledger'!$C$346</definedName>
    <definedName name="QB_ROW_96020" localSheetId="3" hidden="1">'JUN 2025 General Ledger'!$C$338</definedName>
    <definedName name="QB_ROW_96250" localSheetId="5" hidden="1">'JUN 2025 BVA'!$F$171</definedName>
    <definedName name="QB_ROW_96250" localSheetId="1" hidden="1">'JUN 2025 MTD I&amp;E'!$F$170</definedName>
    <definedName name="QB_ROW_96250" localSheetId="2" hidden="1">'JUN 2025 YTD I&amp;E'!$F$171</definedName>
    <definedName name="QB_ROW_96320" localSheetId="3" hidden="1">'JUN 2025 General Ledger'!$C$340</definedName>
    <definedName name="QB_ROW_97020" localSheetId="3" hidden="1">'JUN 2025 General Ledger'!$C$347</definedName>
    <definedName name="QB_ROW_97050" localSheetId="5" hidden="1">'JUN 2025 BVA'!$F$180</definedName>
    <definedName name="QB_ROW_97050" localSheetId="1" hidden="1">'JUN 2025 MTD I&amp;E'!$F$179</definedName>
    <definedName name="QB_ROW_97050" localSheetId="2" hidden="1">'JUN 2025 YTD I&amp;E'!$F$180</definedName>
    <definedName name="QB_ROW_97260" localSheetId="5" hidden="1">'JUN 2025 BVA'!$G$190</definedName>
    <definedName name="QB_ROW_97260" localSheetId="1" hidden="1">'JUN 2025 MTD I&amp;E'!$G$189</definedName>
    <definedName name="QB_ROW_97260" localSheetId="2" hidden="1">'JUN 2025 YTD I&amp;E'!$G$190</definedName>
    <definedName name="QB_ROW_97320" localSheetId="3" hidden="1">'JUN 2025 General Ledger'!$C$354</definedName>
    <definedName name="QB_ROW_97350" localSheetId="5" hidden="1">'JUN 2025 BVA'!$F$191</definedName>
    <definedName name="QB_ROW_97350" localSheetId="1" hidden="1">'JUN 2025 MTD I&amp;E'!$F$190</definedName>
    <definedName name="QB_ROW_97350" localSheetId="2" hidden="1">'JUN 2025 YTD I&amp;E'!$F$191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20250630</definedName>
    <definedName name="QBENDDATE" localSheetId="5">20251231</definedName>
    <definedName name="QBENDDATE" localSheetId="3">20250630</definedName>
    <definedName name="QBENDDATE" localSheetId="1">20250630</definedName>
    <definedName name="QBENDDATE" localSheetId="2">20250630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5964</definedName>
    <definedName name="QBMETADATASIZE" localSheetId="5">5964</definedName>
    <definedName name="QBMETADATASIZE" localSheetId="3">8062</definedName>
    <definedName name="QBMETADATASIZE" localSheetId="1">5964</definedName>
    <definedName name="QBMETADATASIZE" localSheetId="2">5964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20250601</definedName>
    <definedName name="QBSTARTDATE" localSheetId="1">20250601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4" i="5" l="1"/>
  <c r="L314" i="5"/>
  <c r="K314" i="5"/>
  <c r="J314" i="5"/>
  <c r="M313" i="5"/>
  <c r="L313" i="5"/>
  <c r="K313" i="5"/>
  <c r="J313" i="5"/>
  <c r="M312" i="5"/>
  <c r="L312" i="5"/>
  <c r="K312" i="5"/>
  <c r="J312" i="5"/>
  <c r="M311" i="5"/>
  <c r="L311" i="5"/>
  <c r="K311" i="5"/>
  <c r="J311" i="5"/>
  <c r="M310" i="5"/>
  <c r="L310" i="5"/>
  <c r="M309" i="5"/>
  <c r="L309" i="5"/>
  <c r="M307" i="5"/>
  <c r="L307" i="5"/>
  <c r="K307" i="5"/>
  <c r="J307" i="5"/>
  <c r="M306" i="5"/>
  <c r="L306" i="5"/>
  <c r="M305" i="5"/>
  <c r="L305" i="5"/>
  <c r="K305" i="5"/>
  <c r="J305" i="5"/>
  <c r="M304" i="5"/>
  <c r="L304" i="5"/>
  <c r="M303" i="5"/>
  <c r="L303" i="5"/>
  <c r="M302" i="5"/>
  <c r="L302" i="5"/>
  <c r="M301" i="5"/>
  <c r="L301" i="5"/>
  <c r="M299" i="5"/>
  <c r="L299" i="5"/>
  <c r="M298" i="5"/>
  <c r="L298" i="5"/>
  <c r="M297" i="5"/>
  <c r="L297" i="5"/>
  <c r="M296" i="5"/>
  <c r="L296" i="5"/>
  <c r="M294" i="5"/>
  <c r="L294" i="5"/>
  <c r="K294" i="5"/>
  <c r="J294" i="5"/>
  <c r="M293" i="5"/>
  <c r="L293" i="5"/>
  <c r="M292" i="5"/>
  <c r="L292" i="5"/>
  <c r="M291" i="5"/>
  <c r="L291" i="5"/>
  <c r="M288" i="5"/>
  <c r="L288" i="5"/>
  <c r="K288" i="5"/>
  <c r="J288" i="5"/>
  <c r="M287" i="5"/>
  <c r="L287" i="5"/>
  <c r="K287" i="5"/>
  <c r="J287" i="5"/>
  <c r="M286" i="5"/>
  <c r="L286" i="5"/>
  <c r="K286" i="5"/>
  <c r="J286" i="5"/>
  <c r="M285" i="5"/>
  <c r="L285" i="5"/>
  <c r="M284" i="5"/>
  <c r="L284" i="5"/>
  <c r="M283" i="5"/>
  <c r="L283" i="5"/>
  <c r="M282" i="5"/>
  <c r="L282" i="5"/>
  <c r="M281" i="5"/>
  <c r="L281" i="5"/>
  <c r="M280" i="5"/>
  <c r="L280" i="5"/>
  <c r="M278" i="5"/>
  <c r="L278" i="5"/>
  <c r="M277" i="5"/>
  <c r="L277" i="5"/>
  <c r="K277" i="5"/>
  <c r="J277" i="5"/>
  <c r="M276" i="5"/>
  <c r="L276" i="5"/>
  <c r="M275" i="5"/>
  <c r="L275" i="5"/>
  <c r="M274" i="5"/>
  <c r="L274" i="5"/>
  <c r="M272" i="5"/>
  <c r="L272" i="5"/>
  <c r="K272" i="5"/>
  <c r="J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J263" i="5"/>
  <c r="M258" i="5"/>
  <c r="L258" i="5"/>
  <c r="K258" i="5"/>
  <c r="J258" i="5"/>
  <c r="M257" i="5"/>
  <c r="L257" i="5"/>
  <c r="K257" i="5"/>
  <c r="J257" i="5"/>
  <c r="M256" i="5"/>
  <c r="L256" i="5"/>
  <c r="M255" i="5"/>
  <c r="L255" i="5"/>
  <c r="K255" i="5"/>
  <c r="J255" i="5"/>
  <c r="M254" i="5"/>
  <c r="L254" i="5"/>
  <c r="M253" i="5"/>
  <c r="L253" i="5"/>
  <c r="K253" i="5"/>
  <c r="J253" i="5"/>
  <c r="M252" i="5"/>
  <c r="L252" i="5"/>
  <c r="M251" i="5"/>
  <c r="L251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M238" i="5"/>
  <c r="L238" i="5"/>
  <c r="M237" i="5"/>
  <c r="L237" i="5"/>
  <c r="M235" i="5"/>
  <c r="L235" i="5"/>
  <c r="M234" i="5"/>
  <c r="L234" i="5"/>
  <c r="K234" i="5"/>
  <c r="J234" i="5"/>
  <c r="M233" i="5"/>
  <c r="L233" i="5"/>
  <c r="M232" i="5"/>
  <c r="L232" i="5"/>
  <c r="M231" i="5"/>
  <c r="L231" i="5"/>
  <c r="M230" i="5"/>
  <c r="L230" i="5"/>
  <c r="M228" i="5"/>
  <c r="L228" i="5"/>
  <c r="M226" i="5"/>
  <c r="L226" i="5"/>
  <c r="K226" i="5"/>
  <c r="J226" i="5"/>
  <c r="M225" i="5"/>
  <c r="L225" i="5"/>
  <c r="M224" i="5"/>
  <c r="L224" i="5"/>
  <c r="M223" i="5"/>
  <c r="L223" i="5"/>
  <c r="M221" i="5"/>
  <c r="L221" i="5"/>
  <c r="K221" i="5"/>
  <c r="J221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1" i="5"/>
  <c r="L191" i="5"/>
  <c r="K191" i="5"/>
  <c r="J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9" i="5"/>
  <c r="L179" i="5"/>
  <c r="M178" i="5"/>
  <c r="L178" i="5"/>
  <c r="M177" i="5"/>
  <c r="L177" i="5"/>
  <c r="M175" i="5"/>
  <c r="L175" i="5"/>
  <c r="K175" i="5"/>
  <c r="J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7" i="5"/>
  <c r="L167" i="5"/>
  <c r="K167" i="5"/>
  <c r="J167" i="5"/>
  <c r="M166" i="5"/>
  <c r="L166" i="5"/>
  <c r="M165" i="5"/>
  <c r="L165" i="5"/>
  <c r="M164" i="5"/>
  <c r="L164" i="5"/>
  <c r="M162" i="5"/>
  <c r="L162" i="5"/>
  <c r="K162" i="5"/>
  <c r="J162" i="5"/>
  <c r="M161" i="5"/>
  <c r="L161" i="5"/>
  <c r="M160" i="5"/>
  <c r="L160" i="5"/>
  <c r="K160" i="5"/>
  <c r="J160" i="5"/>
  <c r="M159" i="5"/>
  <c r="L159" i="5"/>
  <c r="M158" i="5"/>
  <c r="L158" i="5"/>
  <c r="M157" i="5"/>
  <c r="L157" i="5"/>
  <c r="K157" i="5"/>
  <c r="J157" i="5"/>
  <c r="M156" i="5"/>
  <c r="L156" i="5"/>
  <c r="M155" i="5"/>
  <c r="L155" i="5"/>
  <c r="M154" i="5"/>
  <c r="L154" i="5"/>
  <c r="M153" i="5"/>
  <c r="L153" i="5"/>
  <c r="K153" i="5"/>
  <c r="J153" i="5"/>
  <c r="M152" i="5"/>
  <c r="L152" i="5"/>
  <c r="M151" i="5"/>
  <c r="L151" i="5"/>
  <c r="M150" i="5"/>
  <c r="L150" i="5"/>
  <c r="M149" i="5"/>
  <c r="L149" i="5"/>
  <c r="M146" i="5"/>
  <c r="L146" i="5"/>
  <c r="K146" i="5"/>
  <c r="J146" i="5"/>
  <c r="M145" i="5"/>
  <c r="L145" i="5"/>
  <c r="M144" i="5"/>
  <c r="L144" i="5"/>
  <c r="M143" i="5"/>
  <c r="L143" i="5"/>
  <c r="M142" i="5"/>
  <c r="L142" i="5"/>
  <c r="M141" i="5"/>
  <c r="L141" i="5"/>
  <c r="M140" i="5"/>
  <c r="L140" i="5"/>
  <c r="M138" i="5"/>
  <c r="L138" i="5"/>
  <c r="M137" i="5"/>
  <c r="L137" i="5"/>
  <c r="K137" i="5"/>
  <c r="J137" i="5"/>
  <c r="M136" i="5"/>
  <c r="L136" i="5"/>
  <c r="M135" i="5"/>
  <c r="L135" i="5"/>
  <c r="K135" i="5"/>
  <c r="J135" i="5"/>
  <c r="M134" i="5"/>
  <c r="L134" i="5"/>
  <c r="M133" i="5"/>
  <c r="L133" i="5"/>
  <c r="M131" i="5"/>
  <c r="L131" i="5"/>
  <c r="K131" i="5"/>
  <c r="J131" i="5"/>
  <c r="M130" i="5"/>
  <c r="L130" i="5"/>
  <c r="M129" i="5"/>
  <c r="L129" i="5"/>
  <c r="M127" i="5"/>
  <c r="L127" i="5"/>
  <c r="K127" i="5"/>
  <c r="J127" i="5"/>
  <c r="M126" i="5"/>
  <c r="L126" i="5"/>
  <c r="M125" i="5"/>
  <c r="L125" i="5"/>
  <c r="M122" i="5"/>
  <c r="L122" i="5"/>
  <c r="M120" i="5"/>
  <c r="L120" i="5"/>
  <c r="K120" i="5"/>
  <c r="J120" i="5"/>
  <c r="M119" i="5"/>
  <c r="L119" i="5"/>
  <c r="M118" i="5"/>
  <c r="L118" i="5"/>
  <c r="M117" i="5"/>
  <c r="L117" i="5"/>
  <c r="M116" i="5"/>
  <c r="L116" i="5"/>
  <c r="M115" i="5"/>
  <c r="L115" i="5"/>
  <c r="M113" i="5"/>
  <c r="L113" i="5"/>
  <c r="K113" i="5"/>
  <c r="J113" i="5"/>
  <c r="M112" i="5"/>
  <c r="L112" i="5"/>
  <c r="M111" i="5"/>
  <c r="L111" i="5"/>
  <c r="K111" i="5"/>
  <c r="J111" i="5"/>
  <c r="M110" i="5"/>
  <c r="L110" i="5"/>
  <c r="M109" i="5"/>
  <c r="L109" i="5"/>
  <c r="M108" i="5"/>
  <c r="L108" i="5"/>
  <c r="M107" i="5"/>
  <c r="L107" i="5"/>
  <c r="M105" i="5"/>
  <c r="L105" i="5"/>
  <c r="K105" i="5"/>
  <c r="J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K87" i="5"/>
  <c r="J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6" i="5"/>
  <c r="L76" i="5"/>
  <c r="M75" i="5"/>
  <c r="L75" i="5"/>
  <c r="M74" i="5"/>
  <c r="L74" i="5"/>
  <c r="M71" i="5"/>
  <c r="L71" i="5"/>
  <c r="K71" i="5"/>
  <c r="J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8" i="5"/>
  <c r="L58" i="5"/>
  <c r="M57" i="5"/>
  <c r="L57" i="5"/>
  <c r="M56" i="5"/>
  <c r="L56" i="5"/>
  <c r="M54" i="5"/>
  <c r="L54" i="5"/>
  <c r="K54" i="5"/>
  <c r="J54" i="5"/>
  <c r="M53" i="5"/>
  <c r="L53" i="5"/>
  <c r="M52" i="5"/>
  <c r="L52" i="5"/>
  <c r="M51" i="5"/>
  <c r="L51" i="5"/>
  <c r="M49" i="5"/>
  <c r="L49" i="5"/>
  <c r="M48" i="5"/>
  <c r="L48" i="5"/>
  <c r="M47" i="5"/>
  <c r="L47" i="5"/>
  <c r="M46" i="5"/>
  <c r="L46" i="5"/>
  <c r="M45" i="5"/>
  <c r="L45" i="5"/>
  <c r="M44" i="5"/>
  <c r="L44" i="5"/>
  <c r="M42" i="5"/>
  <c r="L42" i="5"/>
  <c r="K42" i="5"/>
  <c r="J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439" i="4"/>
  <c r="P439" i="4"/>
  <c r="Q438" i="4"/>
  <c r="P438" i="4"/>
  <c r="Q437" i="4"/>
  <c r="P437" i="4"/>
  <c r="Q436" i="4"/>
  <c r="Q435" i="4"/>
  <c r="Q434" i="4"/>
  <c r="Q433" i="4"/>
  <c r="Q432" i="4"/>
  <c r="Q430" i="4"/>
  <c r="P430" i="4"/>
  <c r="Q429" i="4"/>
  <c r="Q426" i="4"/>
  <c r="P426" i="4"/>
  <c r="Q425" i="4"/>
  <c r="P425" i="4"/>
  <c r="Q424" i="4"/>
  <c r="P424" i="4"/>
  <c r="Q423" i="4"/>
  <c r="Q420" i="4"/>
  <c r="P420" i="4"/>
  <c r="Q419" i="4"/>
  <c r="P419" i="4"/>
  <c r="Q418" i="4"/>
  <c r="Q415" i="4"/>
  <c r="P415" i="4"/>
  <c r="Q414" i="4"/>
  <c r="P414" i="4"/>
  <c r="Q413" i="4"/>
  <c r="Q412" i="4"/>
  <c r="Q411" i="4"/>
  <c r="Q410" i="4"/>
  <c r="Q409" i="4"/>
  <c r="Q408" i="4"/>
  <c r="Q407" i="4"/>
  <c r="Q406" i="4"/>
  <c r="Q405" i="4"/>
  <c r="Q401" i="4"/>
  <c r="P401" i="4"/>
  <c r="Q400" i="4"/>
  <c r="P400" i="4"/>
  <c r="Q399" i="4"/>
  <c r="Q397" i="4"/>
  <c r="P397" i="4"/>
  <c r="Q396" i="4"/>
  <c r="Q395" i="4"/>
  <c r="Q394" i="4"/>
  <c r="Q393" i="4"/>
  <c r="Q392" i="4"/>
  <c r="Q389" i="4"/>
  <c r="P389" i="4"/>
  <c r="Q388" i="4"/>
  <c r="P388" i="4"/>
  <c r="Q387" i="4"/>
  <c r="P387" i="4"/>
  <c r="Q386" i="4"/>
  <c r="Q385" i="4"/>
  <c r="Q384" i="4"/>
  <c r="Q382" i="4"/>
  <c r="P382" i="4"/>
  <c r="Q381" i="4"/>
  <c r="Q380" i="4"/>
  <c r="Q379" i="4"/>
  <c r="Q376" i="4"/>
  <c r="P376" i="4"/>
  <c r="Q375" i="4"/>
  <c r="P375" i="4"/>
  <c r="Q374" i="4"/>
  <c r="Q373" i="4"/>
  <c r="Q371" i="4"/>
  <c r="P371" i="4"/>
  <c r="Q370" i="4"/>
  <c r="Q369" i="4"/>
  <c r="Q365" i="4"/>
  <c r="P365" i="4"/>
  <c r="Q364" i="4"/>
  <c r="P364" i="4"/>
  <c r="Q363" i="4"/>
  <c r="Q360" i="4"/>
  <c r="P360" i="4"/>
  <c r="Q359" i="4"/>
  <c r="P359" i="4"/>
  <c r="Q358" i="4"/>
  <c r="P358" i="4"/>
  <c r="Q357" i="4"/>
  <c r="Q354" i="4"/>
  <c r="P354" i="4"/>
  <c r="Q353" i="4"/>
  <c r="P353" i="4"/>
  <c r="Q352" i="4"/>
  <c r="Q350" i="4"/>
  <c r="P350" i="4"/>
  <c r="Q349" i="4"/>
  <c r="Q346" i="4"/>
  <c r="P346" i="4"/>
  <c r="Q345" i="4"/>
  <c r="Q344" i="4"/>
  <c r="Q341" i="4"/>
  <c r="P341" i="4"/>
  <c r="Q340" i="4"/>
  <c r="P340" i="4"/>
  <c r="Q339" i="4"/>
  <c r="Q337" i="4"/>
  <c r="P337" i="4"/>
  <c r="Q336" i="4"/>
  <c r="Q335" i="4"/>
  <c r="Q334" i="4"/>
  <c r="Q333" i="4"/>
  <c r="Q332" i="4"/>
  <c r="Q329" i="4"/>
  <c r="P329" i="4"/>
  <c r="Q328" i="4"/>
  <c r="P328" i="4"/>
  <c r="Q327" i="4"/>
  <c r="Q326" i="4"/>
  <c r="Q325" i="4"/>
  <c r="Q322" i="4"/>
  <c r="P322" i="4"/>
  <c r="Q321" i="4"/>
  <c r="P321" i="4"/>
  <c r="Q320" i="4"/>
  <c r="P320" i="4"/>
  <c r="Q319" i="4"/>
  <c r="Q317" i="4"/>
  <c r="P317" i="4"/>
  <c r="Q316" i="4"/>
  <c r="P316" i="4"/>
  <c r="Q315" i="4"/>
  <c r="Q314" i="4"/>
  <c r="Q312" i="4"/>
  <c r="P312" i="4"/>
  <c r="Q311" i="4"/>
  <c r="P311" i="4"/>
  <c r="Q310" i="4"/>
  <c r="Q308" i="4"/>
  <c r="P308" i="4"/>
  <c r="Q307" i="4"/>
  <c r="Q303" i="4"/>
  <c r="P303" i="4"/>
  <c r="Q302" i="4"/>
  <c r="P302" i="4"/>
  <c r="Q301" i="4"/>
  <c r="Q299" i="4"/>
  <c r="P299" i="4"/>
  <c r="Q298" i="4"/>
  <c r="Q296" i="4"/>
  <c r="P296" i="4"/>
  <c r="Q295" i="4"/>
  <c r="Q293" i="4"/>
  <c r="P293" i="4"/>
  <c r="Q292" i="4"/>
  <c r="Q291" i="4"/>
  <c r="Q290" i="4"/>
  <c r="Q289" i="4"/>
  <c r="Q288" i="4"/>
  <c r="Q286" i="4"/>
  <c r="P286" i="4"/>
  <c r="Q285" i="4"/>
  <c r="Q284" i="4"/>
  <c r="Q283" i="4"/>
  <c r="Q282" i="4"/>
  <c r="Q281" i="4"/>
  <c r="Q280" i="4"/>
  <c r="Q279" i="4"/>
  <c r="Q276" i="4"/>
  <c r="P276" i="4"/>
  <c r="Q275" i="4"/>
  <c r="P275" i="4"/>
  <c r="Q274" i="4"/>
  <c r="P274" i="4"/>
  <c r="Q273" i="4"/>
  <c r="Q272" i="4"/>
  <c r="Q270" i="4"/>
  <c r="P270" i="4"/>
  <c r="Q269" i="4"/>
  <c r="Q268" i="4"/>
  <c r="Q263" i="4"/>
  <c r="P263" i="4"/>
  <c r="Q262" i="4"/>
  <c r="P262" i="4"/>
  <c r="Q261" i="4"/>
  <c r="Q259" i="4"/>
  <c r="P259" i="4"/>
  <c r="Q258" i="4"/>
  <c r="Q257" i="4"/>
  <c r="Q256" i="4"/>
  <c r="Q255" i="4"/>
  <c r="Q254" i="4"/>
  <c r="Q251" i="4"/>
  <c r="P251" i="4"/>
  <c r="Q250" i="4"/>
  <c r="P250" i="4"/>
  <c r="Q249" i="4"/>
  <c r="P249" i="4"/>
  <c r="Q248" i="4"/>
  <c r="Q247" i="4"/>
  <c r="Q246" i="4"/>
  <c r="Q245" i="4"/>
  <c r="Q244" i="4"/>
  <c r="Q243" i="4"/>
  <c r="Q242" i="4"/>
  <c r="Q241" i="4"/>
  <c r="Q239" i="4"/>
  <c r="P239" i="4"/>
  <c r="Q238" i="4"/>
  <c r="Q237" i="4"/>
  <c r="Q236" i="4"/>
  <c r="Q235" i="4"/>
  <c r="Q234" i="4"/>
  <c r="Q233" i="4"/>
  <c r="Q232" i="4"/>
  <c r="Q231" i="4"/>
  <c r="Q229" i="4"/>
  <c r="P229" i="4"/>
  <c r="Q228" i="4"/>
  <c r="Q227" i="4"/>
  <c r="Q224" i="4"/>
  <c r="P224" i="4"/>
  <c r="Q223" i="4"/>
  <c r="P223" i="4"/>
  <c r="Q222" i="4"/>
  <c r="Q220" i="4"/>
  <c r="P220" i="4"/>
  <c r="Q219" i="4"/>
  <c r="Q218" i="4"/>
  <c r="Q217" i="4"/>
  <c r="Q216" i="4"/>
  <c r="Q215" i="4"/>
  <c r="Q213" i="4"/>
  <c r="P213" i="4"/>
  <c r="Q212" i="4"/>
  <c r="Q211" i="4"/>
  <c r="Q210" i="4"/>
  <c r="Q209" i="4"/>
  <c r="Q207" i="4"/>
  <c r="P207" i="4"/>
  <c r="Q206" i="4"/>
  <c r="Q205" i="4"/>
  <c r="Q204" i="4"/>
  <c r="Q203" i="4"/>
  <c r="Q202" i="4"/>
  <c r="Q200" i="4"/>
  <c r="P200" i="4"/>
  <c r="Q199" i="4"/>
  <c r="Q198" i="4"/>
  <c r="Q197" i="4"/>
  <c r="Q196" i="4"/>
  <c r="Q195" i="4"/>
  <c r="Q194" i="4"/>
  <c r="Q191" i="4"/>
  <c r="P191" i="4"/>
  <c r="Q190" i="4"/>
  <c r="P190" i="4"/>
  <c r="Q189" i="4"/>
  <c r="Q188" i="4"/>
  <c r="Q187" i="4"/>
  <c r="Q186" i="4"/>
  <c r="Q185" i="4"/>
  <c r="Q183" i="4"/>
  <c r="P183" i="4"/>
  <c r="Q182" i="4"/>
  <c r="Q181" i="4"/>
  <c r="Q180" i="4"/>
  <c r="Q178" i="4"/>
  <c r="P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2" i="4"/>
  <c r="P162" i="4"/>
  <c r="Q161" i="4"/>
  <c r="P161" i="4"/>
  <c r="Q160" i="4"/>
  <c r="Q158" i="4"/>
  <c r="P158" i="4"/>
  <c r="Q157" i="4"/>
  <c r="Q155" i="4"/>
  <c r="P155" i="4"/>
  <c r="Q154" i="4"/>
  <c r="Q152" i="4"/>
  <c r="P152" i="4"/>
  <c r="Q151" i="4"/>
  <c r="Q150" i="4"/>
  <c r="Q149" i="4"/>
  <c r="Q148" i="4"/>
  <c r="Q147" i="4"/>
  <c r="Q144" i="4"/>
  <c r="P144" i="4"/>
  <c r="Q143" i="4"/>
  <c r="Q142" i="4"/>
  <c r="Q141" i="4"/>
  <c r="Q137" i="4"/>
  <c r="P137" i="4"/>
  <c r="Q136" i="4"/>
  <c r="P136" i="4"/>
  <c r="Q135" i="4"/>
  <c r="Q134" i="4"/>
  <c r="Q132" i="4"/>
  <c r="P132" i="4"/>
  <c r="Q131" i="4"/>
  <c r="Q129" i="4"/>
  <c r="P129" i="4"/>
  <c r="Q128" i="4"/>
  <c r="Q125" i="4"/>
  <c r="P125" i="4"/>
  <c r="Q124" i="4"/>
  <c r="P124" i="4"/>
  <c r="Q123" i="4"/>
  <c r="Q121" i="4"/>
  <c r="P121" i="4"/>
  <c r="Q120" i="4"/>
  <c r="Q119" i="4"/>
  <c r="Q118" i="4"/>
  <c r="Q117" i="4"/>
  <c r="Q116" i="4"/>
  <c r="Q115" i="4"/>
  <c r="Q112" i="4"/>
  <c r="P112" i="4"/>
  <c r="Q111" i="4"/>
  <c r="P111" i="4"/>
  <c r="Q110" i="4"/>
  <c r="Q109" i="4"/>
  <c r="Q108" i="4"/>
  <c r="Q105" i="4"/>
  <c r="P105" i="4"/>
  <c r="Q104" i="4"/>
  <c r="Q103" i="4"/>
  <c r="Q102" i="4"/>
  <c r="Q101" i="4"/>
  <c r="Q99" i="4"/>
  <c r="P99" i="4"/>
  <c r="Q98" i="4"/>
  <c r="Q95" i="4"/>
  <c r="P95" i="4"/>
  <c r="Q94" i="4"/>
  <c r="P94" i="4"/>
  <c r="Q93" i="4"/>
  <c r="Q92" i="4"/>
  <c r="Q91" i="4"/>
  <c r="Q90" i="4"/>
  <c r="Q89" i="4"/>
  <c r="Q88" i="4"/>
  <c r="Q86" i="4"/>
  <c r="P86" i="4"/>
  <c r="Q85" i="4"/>
  <c r="Q84" i="4"/>
  <c r="Q83" i="4"/>
  <c r="Q82" i="4"/>
  <c r="Q81" i="4"/>
  <c r="Q80" i="4"/>
  <c r="Q79" i="4"/>
  <c r="Q78" i="4"/>
  <c r="Q77" i="4"/>
  <c r="Q76" i="4"/>
  <c r="Q75" i="4"/>
  <c r="Q73" i="4"/>
  <c r="P73" i="4"/>
  <c r="Q72" i="4"/>
  <c r="Q70" i="4"/>
  <c r="P70" i="4"/>
  <c r="Q69" i="4"/>
  <c r="Q68" i="4"/>
  <c r="Q67" i="4"/>
  <c r="Q66" i="4"/>
  <c r="Q65" i="4"/>
  <c r="Q62" i="4"/>
  <c r="P62" i="4"/>
  <c r="Q61" i="4"/>
  <c r="P61" i="4"/>
  <c r="Q60" i="4"/>
  <c r="Q58" i="4"/>
  <c r="P58" i="4"/>
  <c r="Q57" i="4"/>
  <c r="Q55" i="4"/>
  <c r="P55" i="4"/>
  <c r="Q54" i="4"/>
  <c r="Q53" i="4"/>
  <c r="Q52" i="4"/>
  <c r="Q50" i="4"/>
  <c r="P50" i="4"/>
  <c r="Q49" i="4"/>
  <c r="Q47" i="4"/>
  <c r="P47" i="4"/>
  <c r="Q46" i="4"/>
  <c r="Q44" i="4"/>
  <c r="P44" i="4"/>
  <c r="Q43" i="4"/>
  <c r="Q41" i="4"/>
  <c r="P41" i="4"/>
  <c r="Q40" i="4"/>
  <c r="Q39" i="4"/>
  <c r="Q38" i="4"/>
  <c r="Q36" i="4"/>
  <c r="P36" i="4"/>
  <c r="Q35" i="4"/>
  <c r="Q33" i="4"/>
  <c r="P33" i="4"/>
  <c r="Q32" i="4"/>
  <c r="Q30" i="4"/>
  <c r="P30" i="4"/>
  <c r="Q29" i="4"/>
  <c r="Q27" i="4"/>
  <c r="P27" i="4"/>
  <c r="Q26" i="4"/>
  <c r="Q24" i="4"/>
  <c r="P24" i="4"/>
  <c r="Q23" i="4"/>
  <c r="Q21" i="4"/>
  <c r="P21" i="4"/>
  <c r="Q20" i="4"/>
  <c r="Q17" i="4"/>
  <c r="P17" i="4"/>
  <c r="Q16" i="4"/>
  <c r="Q15" i="4"/>
  <c r="Q14" i="4"/>
  <c r="Q13" i="4"/>
  <c r="Q12" i="4"/>
  <c r="Q11" i="4"/>
  <c r="Q10" i="4"/>
  <c r="Q9" i="4"/>
  <c r="Q7" i="4"/>
  <c r="P7" i="4"/>
  <c r="Q6" i="4"/>
  <c r="Q4" i="4"/>
  <c r="P4" i="4"/>
  <c r="Q3" i="4"/>
  <c r="M314" i="3"/>
  <c r="L314" i="3"/>
  <c r="K314" i="3"/>
  <c r="J314" i="3"/>
  <c r="M313" i="3"/>
  <c r="L313" i="3"/>
  <c r="K313" i="3"/>
  <c r="J313" i="3"/>
  <c r="M312" i="3"/>
  <c r="L312" i="3"/>
  <c r="K312" i="3"/>
  <c r="J312" i="3"/>
  <c r="M311" i="3"/>
  <c r="L311" i="3"/>
  <c r="K311" i="3"/>
  <c r="J311" i="3"/>
  <c r="M310" i="3"/>
  <c r="L310" i="3"/>
  <c r="M309" i="3"/>
  <c r="L309" i="3"/>
  <c r="M307" i="3"/>
  <c r="L307" i="3"/>
  <c r="K307" i="3"/>
  <c r="J307" i="3"/>
  <c r="M306" i="3"/>
  <c r="L306" i="3"/>
  <c r="M305" i="3"/>
  <c r="L305" i="3"/>
  <c r="K305" i="3"/>
  <c r="J305" i="3"/>
  <c r="M304" i="3"/>
  <c r="L304" i="3"/>
  <c r="M303" i="3"/>
  <c r="L303" i="3"/>
  <c r="M302" i="3"/>
  <c r="L302" i="3"/>
  <c r="M301" i="3"/>
  <c r="L301" i="3"/>
  <c r="M299" i="3"/>
  <c r="L299" i="3"/>
  <c r="M298" i="3"/>
  <c r="L298" i="3"/>
  <c r="M297" i="3"/>
  <c r="L297" i="3"/>
  <c r="M296" i="3"/>
  <c r="L296" i="3"/>
  <c r="M294" i="3"/>
  <c r="L294" i="3"/>
  <c r="K294" i="3"/>
  <c r="J294" i="3"/>
  <c r="M293" i="3"/>
  <c r="L293" i="3"/>
  <c r="M292" i="3"/>
  <c r="L292" i="3"/>
  <c r="M291" i="3"/>
  <c r="L291" i="3"/>
  <c r="M288" i="3"/>
  <c r="L288" i="3"/>
  <c r="K288" i="3"/>
  <c r="J288" i="3"/>
  <c r="M287" i="3"/>
  <c r="L287" i="3"/>
  <c r="K287" i="3"/>
  <c r="J287" i="3"/>
  <c r="M286" i="3"/>
  <c r="L286" i="3"/>
  <c r="K286" i="3"/>
  <c r="J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M278" i="3"/>
  <c r="L278" i="3"/>
  <c r="M277" i="3"/>
  <c r="L277" i="3"/>
  <c r="K277" i="3"/>
  <c r="J277" i="3"/>
  <c r="M276" i="3"/>
  <c r="L276" i="3"/>
  <c r="M275" i="3"/>
  <c r="L275" i="3"/>
  <c r="M274" i="3"/>
  <c r="L274" i="3"/>
  <c r="M272" i="3"/>
  <c r="L272" i="3"/>
  <c r="K272" i="3"/>
  <c r="J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J263" i="3"/>
  <c r="M258" i="3"/>
  <c r="L258" i="3"/>
  <c r="K258" i="3"/>
  <c r="J258" i="3"/>
  <c r="M257" i="3"/>
  <c r="L257" i="3"/>
  <c r="K257" i="3"/>
  <c r="J257" i="3"/>
  <c r="M256" i="3"/>
  <c r="L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M249" i="3"/>
  <c r="L249" i="3"/>
  <c r="M248" i="3"/>
  <c r="L248" i="3"/>
  <c r="M247" i="3"/>
  <c r="L247" i="3"/>
  <c r="M246" i="3"/>
  <c r="L246" i="3"/>
  <c r="M245" i="3"/>
  <c r="L245" i="3"/>
  <c r="M244" i="3"/>
  <c r="L244" i="3"/>
  <c r="M242" i="3"/>
  <c r="L242" i="3"/>
  <c r="K242" i="3"/>
  <c r="J242" i="3"/>
  <c r="M241" i="3"/>
  <c r="L241" i="3"/>
  <c r="M240" i="3"/>
  <c r="L240" i="3"/>
  <c r="K240" i="3"/>
  <c r="J240" i="3"/>
  <c r="M239" i="3"/>
  <c r="L239" i="3"/>
  <c r="M238" i="3"/>
  <c r="L238" i="3"/>
  <c r="M237" i="3"/>
  <c r="L237" i="3"/>
  <c r="M235" i="3"/>
  <c r="L235" i="3"/>
  <c r="M234" i="3"/>
  <c r="L234" i="3"/>
  <c r="K234" i="3"/>
  <c r="J234" i="3"/>
  <c r="M233" i="3"/>
  <c r="L233" i="3"/>
  <c r="M232" i="3"/>
  <c r="L232" i="3"/>
  <c r="M231" i="3"/>
  <c r="L231" i="3"/>
  <c r="M230" i="3"/>
  <c r="L230" i="3"/>
  <c r="M228" i="3"/>
  <c r="L228" i="3"/>
  <c r="M226" i="3"/>
  <c r="L226" i="3"/>
  <c r="K226" i="3"/>
  <c r="J226" i="3"/>
  <c r="M225" i="3"/>
  <c r="L225" i="3"/>
  <c r="M224" i="3"/>
  <c r="L224" i="3"/>
  <c r="M223" i="3"/>
  <c r="L223" i="3"/>
  <c r="M221" i="3"/>
  <c r="L221" i="3"/>
  <c r="K221" i="3"/>
  <c r="J221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1" i="3"/>
  <c r="L191" i="3"/>
  <c r="K191" i="3"/>
  <c r="J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9" i="3"/>
  <c r="L179" i="3"/>
  <c r="M178" i="3"/>
  <c r="L178" i="3"/>
  <c r="M177" i="3"/>
  <c r="L177" i="3"/>
  <c r="M175" i="3"/>
  <c r="L175" i="3"/>
  <c r="K175" i="3"/>
  <c r="J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7" i="3"/>
  <c r="L167" i="3"/>
  <c r="K167" i="3"/>
  <c r="J167" i="3"/>
  <c r="M166" i="3"/>
  <c r="L166" i="3"/>
  <c r="M165" i="3"/>
  <c r="L165" i="3"/>
  <c r="M164" i="3"/>
  <c r="L164" i="3"/>
  <c r="M162" i="3"/>
  <c r="L162" i="3"/>
  <c r="K162" i="3"/>
  <c r="J162" i="3"/>
  <c r="M161" i="3"/>
  <c r="L161" i="3"/>
  <c r="M160" i="3"/>
  <c r="L160" i="3"/>
  <c r="K160" i="3"/>
  <c r="J160" i="3"/>
  <c r="M159" i="3"/>
  <c r="L159" i="3"/>
  <c r="M158" i="3"/>
  <c r="L158" i="3"/>
  <c r="M157" i="3"/>
  <c r="L157" i="3"/>
  <c r="K157" i="3"/>
  <c r="J157" i="3"/>
  <c r="M156" i="3"/>
  <c r="L156" i="3"/>
  <c r="M155" i="3"/>
  <c r="L155" i="3"/>
  <c r="M154" i="3"/>
  <c r="L154" i="3"/>
  <c r="M153" i="3"/>
  <c r="L153" i="3"/>
  <c r="K153" i="3"/>
  <c r="J153" i="3"/>
  <c r="M152" i="3"/>
  <c r="L152" i="3"/>
  <c r="M151" i="3"/>
  <c r="L151" i="3"/>
  <c r="M150" i="3"/>
  <c r="L150" i="3"/>
  <c r="M149" i="3"/>
  <c r="L149" i="3"/>
  <c r="M146" i="3"/>
  <c r="L146" i="3"/>
  <c r="K146" i="3"/>
  <c r="J146" i="3"/>
  <c r="M145" i="3"/>
  <c r="L145" i="3"/>
  <c r="M144" i="3"/>
  <c r="L144" i="3"/>
  <c r="M143" i="3"/>
  <c r="L143" i="3"/>
  <c r="M142" i="3"/>
  <c r="L142" i="3"/>
  <c r="M141" i="3"/>
  <c r="L141" i="3"/>
  <c r="M140" i="3"/>
  <c r="L140" i="3"/>
  <c r="M138" i="3"/>
  <c r="L138" i="3"/>
  <c r="M137" i="3"/>
  <c r="L137" i="3"/>
  <c r="K137" i="3"/>
  <c r="J137" i="3"/>
  <c r="M136" i="3"/>
  <c r="L136" i="3"/>
  <c r="M135" i="3"/>
  <c r="L135" i="3"/>
  <c r="K135" i="3"/>
  <c r="J135" i="3"/>
  <c r="M134" i="3"/>
  <c r="L134" i="3"/>
  <c r="M133" i="3"/>
  <c r="L133" i="3"/>
  <c r="M131" i="3"/>
  <c r="L131" i="3"/>
  <c r="K131" i="3"/>
  <c r="J131" i="3"/>
  <c r="M130" i="3"/>
  <c r="L130" i="3"/>
  <c r="M129" i="3"/>
  <c r="L129" i="3"/>
  <c r="M127" i="3"/>
  <c r="L127" i="3"/>
  <c r="K127" i="3"/>
  <c r="J127" i="3"/>
  <c r="M126" i="3"/>
  <c r="L126" i="3"/>
  <c r="M125" i="3"/>
  <c r="L125" i="3"/>
  <c r="M122" i="3"/>
  <c r="L122" i="3"/>
  <c r="M120" i="3"/>
  <c r="L120" i="3"/>
  <c r="K120" i="3"/>
  <c r="J120" i="3"/>
  <c r="M119" i="3"/>
  <c r="L119" i="3"/>
  <c r="M118" i="3"/>
  <c r="L118" i="3"/>
  <c r="M117" i="3"/>
  <c r="L117" i="3"/>
  <c r="M116" i="3"/>
  <c r="L116" i="3"/>
  <c r="M115" i="3"/>
  <c r="L115" i="3"/>
  <c r="M113" i="3"/>
  <c r="L113" i="3"/>
  <c r="K113" i="3"/>
  <c r="J113" i="3"/>
  <c r="M112" i="3"/>
  <c r="L112" i="3"/>
  <c r="M111" i="3"/>
  <c r="L111" i="3"/>
  <c r="K111" i="3"/>
  <c r="J111" i="3"/>
  <c r="M110" i="3"/>
  <c r="L110" i="3"/>
  <c r="M109" i="3"/>
  <c r="L109" i="3"/>
  <c r="M108" i="3"/>
  <c r="L108" i="3"/>
  <c r="M107" i="3"/>
  <c r="L107" i="3"/>
  <c r="M105" i="3"/>
  <c r="L105" i="3"/>
  <c r="K105" i="3"/>
  <c r="J105" i="3"/>
  <c r="M104" i="3"/>
  <c r="L104" i="3"/>
  <c r="M103" i="3"/>
  <c r="L103" i="3"/>
  <c r="M102" i="3"/>
  <c r="L102" i="3"/>
  <c r="M101" i="3"/>
  <c r="L101" i="3"/>
  <c r="M100" i="3"/>
  <c r="L100" i="3"/>
  <c r="M99" i="3"/>
  <c r="L99" i="3"/>
  <c r="M98" i="3"/>
  <c r="L98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M88" i="3"/>
  <c r="L88" i="3"/>
  <c r="M87" i="3"/>
  <c r="L87" i="3"/>
  <c r="K87" i="3"/>
  <c r="J87" i="3"/>
  <c r="M86" i="3"/>
  <c r="L86" i="3"/>
  <c r="M85" i="3"/>
  <c r="L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6" i="3"/>
  <c r="L76" i="3"/>
  <c r="M75" i="3"/>
  <c r="L75" i="3"/>
  <c r="M74" i="3"/>
  <c r="L74" i="3"/>
  <c r="M71" i="3"/>
  <c r="L71" i="3"/>
  <c r="K71" i="3"/>
  <c r="J71" i="3"/>
  <c r="M70" i="3"/>
  <c r="L70" i="3"/>
  <c r="M69" i="3"/>
  <c r="L69" i="3"/>
  <c r="M68" i="3"/>
  <c r="L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8" i="3"/>
  <c r="L58" i="3"/>
  <c r="M57" i="3"/>
  <c r="L57" i="3"/>
  <c r="M56" i="3"/>
  <c r="L56" i="3"/>
  <c r="M54" i="3"/>
  <c r="L54" i="3"/>
  <c r="K54" i="3"/>
  <c r="J54" i="3"/>
  <c r="M53" i="3"/>
  <c r="L53" i="3"/>
  <c r="M52" i="3"/>
  <c r="L52" i="3"/>
  <c r="M51" i="3"/>
  <c r="L51" i="3"/>
  <c r="M49" i="3"/>
  <c r="L49" i="3"/>
  <c r="M48" i="3"/>
  <c r="L48" i="3"/>
  <c r="M47" i="3"/>
  <c r="L47" i="3"/>
  <c r="M46" i="3"/>
  <c r="L46" i="3"/>
  <c r="M45" i="3"/>
  <c r="L45" i="3"/>
  <c r="M44" i="3"/>
  <c r="L44" i="3"/>
  <c r="M42" i="3"/>
  <c r="L42" i="3"/>
  <c r="K42" i="3"/>
  <c r="J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10" i="2"/>
  <c r="L310" i="2"/>
  <c r="K310" i="2"/>
  <c r="J310" i="2"/>
  <c r="M309" i="2"/>
  <c r="L309" i="2"/>
  <c r="K309" i="2"/>
  <c r="J309" i="2"/>
  <c r="M308" i="2"/>
  <c r="L308" i="2"/>
  <c r="K308" i="2"/>
  <c r="J308" i="2"/>
  <c r="M307" i="2"/>
  <c r="L307" i="2"/>
  <c r="K307" i="2"/>
  <c r="J307" i="2"/>
  <c r="M306" i="2"/>
  <c r="L306" i="2"/>
  <c r="M305" i="2"/>
  <c r="L305" i="2"/>
  <c r="M303" i="2"/>
  <c r="L303" i="2"/>
  <c r="K303" i="2"/>
  <c r="J303" i="2"/>
  <c r="M302" i="2"/>
  <c r="L302" i="2"/>
  <c r="M301" i="2"/>
  <c r="L301" i="2"/>
  <c r="K301" i="2"/>
  <c r="J301" i="2"/>
  <c r="M300" i="2"/>
  <c r="L300" i="2"/>
  <c r="M299" i="2"/>
  <c r="L299" i="2"/>
  <c r="M298" i="2"/>
  <c r="L298" i="2"/>
  <c r="M297" i="2"/>
  <c r="L297" i="2"/>
  <c r="M295" i="2"/>
  <c r="L295" i="2"/>
  <c r="M294" i="2"/>
  <c r="L294" i="2"/>
  <c r="M293" i="2"/>
  <c r="L293" i="2"/>
  <c r="M292" i="2"/>
  <c r="L292" i="2"/>
  <c r="M290" i="2"/>
  <c r="L290" i="2"/>
  <c r="K290" i="2"/>
  <c r="J290" i="2"/>
  <c r="M289" i="2"/>
  <c r="L289" i="2"/>
  <c r="M288" i="2"/>
  <c r="L288" i="2"/>
  <c r="M287" i="2"/>
  <c r="L287" i="2"/>
  <c r="M284" i="2"/>
  <c r="L284" i="2"/>
  <c r="K284" i="2"/>
  <c r="J284" i="2"/>
  <c r="M283" i="2"/>
  <c r="L283" i="2"/>
  <c r="K283" i="2"/>
  <c r="J283" i="2"/>
  <c r="M282" i="2"/>
  <c r="L282" i="2"/>
  <c r="K282" i="2"/>
  <c r="J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4" i="2"/>
  <c r="L274" i="2"/>
  <c r="M273" i="2"/>
  <c r="L273" i="2"/>
  <c r="K273" i="2"/>
  <c r="J273" i="2"/>
  <c r="M272" i="2"/>
  <c r="L272" i="2"/>
  <c r="M271" i="2"/>
  <c r="L271" i="2"/>
  <c r="M270" i="2"/>
  <c r="L270" i="2"/>
  <c r="M268" i="2"/>
  <c r="L268" i="2"/>
  <c r="K268" i="2"/>
  <c r="J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57" i="2"/>
  <c r="L257" i="2"/>
  <c r="K257" i="2"/>
  <c r="J257" i="2"/>
  <c r="M256" i="2"/>
  <c r="L256" i="2"/>
  <c r="K256" i="2"/>
  <c r="J256" i="2"/>
  <c r="M255" i="2"/>
  <c r="L255" i="2"/>
  <c r="M254" i="2"/>
  <c r="L254" i="2"/>
  <c r="K254" i="2"/>
  <c r="J254" i="2"/>
  <c r="M253" i="2"/>
  <c r="L253" i="2"/>
  <c r="M252" i="2"/>
  <c r="L252" i="2"/>
  <c r="K252" i="2"/>
  <c r="J252" i="2"/>
  <c r="M251" i="2"/>
  <c r="L251" i="2"/>
  <c r="M250" i="2"/>
  <c r="L250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1" i="2"/>
  <c r="L241" i="2"/>
  <c r="K241" i="2"/>
  <c r="J241" i="2"/>
  <c r="M240" i="2"/>
  <c r="L240" i="2"/>
  <c r="M239" i="2"/>
  <c r="L239" i="2"/>
  <c r="K239" i="2"/>
  <c r="J239" i="2"/>
  <c r="M238" i="2"/>
  <c r="L238" i="2"/>
  <c r="M237" i="2"/>
  <c r="L237" i="2"/>
  <c r="M236" i="2"/>
  <c r="L236" i="2"/>
  <c r="M234" i="2"/>
  <c r="L234" i="2"/>
  <c r="M233" i="2"/>
  <c r="L233" i="2"/>
  <c r="K233" i="2"/>
  <c r="J233" i="2"/>
  <c r="M232" i="2"/>
  <c r="L232" i="2"/>
  <c r="M231" i="2"/>
  <c r="L231" i="2"/>
  <c r="M230" i="2"/>
  <c r="L230" i="2"/>
  <c r="M229" i="2"/>
  <c r="L229" i="2"/>
  <c r="M227" i="2"/>
  <c r="L227" i="2"/>
  <c r="M225" i="2"/>
  <c r="L225" i="2"/>
  <c r="K225" i="2"/>
  <c r="J225" i="2"/>
  <c r="M224" i="2"/>
  <c r="L224" i="2"/>
  <c r="M223" i="2"/>
  <c r="L223" i="2"/>
  <c r="M222" i="2"/>
  <c r="L222" i="2"/>
  <c r="M220" i="2"/>
  <c r="L220" i="2"/>
  <c r="K220" i="2"/>
  <c r="J220" i="2"/>
  <c r="M219" i="2"/>
  <c r="L219" i="2"/>
  <c r="M218" i="2"/>
  <c r="L218" i="2"/>
  <c r="K218" i="2"/>
  <c r="J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0" i="2"/>
  <c r="L190" i="2"/>
  <c r="K190" i="2"/>
  <c r="J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8" i="2"/>
  <c r="L178" i="2"/>
  <c r="M177" i="2"/>
  <c r="L177" i="2"/>
  <c r="M176" i="2"/>
  <c r="L176" i="2"/>
  <c r="M174" i="2"/>
  <c r="L174" i="2"/>
  <c r="K174" i="2"/>
  <c r="J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6" i="2"/>
  <c r="L166" i="2"/>
  <c r="K166" i="2"/>
  <c r="J166" i="2"/>
  <c r="M165" i="2"/>
  <c r="L165" i="2"/>
  <c r="M164" i="2"/>
  <c r="L164" i="2"/>
  <c r="M163" i="2"/>
  <c r="L163" i="2"/>
  <c r="M161" i="2"/>
  <c r="L161" i="2"/>
  <c r="K161" i="2"/>
  <c r="J161" i="2"/>
  <c r="M160" i="2"/>
  <c r="L160" i="2"/>
  <c r="M159" i="2"/>
  <c r="L159" i="2"/>
  <c r="K159" i="2"/>
  <c r="J159" i="2"/>
  <c r="M158" i="2"/>
  <c r="L158" i="2"/>
  <c r="M157" i="2"/>
  <c r="L157" i="2"/>
  <c r="M156" i="2"/>
  <c r="L156" i="2"/>
  <c r="K156" i="2"/>
  <c r="J156" i="2"/>
  <c r="M155" i="2"/>
  <c r="L155" i="2"/>
  <c r="M154" i="2"/>
  <c r="L154" i="2"/>
  <c r="M153" i="2"/>
  <c r="L153" i="2"/>
  <c r="M152" i="2"/>
  <c r="L152" i="2"/>
  <c r="K152" i="2"/>
  <c r="J152" i="2"/>
  <c r="M151" i="2"/>
  <c r="L151" i="2"/>
  <c r="M150" i="2"/>
  <c r="L150" i="2"/>
  <c r="M149" i="2"/>
  <c r="L149" i="2"/>
  <c r="M148" i="2"/>
  <c r="L148" i="2"/>
  <c r="M145" i="2"/>
  <c r="L145" i="2"/>
  <c r="K145" i="2"/>
  <c r="J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7" i="2"/>
  <c r="L137" i="2"/>
  <c r="M136" i="2"/>
  <c r="L136" i="2"/>
  <c r="K136" i="2"/>
  <c r="J136" i="2"/>
  <c r="M135" i="2"/>
  <c r="L135" i="2"/>
  <c r="M134" i="2"/>
  <c r="L134" i="2"/>
  <c r="K134" i="2"/>
  <c r="J134" i="2"/>
  <c r="M133" i="2"/>
  <c r="L133" i="2"/>
  <c r="M132" i="2"/>
  <c r="L132" i="2"/>
  <c r="M130" i="2"/>
  <c r="L130" i="2"/>
  <c r="K130" i="2"/>
  <c r="J130" i="2"/>
  <c r="M129" i="2"/>
  <c r="L129" i="2"/>
  <c r="M128" i="2"/>
  <c r="L128" i="2"/>
  <c r="M126" i="2"/>
  <c r="L126" i="2"/>
  <c r="K126" i="2"/>
  <c r="J126" i="2"/>
  <c r="M125" i="2"/>
  <c r="L125" i="2"/>
  <c r="M124" i="2"/>
  <c r="L124" i="2"/>
  <c r="M121" i="2"/>
  <c r="L121" i="2"/>
  <c r="M119" i="2"/>
  <c r="L119" i="2"/>
  <c r="K119" i="2"/>
  <c r="J119" i="2"/>
  <c r="M118" i="2"/>
  <c r="L118" i="2"/>
  <c r="M117" i="2"/>
  <c r="L117" i="2"/>
  <c r="M116" i="2"/>
  <c r="L116" i="2"/>
  <c r="M115" i="2"/>
  <c r="L115" i="2"/>
  <c r="M114" i="2"/>
  <c r="L114" i="2"/>
  <c r="M112" i="2"/>
  <c r="L112" i="2"/>
  <c r="K112" i="2"/>
  <c r="J112" i="2"/>
  <c r="M111" i="2"/>
  <c r="L111" i="2"/>
  <c r="M110" i="2"/>
  <c r="L110" i="2"/>
  <c r="K110" i="2"/>
  <c r="J110" i="2"/>
  <c r="M109" i="2"/>
  <c r="L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K87" i="2"/>
  <c r="J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6" i="2"/>
  <c r="L76" i="2"/>
  <c r="M75" i="2"/>
  <c r="L75" i="2"/>
  <c r="M74" i="2"/>
  <c r="L74" i="2"/>
  <c r="M71" i="2"/>
  <c r="L71" i="2"/>
  <c r="K71" i="2"/>
  <c r="J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8" i="2"/>
  <c r="L58" i="2"/>
  <c r="M57" i="2"/>
  <c r="L57" i="2"/>
  <c r="M56" i="2"/>
  <c r="L56" i="2"/>
  <c r="M54" i="2"/>
  <c r="L54" i="2"/>
  <c r="K54" i="2"/>
  <c r="J54" i="2"/>
  <c r="M53" i="2"/>
  <c r="L53" i="2"/>
  <c r="M52" i="2"/>
  <c r="L52" i="2"/>
  <c r="M51" i="2"/>
  <c r="L51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K42" i="2"/>
  <c r="J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H89" i="1"/>
  <c r="H88" i="1"/>
  <c r="H84" i="1"/>
  <c r="H74" i="1"/>
  <c r="H73" i="1"/>
  <c r="H72" i="1"/>
  <c r="H71" i="1"/>
  <c r="H67" i="1"/>
  <c r="H63" i="1"/>
  <c r="H59" i="1"/>
  <c r="H51" i="1"/>
  <c r="H44" i="1"/>
  <c r="H41" i="1"/>
  <c r="H35" i="1"/>
  <c r="H34" i="1"/>
  <c r="H23" i="1"/>
  <c r="H22" i="1"/>
  <c r="H19" i="1"/>
  <c r="H15" i="1"/>
  <c r="H14" i="1"/>
</calcChain>
</file>

<file path=xl/sharedStrings.xml><?xml version="1.0" encoding="utf-8"?>
<sst xmlns="http://schemas.openxmlformats.org/spreadsheetml/2006/main" count="2487" uniqueCount="745">
  <si>
    <t>Jun 30, 25</t>
  </si>
  <si>
    <t>ASSETS</t>
  </si>
  <si>
    <t>Current Assets</t>
  </si>
  <si>
    <t>Checking/Savings</t>
  </si>
  <si>
    <t>1000 · Bank Accounts</t>
  </si>
  <si>
    <t>1030 · Colotrust - Cistern Fund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</si>
  <si>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</si>
  <si>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</si>
  <si>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</si>
  <si>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</si>
  <si>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</si>
  <si>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</si>
  <si>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</si>
  <si>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</si>
  <si>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</si>
  <si>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</si>
  <si>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</si>
  <si>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</si>
  <si>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</si>
  <si>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</si>
  <si>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</si>
  <si>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</si>
  <si>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</si>
  <si>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</si>
  <si>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</si>
  <si>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</si>
  <si>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</si>
  <si>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</si>
  <si>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</si>
  <si>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</si>
  <si>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</si>
  <si>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</si>
  <si>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</si>
  <si>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</si>
  <si>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</si>
  <si>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</si>
  <si>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</si>
  <si>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</si>
  <si>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</si>
  <si>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</si>
  <si>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</si>
  <si>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</si>
  <si>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</si>
  <si>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</si>
  <si>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</si>
  <si>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</si>
  <si>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</si>
  <si>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</si>
  <si>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</si>
  <si>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</si>
  <si>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</si>
  <si>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</si>
  <si>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</si>
  <si>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</si>
  <si>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</si>
  <si>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2120 · FICA</t>
  </si>
  <si>
    <t>2122 · Company</t>
  </si>
  <si>
    <t>2124 · Employee</t>
  </si>
  <si>
    <t>Total 2120 · FICA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</si>
  <si>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</si>
  <si>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</si>
  <si>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</si>
  <si>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</si>
  <si>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</si>
  <si>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</si>
  <si>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</si>
  <si>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</si>
  <si>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</si>
  <si>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</si>
  <si>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</si>
  <si>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</si>
  <si>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</si>
  <si>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</si>
  <si>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</si>
  <si>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</si>
  <si>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</si>
  <si>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</si>
  <si>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</si>
  <si>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</si>
  <si>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2 months of admin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</si>
  <si>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</si>
  <si>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</si>
  <si>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</si>
  <si>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</si>
  <si>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</si>
  <si>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</si>
  <si>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</si>
  <si>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</si>
  <si>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</si>
  <si>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Jun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</si>
  <si>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</si>
  <si>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</si>
  <si>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</si>
  <si>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</si>
  <si>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</si>
  <si>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</si>
  <si>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</si>
  <si>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</si>
  <si>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</si>
  <si>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</si>
  <si>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</si>
  <si>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</si>
  <si>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</si>
  <si>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</si>
  <si>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</si>
  <si>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</si>
  <si>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</si>
  <si>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</si>
  <si>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</si>
  <si>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</si>
  <si>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</si>
  <si>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</si>
  <si>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</si>
  <si>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</si>
  <si>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</si>
  <si>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</si>
  <si>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</si>
  <si>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</si>
  <si>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</si>
  <si>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</si>
  <si>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</si>
  <si>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</si>
  <si>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</si>
  <si>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</si>
  <si>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9011 · 5650 - 2024 RAM 393017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</si>
  <si>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</si>
  <si>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</si>
  <si>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</si>
  <si>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</si>
  <si>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</si>
  <si>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</si>
  <si>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</si>
  <si>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</si>
  <si>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</si>
  <si>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</si>
  <si>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</si>
  <si>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</si>
  <si>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</si>
  <si>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</si>
  <si>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</si>
  <si>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</si>
  <si>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</si>
  <si>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</si>
  <si>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</si>
  <si>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</si>
  <si>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</si>
  <si>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</si>
  <si>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</si>
  <si>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</si>
  <si>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</si>
  <si>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</si>
  <si>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</si>
  <si>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</si>
  <si>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</si>
  <si>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</si>
  <si>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</si>
  <si>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</si>
  <si>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</si>
  <si>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</si>
  <si>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</si>
  <si>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</si>
  <si>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</si>
  <si>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</si>
  <si>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</si>
  <si>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</si>
  <si>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</si>
  <si>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</si>
  <si>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</si>
  <si>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</si>
  <si>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</si>
  <si>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</si>
  <si>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</si>
  <si>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</si>
  <si>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</si>
  <si>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</si>
  <si>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</si>
  <si>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</si>
  <si>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</si>
  <si>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</si>
  <si>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</si>
  <si>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</si>
  <si>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</si>
  <si>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</si>
  <si>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</si>
  <si>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</si>
  <si>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</si>
  <si>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</si>
  <si>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</si>
  <si>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</si>
  <si>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</si>
  <si>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</si>
  <si>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</si>
  <si>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</si>
  <si>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</si>
  <si>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</si>
  <si>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</si>
  <si>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</si>
  <si>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</si>
  <si>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</si>
  <si>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</si>
  <si>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</si>
  <si>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</si>
  <si>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</si>
  <si>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</si>
  <si>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</si>
  <si>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</si>
  <si>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</si>
  <si>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</si>
  <si>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</si>
  <si>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</si>
  <si>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</si>
  <si>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</si>
  <si>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</si>
  <si>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</si>
  <si>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</si>
  <si>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</si>
  <si>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</si>
  <si>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</si>
  <si>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</si>
  <si>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</si>
  <si>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</si>
  <si>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</si>
  <si>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</si>
  <si>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</si>
  <si>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</si>
  <si>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</si>
  <si>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</si>
  <si>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</si>
  <si>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</si>
  <si>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</si>
  <si>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</si>
  <si>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</si>
  <si>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</si>
  <si>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</si>
  <si>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</si>
  <si>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</si>
  <si>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</si>
  <si>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</si>
  <si>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</si>
  <si>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</si>
  <si>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</si>
  <si>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</si>
  <si>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</si>
  <si>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</si>
  <si>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</si>
  <si>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</si>
  <si>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</si>
  <si>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</si>
  <si>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</si>
  <si>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</si>
  <si>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</si>
  <si>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</si>
  <si>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</si>
  <si>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</si>
  <si>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</si>
  <si>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</si>
  <si>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</si>
  <si>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</si>
  <si>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</si>
  <si>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</si>
  <si>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</si>
  <si>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</si>
  <si>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</si>
  <si>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</si>
  <si>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</si>
  <si>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</si>
  <si>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</si>
  <si>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</si>
  <si>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</si>
  <si>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</si>
  <si>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</si>
  <si>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</si>
  <si>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</si>
  <si>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</si>
  <si>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</si>
  <si>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</si>
  <si>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</si>
  <si>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</si>
  <si>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</si>
  <si>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</si>
  <si>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</si>
  <si>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</si>
  <si>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</si>
  <si>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</si>
  <si>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</si>
  <si>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</si>
  <si>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</si>
  <si>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</si>
  <si>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</si>
  <si>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</si>
  <si>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</si>
  <si>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</si>
  <si>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</si>
  <si>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</si>
  <si>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</si>
  <si>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</si>
  <si>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</si>
  <si>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</si>
  <si>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</si>
  <si>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</si>
  <si>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</si>
  <si>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</si>
  <si>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</si>
  <si>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</si>
  <si>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</si>
  <si>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</si>
  <si>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</si>
  <si>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</si>
  <si>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</si>
  <si>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</si>
  <si>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</si>
  <si>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</si>
  <si>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</si>
  <si>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</si>
  <si>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</si>
  <si>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</si>
  <si>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</si>
  <si>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</si>
  <si>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</si>
  <si>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</si>
  <si>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</si>
  <si>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</si>
  <si>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</si>
  <si>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</si>
  <si>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</si>
  <si>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</si>
  <si>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</si>
  <si>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</si>
  <si>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</si>
  <si>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</si>
  <si>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</si>
  <si>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</si>
  <si>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</si>
  <si>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</si>
  <si>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</si>
  <si>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</si>
  <si>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</si>
  <si>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</si>
  <si>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</si>
  <si>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</si>
  <si>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</si>
  <si>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</si>
  <si>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</si>
  <si>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</si>
  <si>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</si>
  <si>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</si>
  <si>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</si>
  <si>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</si>
  <si>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</si>
  <si>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</si>
  <si>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</si>
  <si>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</si>
  <si>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</si>
  <si>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</si>
  <si>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</si>
  <si>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</si>
  <si>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</si>
  <si>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</si>
  <si>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</si>
  <si>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</si>
  <si>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</si>
  <si>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</si>
  <si>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</si>
  <si>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</si>
  <si>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</si>
  <si>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</si>
  <si>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</si>
  <si>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</si>
  <si>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</si>
  <si>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</si>
  <si>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</si>
  <si>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</si>
  <si>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</si>
  <si>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</si>
  <si>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</si>
  <si>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</si>
  <si>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</si>
  <si>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8268 · 5621 Ambulance Braun Liberty</t>
  </si>
  <si>
    <t>8267 · Emergency Services Radio Grant</t>
  </si>
  <si>
    <t>8200 · Grant Expenses - Other</t>
  </si>
  <si>
    <t>Total 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</si>
  <si>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</si>
  <si>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</si>
  <si>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</si>
  <si>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</si>
  <si>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</si>
  <si>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</si>
  <si>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</si>
  <si>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</si>
  <si>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</si>
  <si>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</si>
  <si>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</si>
  <si>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</si>
  <si>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</si>
  <si>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</si>
  <si>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</si>
  <si>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</si>
  <si>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</si>
  <si>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</si>
  <si>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</si>
  <si>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Jan - Jun 25</t>
  </si>
  <si>
    <t>Liability Adjustment</t>
  </si>
  <si>
    <t>4200 · Grant Income</t>
  </si>
  <si>
    <t>4267 · Emergency Services Radio Grant</t>
  </si>
  <si>
    <t>Total 4200 · Grant Income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</si>
  <si>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</si>
  <si>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</si>
  <si>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</si>
  <si>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</si>
  <si>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</si>
  <si>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</si>
  <si>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</si>
  <si>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</si>
  <si>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</si>
  <si>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</si>
  <si>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49900 · Uncategorized Income</t>
  </si>
  <si>
    <t>Total 4020 · Donations</t>
  </si>
  <si>
    <t>Total 4025 · Interest Income</t>
  </si>
  <si>
    <t>Total 4157 · Other/RAR TIF</t>
  </si>
  <si>
    <t>Total 4156 · Other/RAR SOT</t>
  </si>
  <si>
    <t>Total 4106 · SOT-Vehicle/Apparatus Fund %</t>
  </si>
  <si>
    <t>Total 4107 · TIF-Vehicle/Apparatus Fund %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</si>
  <si>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</si>
  <si>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</si>
  <si>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</si>
  <si>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</si>
  <si>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</si>
  <si>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4116 · General Operating TIF</t>
  </si>
  <si>
    <t>Total 4170 · Prior Year Abatement</t>
  </si>
  <si>
    <t>Total 4175 · Pension Prior Abatements</t>
  </si>
  <si>
    <t>Total 4100 · Tax Rev - Other</t>
  </si>
  <si>
    <t>Total 9011 · 5650 - 2024 RAM 393017</t>
  </si>
  <si>
    <t>Total 9008 · New 5601</t>
  </si>
  <si>
    <t>Total 9007 · New 5633</t>
  </si>
  <si>
    <t>Total 9010 · Building Maintenace</t>
  </si>
  <si>
    <t>Total 6005 · Office Supplies</t>
  </si>
  <si>
    <t>Total 6015 · Postage and Delivery</t>
  </si>
  <si>
    <t>Total 6035 · Treasurer &amp; Bank Fees</t>
  </si>
  <si>
    <t>Total 6115 · CO Heart &amp; Circulatory</t>
  </si>
  <si>
    <t>Total 6130 · Workman's Compensation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</si>
  <si>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</si>
  <si>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</si>
  <si>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</si>
  <si>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</si>
  <si>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</si>
  <si>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6414 · Pension Fund Chief</t>
  </si>
  <si>
    <t>Total 6416 · Disability Chief</t>
  </si>
  <si>
    <t>Total 6420 · Health Insurance Chief</t>
  </si>
  <si>
    <t>Total 6430 · Fire Fighters</t>
  </si>
  <si>
    <t>Total 6440 · Administrator</t>
  </si>
  <si>
    <t>Total 6446 · Fire Inspection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</si>
  <si>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</si>
  <si>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</si>
  <si>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</si>
  <si>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</si>
  <si>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</si>
  <si>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</si>
  <si>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</si>
  <si>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</si>
  <si>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</si>
  <si>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</si>
  <si>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</si>
  <si>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</si>
  <si>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</si>
  <si>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</si>
  <si>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</si>
  <si>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</si>
  <si>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</si>
  <si>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</si>
  <si>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</si>
  <si>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</si>
  <si>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</si>
  <si>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</si>
  <si>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</si>
  <si>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</si>
  <si>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6708 · Vehicle Fuel</t>
  </si>
  <si>
    <t>Total 6722 · ISO Testing</t>
  </si>
  <si>
    <t>Total 6724 · PPE Wildland</t>
  </si>
  <si>
    <t>Total 5601 Engine 1 - HME</t>
  </si>
  <si>
    <t>Total 6854 · Public Education</t>
  </si>
  <si>
    <t>Total 6868 · Membership Applicant Screening</t>
  </si>
  <si>
    <t>Total 6864 · Incentives - Other</t>
  </si>
  <si>
    <t>Total 6882 · Meals</t>
  </si>
  <si>
    <t>Total 6884 · Travel</t>
  </si>
  <si>
    <t>Total 6894 · 6894 - Fire Training</t>
  </si>
  <si>
    <t>Total 6893 · Professional Development</t>
  </si>
  <si>
    <t>Total 4381 · Permitting/Plan Review</t>
  </si>
  <si>
    <t>Total 4363 · CPR/BLS</t>
  </si>
  <si>
    <t>Total 4410 · Wildland Labor Volunteer</t>
  </si>
  <si>
    <t>Total 8268 · 5621 Ambulance Braun Liberty</t>
  </si>
  <si>
    <t>Total 8267 · Emergency Services Radio Grant</t>
  </si>
  <si>
    <t>TOTAL</t>
  </si>
  <si>
    <t>Invoice</t>
  </si>
  <si>
    <t>Deposit</t>
  </si>
  <si>
    <t>Bill</t>
  </si>
  <si>
    <t>Credit Card Charge</t>
  </si>
  <si>
    <t>Credit Card Credit</t>
  </si>
  <si>
    <t>General Journal</t>
  </si>
  <si>
    <t>Paycheck</t>
  </si>
  <si>
    <t>2025-095</t>
  </si>
  <si>
    <t>MAY 2025 Pension</t>
  </si>
  <si>
    <t>13039</t>
  </si>
  <si>
    <t>98959</t>
  </si>
  <si>
    <t>578831</t>
  </si>
  <si>
    <t>1429021</t>
  </si>
  <si>
    <t>0625-21</t>
  </si>
  <si>
    <t>7768</t>
  </si>
  <si>
    <t>26C-001369</t>
  </si>
  <si>
    <t>26H-001369</t>
  </si>
  <si>
    <t>22084755</t>
  </si>
  <si>
    <t>62</t>
  </si>
  <si>
    <t>MAY 2025</t>
  </si>
  <si>
    <t>2025-08</t>
  </si>
  <si>
    <t>2025-041</t>
  </si>
  <si>
    <t>2025-047</t>
  </si>
  <si>
    <t>2025-045</t>
  </si>
  <si>
    <t>2025-042</t>
  </si>
  <si>
    <t>2025-044</t>
  </si>
  <si>
    <t>2025-048</t>
  </si>
  <si>
    <t>2025-046</t>
  </si>
  <si>
    <t>2025-043</t>
  </si>
  <si>
    <t>106557879</t>
  </si>
  <si>
    <t>76</t>
  </si>
  <si>
    <t>202507</t>
  </si>
  <si>
    <t>21605773</t>
  </si>
  <si>
    <t>06282025</t>
  </si>
  <si>
    <t>1517742778</t>
  </si>
  <si>
    <t>1517743006</t>
  </si>
  <si>
    <t>326892188</t>
  </si>
  <si>
    <t>8891</t>
  </si>
  <si>
    <t>85781445</t>
  </si>
  <si>
    <t>85803871</t>
  </si>
  <si>
    <t>96948950-1</t>
  </si>
  <si>
    <t>2390087</t>
  </si>
  <si>
    <t>2288933</t>
  </si>
  <si>
    <t>59360</t>
  </si>
  <si>
    <t>164918</t>
  </si>
  <si>
    <t>3823</t>
  </si>
  <si>
    <t>2103649717</t>
  </si>
  <si>
    <t>25-87064</t>
  </si>
  <si>
    <t>25-87493</t>
  </si>
  <si>
    <t>25-84797</t>
  </si>
  <si>
    <t>2025-086</t>
  </si>
  <si>
    <t>2025-087</t>
  </si>
  <si>
    <t>2025-088</t>
  </si>
  <si>
    <t>2025-089</t>
  </si>
  <si>
    <t>2025-090</t>
  </si>
  <si>
    <t>2025-091</t>
  </si>
  <si>
    <t>2025-092</t>
  </si>
  <si>
    <t>2025-093</t>
  </si>
  <si>
    <t>2025-094</t>
  </si>
  <si>
    <t>2025-09</t>
  </si>
  <si>
    <t>2025-10</t>
  </si>
  <si>
    <t>TS94119</t>
  </si>
  <si>
    <t>Jason Blumen</t>
  </si>
  <si>
    <t>Jeffrey Young</t>
  </si>
  <si>
    <t>Boulder County Treasurer</t>
  </si>
  <si>
    <t>Home Depot</t>
  </si>
  <si>
    <t>Husky Signs &amp; Graphics</t>
  </si>
  <si>
    <t>AV-TECH</t>
  </si>
  <si>
    <t>NAPA AUTO PARTS</t>
  </si>
  <si>
    <t>Amazon</t>
  </si>
  <si>
    <t>Webstaurant Store</t>
  </si>
  <si>
    <t>File of Life</t>
  </si>
  <si>
    <t>First Responder Communications</t>
  </si>
  <si>
    <t>USPS</t>
  </si>
  <si>
    <t>Tribbett Agency LLC</t>
  </si>
  <si>
    <t>Colorado Firefighter Heart &amp; Cancer Trust</t>
  </si>
  <si>
    <t>Pinnacol</t>
  </si>
  <si>
    <t>Streamline</t>
  </si>
  <si>
    <t>TMobile</t>
  </si>
  <si>
    <t>Microsoft</t>
  </si>
  <si>
    <t>Biscardi, Alec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</si>
  <si>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</si>
  <si>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</si>
  <si>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</si>
  <si>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</si>
  <si>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</si>
  <si>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</si>
  <si>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Joslin, Jon A</t>
  </si>
  <si>
    <t>Intuit</t>
  </si>
  <si>
    <t>Lyons Gaddis</t>
  </si>
  <si>
    <t>Smarter HR Solutions, LLC</t>
  </si>
  <si>
    <t>Ebay</t>
  </si>
  <si>
    <t>AT&amp;T Carol Stream</t>
  </si>
  <si>
    <t>Centurylink</t>
  </si>
  <si>
    <t>Polar Gas</t>
  </si>
  <si>
    <t>Hydrow</t>
  </si>
  <si>
    <t>Hulu</t>
  </si>
  <si>
    <t>Western Disposal</t>
  </si>
  <si>
    <t>Bound Tree</t>
  </si>
  <si>
    <t>General Air</t>
  </si>
  <si>
    <t>Boulder County</t>
  </si>
  <si>
    <t>MES</t>
  </si>
  <si>
    <t>Front Range Fire Apparatus</t>
  </si>
  <si>
    <t>Choice Screening</t>
  </si>
  <si>
    <t>Backcountry Pizza</t>
  </si>
  <si>
    <t>Salto Coffee Works</t>
  </si>
  <si>
    <t>Beach Markey Cafe</t>
  </si>
  <si>
    <t>Snooze</t>
  </si>
  <si>
    <t>Billy Goat</t>
  </si>
  <si>
    <t>Denver Public Parking</t>
  </si>
  <si>
    <t>License Plate Toll</t>
  </si>
  <si>
    <t>Colorado Division of Fire Prevention</t>
  </si>
  <si>
    <t>Eldora Mountain Resort</t>
  </si>
  <si>
    <t>Interior Sprinkler Systems Inc</t>
  </si>
  <si>
    <t>DGO Access</t>
  </si>
  <si>
    <t>Nederland Jazz &amp; Wine</t>
  </si>
  <si>
    <t>Solar Pathways Energy LLC</t>
  </si>
  <si>
    <t>The Solar Revolution</t>
  </si>
  <si>
    <t>Freedom Fire Protection, LLC</t>
  </si>
  <si>
    <t>James Kennedy</t>
  </si>
  <si>
    <t>1-State of Colorado AR</t>
  </si>
  <si>
    <t>Danko Emergency Equipment</t>
  </si>
  <si>
    <t>payback of direct deposit for shift not worked on 5/30/2025</t>
  </si>
  <si>
    <t>thanks for the work you do...</t>
  </si>
  <si>
    <t>Interest</t>
  </si>
  <si>
    <t>TIF</t>
  </si>
  <si>
    <t>SOT</t>
  </si>
  <si>
    <t>current and futture tax</t>
  </si>
  <si>
    <t>current interest</t>
  </si>
  <si>
    <t>current and future tax</t>
  </si>
  <si>
    <t>current &amp; prior abatements</t>
  </si>
  <si>
    <t>curren and future abatements</t>
  </si>
  <si>
    <t>prior abatements</t>
  </si>
  <si>
    <t>state exemptions backfill/PP reimbursements</t>
  </si>
  <si>
    <t>paint and supplies for upstairs bathrooms</t>
  </si>
  <si>
    <t>remainder  for graphics</t>
  </si>
  <si>
    <t>windshield shroud with hardware</t>
  </si>
  <si>
    <t>windshield mounting brackets</t>
  </si>
  <si>
    <t>ATF, brake fluid, oil, fuse</t>
  </si>
  <si>
    <t>rubber mallet, road flares, stop signs, traffic cones, winch acc bag</t>
  </si>
  <si>
    <t>3D printer filament</t>
  </si>
  <si>
    <t>emergency lights</t>
  </si>
  <si>
    <t>inline cord toggle switch</t>
  </si>
  <si>
    <t>water bottles, kestrel weather meter &amp; case</t>
  </si>
  <si>
    <t>battery junction point</t>
  </si>
  <si>
    <t>hex nipples</t>
  </si>
  <si>
    <t>car sound deadening mat, hose clamp, impact socket set, drive breaker bar, modular interlocking ...</t>
  </si>
  <si>
    <t>reciprocating saw</t>
  </si>
  <si>
    <t>modular interlocking cushions, hose nozzle, brass shutoff valve</t>
  </si>
  <si>
    <t>remainder for graphics</t>
  </si>
  <si>
    <t>gym storage rack</t>
  </si>
  <si>
    <t>yoga mat strap, barbell</t>
  </si>
  <si>
    <t>storage cubes</t>
  </si>
  <si>
    <t>end tables for upstairs</t>
  </si>
  <si>
    <t>bathroom cabinets for upstairs</t>
  </si>
  <si>
    <t>bottle fill station - retro fit didn't work</t>
  </si>
  <si>
    <t>printer ink, printer paper</t>
  </si>
  <si>
    <t>shipping</t>
  </si>
  <si>
    <t>shipping &amp; handling</t>
  </si>
  <si>
    <t>priority mail for new 5621</t>
  </si>
  <si>
    <t>Treasurer's fees</t>
  </si>
  <si>
    <t>CO heart &amp; circulatory - volunteers only</t>
  </si>
  <si>
    <t>breast cancer coverage</t>
  </si>
  <si>
    <t>Thyroid cancer coverage</t>
  </si>
  <si>
    <t>all other coverages</t>
  </si>
  <si>
    <t>FTE coverage (heart)</t>
  </si>
  <si>
    <t>Volunteer coverage (heart)</t>
  </si>
  <si>
    <t>JUN 2025</t>
  </si>
  <si>
    <t>Microsoft 365</t>
  </si>
  <si>
    <t>refund for Microsoft Town Hall</t>
  </si>
  <si>
    <t>payback for shift not worked on 5/30/2025 - Jason Blumen</t>
  </si>
  <si>
    <t>Direct Deposit</t>
  </si>
  <si>
    <t>Intuit QB payroll monthly per employee fee</t>
  </si>
  <si>
    <t>Begin reviewing IGA for mitigation services</t>
  </si>
  <si>
    <t>IGA review updated</t>
  </si>
  <si>
    <t>complete IGA review</t>
  </si>
  <si>
    <t>review and revise IGA &amp; send to Chief Schmidtmann</t>
  </si>
  <si>
    <t>attorney conference reagrding IGA</t>
  </si>
  <si>
    <t>JUL 2025</t>
  </si>
  <si>
    <t>microfiber mops</t>
  </si>
  <si>
    <t>Milwaukee drill</t>
  </si>
  <si>
    <t>dog poop station sign &amp; bags</t>
  </si>
  <si>
    <t>smoke detectors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</si>
  <si>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</si>
  <si>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</si>
  <si>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</si>
  <si>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</si>
  <si>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</si>
  <si>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</si>
  <si>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</si>
  <si>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</si>
  <si>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iPad - 6736</t>
  </si>
  <si>
    <t>iPad - 9005</t>
  </si>
  <si>
    <t>iPad - 9817</t>
  </si>
  <si>
    <t>Phones station#1</t>
  </si>
  <si>
    <t>Phones station #2</t>
  </si>
  <si>
    <t>Phones Station #3</t>
  </si>
  <si>
    <t>station 2 tank rental</t>
  </si>
  <si>
    <t>station 3 tank rental</t>
  </si>
  <si>
    <t>Hydrow subscrption</t>
  </si>
  <si>
    <t>monthly Hulu subscription</t>
  </si>
  <si>
    <t>dumpster weekly pickup - MAY 2025</t>
  </si>
  <si>
    <t>ipad covers, apple pencil</t>
  </si>
  <si>
    <t>upgrade Captains phone</t>
  </si>
  <si>
    <t>upgrade FM phone</t>
  </si>
  <si>
    <t>acetaminophen vial</t>
  </si>
  <si>
    <t>curaplex fitted sheet x2</t>
  </si>
  <si>
    <t>albuterol</t>
  </si>
  <si>
    <t>ipratropium bromide</t>
  </si>
  <si>
    <t>atropine</t>
  </si>
  <si>
    <t>oxygen</t>
  </si>
  <si>
    <t>Fuel MAY 2025</t>
  </si>
  <si>
    <t>Fuel surcharge</t>
  </si>
  <si>
    <t>SCBA flow testing</t>
  </si>
  <si>
    <t>leather gloves - Techentin</t>
  </si>
  <si>
    <t>push/pull orimer valve</t>
  </si>
  <si>
    <t>File of Life cards and magnets</t>
  </si>
  <si>
    <t>Background check - Aditya Prasad</t>
  </si>
  <si>
    <t>Background check - Jacob McGrane</t>
  </si>
  <si>
    <t>recruit meeting</t>
  </si>
  <si>
    <t>Coffee</t>
  </si>
  <si>
    <t>meal during engine inspection</t>
  </si>
  <si>
    <t>meal during ambulance inspection</t>
  </si>
  <si>
    <t>airport parking engine inspection</t>
  </si>
  <si>
    <t>airport parking ambulance inspcetion</t>
  </si>
  <si>
    <t>toll usage</t>
  </si>
  <si>
    <t>Fixed facility instructor I - Wheelock</t>
  </si>
  <si>
    <t>Fire officer I - Chief</t>
  </si>
  <si>
    <t>FFII - Kehoe</t>
  </si>
  <si>
    <t>Fire &amp; emergency services instructor I - Moran</t>
  </si>
  <si>
    <t>FFII - Cotner</t>
  </si>
  <si>
    <t>NFA Weekend/2025 Spring Fire School - Schmidtmann</t>
  </si>
  <si>
    <t>2025 Little Hawk - Eldora</t>
  </si>
  <si>
    <t>Fire sprinkler plan review and inspections - 88 Indian Peaks Dr</t>
  </si>
  <si>
    <t>Hot work - 315 Indian Peaks Dr</t>
  </si>
  <si>
    <t>Snowmaking hot work</t>
  </si>
  <si>
    <t>Ned Jazz &amp; Winne 2025</t>
  </si>
  <si>
    <t>Residential PV plan review &amp; inspection - 75 Shoshoni Wayh</t>
  </si>
  <si>
    <t>LV &amp; VM Shop Hot Work</t>
  </si>
  <si>
    <t>Residential PV plan review &amp; inspection - 88 Indian Peaks (Wild Bear Center)</t>
  </si>
  <si>
    <t>Fire sprinkler plan review and inspections - 725 Hurricane Hill Dr</t>
  </si>
  <si>
    <t>community CPR correction</t>
  </si>
  <si>
    <t>correction for wildland billing</t>
  </si>
  <si>
    <t>Final Invoice - Braun Liberty Mounted on a RAM 4500 Diesel 4X4</t>
  </si>
  <si>
    <t>BK KNG P25 remote mount mobile radio X13</t>
  </si>
  <si>
    <t>BK KNG-M remolte control head plu &amp; play X13</t>
  </si>
  <si>
    <t>BK cable assembly X13</t>
  </si>
  <si>
    <t>BK KNG-M handhelf programming microphone X13</t>
  </si>
  <si>
    <t>VHF bradband 1/4 wave antenna X13</t>
  </si>
  <si>
    <t>GENERAL</t>
  </si>
  <si>
    <t>1100 · Accounts Receivable</t>
  </si>
  <si>
    <t>1110 · Wildland Fire Billing</t>
  </si>
  <si>
    <t>Jan - Dec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</si>
</sst>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</cellXfs>
  <cellStyles count="2">
    <cellStyle name="Normal" xfId="0" builtinId="0"/>
    <cellStyle name="Normal 2" xfId="1" xr:uid="{25E8F443-5095-4706-8F43-C30CFC078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6230D7C7-5EC5-4CE0-8845-ED9CF837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E756-A84A-47C5-9080-BD877693DEE9}">
  <dimension ref="A1:H90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7.8554687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25329.73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3074.7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777050.29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365287.41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30916.25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48078.51</v>
      </c>
    </row>
    <row r="12" spans="1:8" x14ac:dyDescent="0.25">
      <c r="A12" s="1"/>
      <c r="B12" s="1"/>
      <c r="C12" s="1"/>
      <c r="D12" s="1"/>
      <c r="E12" s="1" t="s">
        <v>11</v>
      </c>
      <c r="F12" s="1"/>
      <c r="G12" s="1"/>
      <c r="H12" s="2">
        <v>24442.76</v>
      </c>
    </row>
    <row r="13" spans="1:8" ht="15.75" thickBot="1" x14ac:dyDescent="0.3">
      <c r="A13" s="1"/>
      <c r="B13" s="1"/>
      <c r="C13" s="1"/>
      <c r="D13" s="1"/>
      <c r="E13" s="1" t="s">
        <v>12</v>
      </c>
      <c r="F13" s="1"/>
      <c r="G13" s="1"/>
      <c r="H13" s="2">
        <v>53969.94</v>
      </c>
    </row>
    <row r="14" spans="1:8" ht="15.75" thickBot="1" x14ac:dyDescent="0.3">
      <c r="A14" s="1"/>
      <c r="B14" s="1"/>
      <c r="C14" s="1"/>
      <c r="D14" s="1" t="s">
        <v>13</v>
      </c>
      <c r="E14" s="1"/>
      <c r="F14" s="1"/>
      <c r="G14" s="1"/>
      <c r="H14" s="3">
        <f>ROUND(SUM(H5:H13),5)</f>
        <v>1328149.5900000001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>
        <f>ROUND(H4+H14,5)</f>
        <v>1328149.5900000001</v>
      </c>
    </row>
    <row r="16" spans="1:8" x14ac:dyDescent="0.25">
      <c r="A16" s="1"/>
      <c r="B16" s="1"/>
      <c r="C16" s="1" t="s">
        <v>15</v>
      </c>
      <c r="D16" s="1"/>
      <c r="E16" s="1"/>
      <c r="F16" s="1"/>
      <c r="G16" s="1"/>
      <c r="H16" s="2"/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-150</v>
      </c>
    </row>
    <row r="18" spans="1:8" ht="15.75" thickBot="1" x14ac:dyDescent="0.3">
      <c r="A18" s="1"/>
      <c r="B18" s="1"/>
      <c r="C18" s="1"/>
      <c r="D18" s="1" t="s">
        <v>17</v>
      </c>
      <c r="E18" s="1"/>
      <c r="F18" s="1"/>
      <c r="G18" s="1"/>
      <c r="H18" s="4">
        <v>1201187</v>
      </c>
    </row>
    <row r="19" spans="1:8" x14ac:dyDescent="0.25">
      <c r="A19" s="1"/>
      <c r="B19" s="1"/>
      <c r="C19" s="1" t="s">
        <v>18</v>
      </c>
      <c r="D19" s="1"/>
      <c r="E19" s="1"/>
      <c r="F19" s="1"/>
      <c r="G19" s="1"/>
      <c r="H19" s="2">
        <f>ROUND(SUM(H16:H18),5)</f>
        <v>1201037</v>
      </c>
    </row>
    <row r="20" spans="1:8" x14ac:dyDescent="0.25">
      <c r="A20" s="1"/>
      <c r="B20" s="1"/>
      <c r="C20" s="1" t="s">
        <v>19</v>
      </c>
      <c r="D20" s="1"/>
      <c r="E20" s="1"/>
      <c r="F20" s="1"/>
      <c r="G20" s="1"/>
      <c r="H20" s="2"/>
    </row>
    <row r="21" spans="1:8" ht="15.75" thickBot="1" x14ac:dyDescent="0.3">
      <c r="A21" s="1"/>
      <c r="B21" s="1"/>
      <c r="C21" s="1"/>
      <c r="D21" s="1" t="s">
        <v>20</v>
      </c>
      <c r="E21" s="1"/>
      <c r="F21" s="1"/>
      <c r="G21" s="1"/>
      <c r="H21" s="2">
        <v>-276.42</v>
      </c>
    </row>
    <row r="22" spans="1:8" ht="15.75" thickBot="1" x14ac:dyDescent="0.3">
      <c r="A22" s="1"/>
      <c r="B22" s="1"/>
      <c r="C22" s="1" t="s">
        <v>21</v>
      </c>
      <c r="D22" s="1"/>
      <c r="E22" s="1"/>
      <c r="F22" s="1"/>
      <c r="G22" s="1"/>
      <c r="H22" s="3">
        <f>ROUND(SUM(H20:H21),5)</f>
        <v>-276.42</v>
      </c>
    </row>
    <row r="23" spans="1:8" x14ac:dyDescent="0.25">
      <c r="A23" s="1"/>
      <c r="B23" s="1" t="s">
        <v>22</v>
      </c>
      <c r="C23" s="1"/>
      <c r="D23" s="1"/>
      <c r="E23" s="1"/>
      <c r="F23" s="1"/>
      <c r="G23" s="1"/>
      <c r="H23" s="2">
        <f>ROUND(H3+H15+H19+H22,5)</f>
        <v>2528910.17</v>
      </c>
    </row>
    <row r="24" spans="1:8" x14ac:dyDescent="0.25">
      <c r="A24" s="1"/>
      <c r="B24" s="1" t="s">
        <v>23</v>
      </c>
      <c r="C24" s="1"/>
      <c r="D24" s="1"/>
      <c r="E24" s="1"/>
      <c r="F24" s="1"/>
      <c r="G24" s="1"/>
      <c r="H24" s="2"/>
    </row>
    <row r="25" spans="1:8" x14ac:dyDescent="0.25">
      <c r="A25" s="1"/>
      <c r="B25" s="1"/>
      <c r="C25" s="1" t="s">
        <v>24</v>
      </c>
      <c r="D25" s="1"/>
      <c r="E25" s="1"/>
      <c r="F25" s="1"/>
      <c r="G25" s="1"/>
      <c r="H25" s="2">
        <v>2442425.06</v>
      </c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430111.73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129838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141816.29999999999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7000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90735.85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1591932.98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-2841758</v>
      </c>
    </row>
    <row r="33" spans="1:8" ht="15.75" thickBot="1" x14ac:dyDescent="0.3">
      <c r="A33" s="1"/>
      <c r="B33" s="1"/>
      <c r="C33" s="1" t="s">
        <v>32</v>
      </c>
      <c r="D33" s="1"/>
      <c r="E33" s="1"/>
      <c r="F33" s="1"/>
      <c r="G33" s="1"/>
      <c r="H33" s="2">
        <v>-1992101.92</v>
      </c>
    </row>
    <row r="34" spans="1:8" ht="15.75" thickBot="1" x14ac:dyDescent="0.3">
      <c r="A34" s="1"/>
      <c r="B34" s="1" t="s">
        <v>33</v>
      </c>
      <c r="C34" s="1"/>
      <c r="D34" s="1"/>
      <c r="E34" s="1"/>
      <c r="F34" s="1"/>
      <c r="G34" s="1"/>
      <c r="H34" s="5">
        <f>ROUND(SUM(H24:H33),5)</f>
        <v>0</v>
      </c>
    </row>
    <row r="35" spans="1:8" s="8" customFormat="1" ht="12" thickBot="1" x14ac:dyDescent="0.25">
      <c r="A35" s="6" t="s">
        <v>34</v>
      </c>
      <c r="B35" s="6"/>
      <c r="C35" s="6"/>
      <c r="D35" s="6"/>
      <c r="E35" s="6"/>
      <c r="F35" s="6"/>
      <c r="G35" s="6"/>
      <c r="H35" s="7">
        <f>ROUND(H2+H23+H34,5)</f>
        <v>2528910.17</v>
      </c>
    </row>
    <row r="36" spans="1:8" ht="15.75" thickTop="1" x14ac:dyDescent="0.25">
      <c r="A36" s="1" t="s">
        <v>35</v>
      </c>
      <c r="B36" s="1"/>
      <c r="C36" s="1"/>
      <c r="D36" s="1"/>
      <c r="E36" s="1"/>
      <c r="F36" s="1"/>
      <c r="G36" s="1"/>
      <c r="H36" s="2"/>
    </row>
    <row r="37" spans="1:8" x14ac:dyDescent="0.25">
      <c r="A37" s="1"/>
      <c r="B37" s="1" t="s">
        <v>36</v>
      </c>
      <c r="C37" s="1"/>
      <c r="D37" s="1"/>
      <c r="E37" s="1"/>
      <c r="F37" s="1"/>
      <c r="G37" s="1"/>
      <c r="H37" s="2"/>
    </row>
    <row r="38" spans="1:8" x14ac:dyDescent="0.25">
      <c r="A38" s="1"/>
      <c r="B38" s="1"/>
      <c r="C38" s="1" t="s">
        <v>37</v>
      </c>
      <c r="D38" s="1"/>
      <c r="E38" s="1"/>
      <c r="F38" s="1"/>
      <c r="G38" s="1"/>
      <c r="H38" s="2"/>
    </row>
    <row r="39" spans="1:8" x14ac:dyDescent="0.25">
      <c r="A39" s="1"/>
      <c r="B39" s="1"/>
      <c r="C39" s="1"/>
      <c r="D39" s="1" t="s">
        <v>38</v>
      </c>
      <c r="E39" s="1"/>
      <c r="F39" s="1"/>
      <c r="G39" s="1"/>
      <c r="H39" s="2"/>
    </row>
    <row r="40" spans="1:8" ht="15.75" thickBot="1" x14ac:dyDescent="0.3">
      <c r="A40" s="1"/>
      <c r="B40" s="1"/>
      <c r="C40" s="1"/>
      <c r="D40" s="1"/>
      <c r="E40" s="1" t="s">
        <v>39</v>
      </c>
      <c r="F40" s="1"/>
      <c r="G40" s="1"/>
      <c r="H40" s="4">
        <v>5349.22</v>
      </c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>
        <f>ROUND(SUM(H39:H40),5)</f>
        <v>5349.22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/>
    </row>
    <row r="43" spans="1:8" ht="15.75" thickBot="1" x14ac:dyDescent="0.3">
      <c r="A43" s="1"/>
      <c r="B43" s="1"/>
      <c r="C43" s="1"/>
      <c r="D43" s="1"/>
      <c r="E43" s="1" t="s">
        <v>42</v>
      </c>
      <c r="F43" s="1"/>
      <c r="G43" s="1"/>
      <c r="H43" s="4">
        <v>1285.46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>
        <f>ROUND(SUM(H42:H43),5)</f>
        <v>1285.46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/>
    </row>
    <row r="46" spans="1:8" x14ac:dyDescent="0.25">
      <c r="A46" s="1"/>
      <c r="B46" s="1"/>
      <c r="C46" s="1"/>
      <c r="D46" s="1"/>
      <c r="E46" s="1" t="s">
        <v>45</v>
      </c>
      <c r="F46" s="1"/>
      <c r="G46" s="1"/>
      <c r="H46" s="2">
        <v>2648.63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1201187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-1006.82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/>
    </row>
    <row r="50" spans="1:8" ht="15.75" thickBot="1" x14ac:dyDescent="0.3">
      <c r="A50" s="1"/>
      <c r="B50" s="1"/>
      <c r="C50" s="1"/>
      <c r="D50" s="1"/>
      <c r="E50" s="1"/>
      <c r="F50" s="1" t="s">
        <v>49</v>
      </c>
      <c r="G50" s="1"/>
      <c r="H50" s="4">
        <v>81.03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>
        <f>ROUND(SUM(H49:H50),5)</f>
        <v>81.03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/>
    </row>
    <row r="53" spans="1:8" x14ac:dyDescent="0.25">
      <c r="A53" s="1"/>
      <c r="B53" s="1"/>
      <c r="C53" s="1"/>
      <c r="D53" s="1"/>
      <c r="E53" s="1"/>
      <c r="F53" s="1" t="s">
        <v>52</v>
      </c>
      <c r="G53" s="1"/>
      <c r="H53" s="2">
        <v>-57.15</v>
      </c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-174.38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-5328.62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/>
    </row>
    <row r="57" spans="1:8" x14ac:dyDescent="0.25">
      <c r="A57" s="1"/>
      <c r="B57" s="1"/>
      <c r="C57" s="1"/>
      <c r="D57" s="1"/>
      <c r="E57" s="1"/>
      <c r="F57" s="1"/>
      <c r="G57" s="1" t="s">
        <v>56</v>
      </c>
      <c r="H57" s="2">
        <v>-69.680000000000007</v>
      </c>
    </row>
    <row r="58" spans="1:8" ht="15.75" thickBot="1" x14ac:dyDescent="0.3">
      <c r="A58" s="1"/>
      <c r="B58" s="1"/>
      <c r="C58" s="1"/>
      <c r="D58" s="1"/>
      <c r="E58" s="1"/>
      <c r="F58" s="1"/>
      <c r="G58" s="1" t="s">
        <v>57</v>
      </c>
      <c r="H58" s="4">
        <v>-13.94</v>
      </c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>
        <f>ROUND(SUM(H56:H58),5)</f>
        <v>-83.62</v>
      </c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/>
    </row>
    <row r="61" spans="1:8" x14ac:dyDescent="0.25">
      <c r="A61" s="1"/>
      <c r="B61" s="1"/>
      <c r="C61" s="1"/>
      <c r="D61" s="1"/>
      <c r="E61" s="1"/>
      <c r="F61" s="1"/>
      <c r="G61" s="1" t="s">
        <v>60</v>
      </c>
      <c r="H61" s="2">
        <v>-16.3</v>
      </c>
    </row>
    <row r="62" spans="1:8" ht="15.75" thickBot="1" x14ac:dyDescent="0.3">
      <c r="A62" s="1"/>
      <c r="B62" s="1"/>
      <c r="C62" s="1"/>
      <c r="D62" s="1"/>
      <c r="E62" s="1"/>
      <c r="F62" s="1"/>
      <c r="G62" s="1" t="s">
        <v>61</v>
      </c>
      <c r="H62" s="4">
        <v>-3.27</v>
      </c>
    </row>
    <row r="63" spans="1:8" x14ac:dyDescent="0.25">
      <c r="A63" s="1"/>
      <c r="B63" s="1"/>
      <c r="C63" s="1"/>
      <c r="D63" s="1"/>
      <c r="E63" s="1"/>
      <c r="F63" s="1" t="s">
        <v>62</v>
      </c>
      <c r="G63" s="1"/>
      <c r="H63" s="2">
        <f>ROUND(SUM(H60:H62),5)</f>
        <v>-19.57</v>
      </c>
    </row>
    <row r="64" spans="1:8" x14ac:dyDescent="0.25">
      <c r="A64" s="1"/>
      <c r="B64" s="1"/>
      <c r="C64" s="1"/>
      <c r="D64" s="1"/>
      <c r="E64" s="1"/>
      <c r="F64" s="1" t="s">
        <v>63</v>
      </c>
      <c r="G64" s="1"/>
      <c r="H64" s="2">
        <v>-10</v>
      </c>
    </row>
    <row r="65" spans="1:8" x14ac:dyDescent="0.25">
      <c r="A65" s="1"/>
      <c r="B65" s="1"/>
      <c r="C65" s="1"/>
      <c r="D65" s="1"/>
      <c r="E65" s="1"/>
      <c r="F65" s="1" t="s">
        <v>64</v>
      </c>
      <c r="G65" s="1"/>
      <c r="H65" s="2">
        <v>420.53</v>
      </c>
    </row>
    <row r="66" spans="1:8" ht="15.75" thickBot="1" x14ac:dyDescent="0.3">
      <c r="A66" s="1"/>
      <c r="B66" s="1"/>
      <c r="C66" s="1"/>
      <c r="D66" s="1"/>
      <c r="E66" s="1"/>
      <c r="F66" s="1" t="s">
        <v>65</v>
      </c>
      <c r="G66" s="1"/>
      <c r="H66" s="4">
        <v>10563.9</v>
      </c>
    </row>
    <row r="67" spans="1:8" x14ac:dyDescent="0.25">
      <c r="A67" s="1"/>
      <c r="B67" s="1"/>
      <c r="C67" s="1"/>
      <c r="D67" s="1"/>
      <c r="E67" s="1" t="s">
        <v>66</v>
      </c>
      <c r="F67" s="1"/>
      <c r="G67" s="1"/>
      <c r="H67" s="2">
        <f>ROUND(SUM(H52:H55)+H59+SUM(H63:H66),5)</f>
        <v>5311.09</v>
      </c>
    </row>
    <row r="68" spans="1:8" x14ac:dyDescent="0.25">
      <c r="A68" s="1"/>
      <c r="B68" s="1"/>
      <c r="C68" s="1"/>
      <c r="D68" s="1"/>
      <c r="E68" s="1" t="s">
        <v>67</v>
      </c>
      <c r="F68" s="1"/>
      <c r="G68" s="1"/>
      <c r="H68" s="2"/>
    </row>
    <row r="69" spans="1:8" x14ac:dyDescent="0.25">
      <c r="A69" s="1"/>
      <c r="B69" s="1"/>
      <c r="C69" s="1"/>
      <c r="D69" s="1"/>
      <c r="E69" s="1"/>
      <c r="F69" s="1" t="s">
        <v>68</v>
      </c>
      <c r="G69" s="1"/>
      <c r="H69" s="2">
        <v>-0.08</v>
      </c>
    </row>
    <row r="70" spans="1:8" ht="15.75" thickBot="1" x14ac:dyDescent="0.3">
      <c r="A70" s="1"/>
      <c r="B70" s="1"/>
      <c r="C70" s="1"/>
      <c r="D70" s="1"/>
      <c r="E70" s="1"/>
      <c r="F70" s="1" t="s">
        <v>69</v>
      </c>
      <c r="G70" s="1"/>
      <c r="H70" s="2">
        <v>0.08</v>
      </c>
    </row>
    <row r="71" spans="1:8" ht="15.75" thickBot="1" x14ac:dyDescent="0.3">
      <c r="A71" s="1"/>
      <c r="B71" s="1"/>
      <c r="C71" s="1"/>
      <c r="D71" s="1"/>
      <c r="E71" s="1" t="s">
        <v>70</v>
      </c>
      <c r="F71" s="1"/>
      <c r="G71" s="1"/>
      <c r="H71" s="5">
        <f>ROUND(SUM(H68:H70),5)</f>
        <v>0</v>
      </c>
    </row>
    <row r="72" spans="1:8" ht="15.75" thickBot="1" x14ac:dyDescent="0.3">
      <c r="A72" s="1"/>
      <c r="B72" s="1"/>
      <c r="C72" s="1"/>
      <c r="D72" s="1" t="s">
        <v>71</v>
      </c>
      <c r="E72" s="1"/>
      <c r="F72" s="1"/>
      <c r="G72" s="1"/>
      <c r="H72" s="5">
        <f>ROUND(SUM(H45:H48)+H51+H67+H71,5)</f>
        <v>1208220.93</v>
      </c>
    </row>
    <row r="73" spans="1:8" ht="15.75" thickBot="1" x14ac:dyDescent="0.3">
      <c r="A73" s="1"/>
      <c r="B73" s="1"/>
      <c r="C73" s="1" t="s">
        <v>72</v>
      </c>
      <c r="D73" s="1"/>
      <c r="E73" s="1"/>
      <c r="F73" s="1"/>
      <c r="G73" s="1"/>
      <c r="H73" s="3">
        <f>ROUND(H38+H41+H44+H72,5)</f>
        <v>1214855.6100000001</v>
      </c>
    </row>
    <row r="74" spans="1:8" x14ac:dyDescent="0.25">
      <c r="A74" s="1"/>
      <c r="B74" s="1" t="s">
        <v>73</v>
      </c>
      <c r="C74" s="1"/>
      <c r="D74" s="1"/>
      <c r="E74" s="1"/>
      <c r="F74" s="1"/>
      <c r="G74" s="1"/>
      <c r="H74" s="2">
        <f>ROUND(H37+H73,5)</f>
        <v>1214855.6100000001</v>
      </c>
    </row>
    <row r="75" spans="1:8" x14ac:dyDescent="0.25">
      <c r="A75" s="1"/>
      <c r="B75" s="1" t="s">
        <v>74</v>
      </c>
      <c r="C75" s="1"/>
      <c r="D75" s="1"/>
      <c r="E75" s="1"/>
      <c r="F75" s="1"/>
      <c r="G75" s="1"/>
      <c r="H75" s="2"/>
    </row>
    <row r="76" spans="1:8" x14ac:dyDescent="0.25">
      <c r="A76" s="1"/>
      <c r="B76" s="1"/>
      <c r="C76" s="1" t="s">
        <v>75</v>
      </c>
      <c r="D76" s="1"/>
      <c r="E76" s="1"/>
      <c r="F76" s="1"/>
      <c r="G76" s="1"/>
      <c r="H76" s="2">
        <v>3399.75</v>
      </c>
    </row>
    <row r="77" spans="1:8" x14ac:dyDescent="0.25">
      <c r="A77" s="1"/>
      <c r="B77" s="1"/>
      <c r="C77" s="1" t="s">
        <v>76</v>
      </c>
      <c r="D77" s="1"/>
      <c r="E77" s="1"/>
      <c r="F77" s="1"/>
      <c r="G77" s="1"/>
      <c r="H77" s="2"/>
    </row>
    <row r="78" spans="1:8" x14ac:dyDescent="0.25">
      <c r="A78" s="1"/>
      <c r="B78" s="1"/>
      <c r="C78" s="1"/>
      <c r="D78" s="1" t="s">
        <v>77</v>
      </c>
      <c r="E78" s="1"/>
      <c r="F78" s="1"/>
      <c r="G78" s="1"/>
      <c r="H78" s="2">
        <v>6580.22</v>
      </c>
    </row>
    <row r="79" spans="1:8" x14ac:dyDescent="0.25">
      <c r="A79" s="1"/>
      <c r="B79" s="1"/>
      <c r="C79" s="1"/>
      <c r="D79" s="1" t="s">
        <v>78</v>
      </c>
      <c r="E79" s="1"/>
      <c r="F79" s="1"/>
      <c r="G79" s="1"/>
      <c r="H79" s="2">
        <v>20000</v>
      </c>
    </row>
    <row r="80" spans="1:8" x14ac:dyDescent="0.25">
      <c r="A80" s="1"/>
      <c r="B80" s="1"/>
      <c r="C80" s="1"/>
      <c r="D80" s="1" t="s">
        <v>79</v>
      </c>
      <c r="E80" s="1"/>
      <c r="F80" s="1"/>
      <c r="G80" s="1"/>
      <c r="H80" s="2">
        <v>227922.16</v>
      </c>
    </row>
    <row r="81" spans="1:8" x14ac:dyDescent="0.25">
      <c r="A81" s="1"/>
      <c r="B81" s="1"/>
      <c r="C81" s="1"/>
      <c r="D81" s="1" t="s">
        <v>80</v>
      </c>
      <c r="E81" s="1"/>
      <c r="F81" s="1"/>
      <c r="G81" s="1"/>
      <c r="H81" s="2">
        <v>51951.44</v>
      </c>
    </row>
    <row r="82" spans="1:8" x14ac:dyDescent="0.25">
      <c r="A82" s="1"/>
      <c r="B82" s="1"/>
      <c r="C82" s="1"/>
      <c r="D82" s="1" t="s">
        <v>81</v>
      </c>
      <c r="E82" s="1"/>
      <c r="F82" s="1"/>
      <c r="G82" s="1"/>
      <c r="H82" s="2">
        <v>5000</v>
      </c>
    </row>
    <row r="83" spans="1:8" ht="15.75" thickBot="1" x14ac:dyDescent="0.3">
      <c r="A83" s="1"/>
      <c r="B83" s="1"/>
      <c r="C83" s="1"/>
      <c r="D83" s="1" t="s">
        <v>82</v>
      </c>
      <c r="E83" s="1"/>
      <c r="F83" s="1"/>
      <c r="G83" s="1"/>
      <c r="H83" s="4">
        <v>54912.88</v>
      </c>
    </row>
    <row r="84" spans="1:8" x14ac:dyDescent="0.25">
      <c r="A84" s="1"/>
      <c r="B84" s="1"/>
      <c r="C84" s="1" t="s">
        <v>83</v>
      </c>
      <c r="D84" s="1"/>
      <c r="E84" s="1"/>
      <c r="F84" s="1"/>
      <c r="G84" s="1"/>
      <c r="H84" s="2">
        <f>ROUND(SUM(H77:H83),5)</f>
        <v>366366.7</v>
      </c>
    </row>
    <row r="85" spans="1:8" x14ac:dyDescent="0.25">
      <c r="A85" s="1"/>
      <c r="B85" s="1"/>
      <c r="C85" s="1" t="s">
        <v>84</v>
      </c>
      <c r="D85" s="1"/>
      <c r="E85" s="1"/>
      <c r="F85" s="1"/>
      <c r="G85" s="1"/>
      <c r="H85" s="2">
        <v>765376.23</v>
      </c>
    </row>
    <row r="86" spans="1:8" x14ac:dyDescent="0.25">
      <c r="A86" s="1"/>
      <c r="B86" s="1"/>
      <c r="C86" s="1" t="s">
        <v>85</v>
      </c>
      <c r="D86" s="1"/>
      <c r="E86" s="1"/>
      <c r="F86" s="1"/>
      <c r="G86" s="1"/>
      <c r="H86" s="2">
        <v>99991.5</v>
      </c>
    </row>
    <row r="87" spans="1:8" ht="15.75" thickBot="1" x14ac:dyDescent="0.3">
      <c r="A87" s="1"/>
      <c r="B87" s="1"/>
      <c r="C87" s="1" t="s">
        <v>86</v>
      </c>
      <c r="D87" s="1"/>
      <c r="E87" s="1"/>
      <c r="F87" s="1"/>
      <c r="G87" s="1"/>
      <c r="H87" s="2">
        <v>78920.38</v>
      </c>
    </row>
    <row r="88" spans="1:8" ht="15.75" thickBot="1" x14ac:dyDescent="0.3">
      <c r="A88" s="1"/>
      <c r="B88" s="1" t="s">
        <v>87</v>
      </c>
      <c r="C88" s="1"/>
      <c r="D88" s="1"/>
      <c r="E88" s="1"/>
      <c r="F88" s="1"/>
      <c r="G88" s="1"/>
      <c r="H88" s="5">
        <f>ROUND(SUM(H75:H76)+SUM(H84:H87),5)</f>
        <v>1314054.56</v>
      </c>
    </row>
    <row r="89" spans="1:8" s="8" customFormat="1" ht="12" thickBot="1" x14ac:dyDescent="0.25">
      <c r="A89" s="6" t="s">
        <v>88</v>
      </c>
      <c r="B89" s="6"/>
      <c r="C89" s="6"/>
      <c r="D89" s="6"/>
      <c r="E89" s="6"/>
      <c r="F89" s="6"/>
      <c r="G89" s="6"/>
      <c r="H89" s="7">
        <f>ROUND(H36+H74+H88,5)</f>
        <v>2528910.17</v>
      </c>
    </row>
    <row r="90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12:38 PM
&amp;"Arial,Bold"&amp;8 07/08/25
&amp;"Arial,Bold"&amp;8 Accrual Basis&amp;C&amp;"Arial,Bold"&amp;12 Nederland Fire Protection District
&amp;"Arial,Bold"&amp;14 Balance Sheet
&amp;"Arial,Bold"&amp;10 As of June 30, 2025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2781-D45A-4DA4-9938-429CFB77617D}">
  <dimension ref="A1:M311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89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899.04</v>
      </c>
      <c r="K5" s="2">
        <v>0</v>
      </c>
      <c r="L5" s="2">
        <f>ROUND((J5-K5),5)</f>
        <v>899.04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1000</v>
      </c>
      <c r="K7" s="2">
        <v>50</v>
      </c>
      <c r="L7" s="2">
        <f>ROUND((J7-K7),5)</f>
        <v>950</v>
      </c>
      <c r="M7" s="15">
        <f>ROUND(IF(K7=0, IF(J7=0, 0, 1), J7/K7),5)</f>
        <v>20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5039.4399999999996</v>
      </c>
      <c r="K8" s="2">
        <v>2916.66</v>
      </c>
      <c r="L8" s="2">
        <f>ROUND((J8-K8),5)</f>
        <v>2122.7800000000002</v>
      </c>
      <c r="M8" s="15">
        <f>ROUND(IF(K8=0, IF(J8=0, 0, 1), J8/K8),5)</f>
        <v>1.7278100000000001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-934.02</v>
      </c>
      <c r="K10" s="2">
        <v>0</v>
      </c>
      <c r="L10" s="2">
        <f>ROUND((J10-K10),5)</f>
        <v>-934.02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406.28</v>
      </c>
      <c r="K11" s="2">
        <v>0</v>
      </c>
      <c r="L11" s="2">
        <f>ROUND((J11-K11),5)</f>
        <v>406.28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238.05</v>
      </c>
      <c r="K12" s="2">
        <v>0</v>
      </c>
      <c r="L12" s="2">
        <f>ROUND((J12-K12),5)</f>
        <v>238.05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-547.28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92758.6</v>
      </c>
      <c r="K14" s="2">
        <v>208753.21</v>
      </c>
      <c r="L14" s="2">
        <f t="shared" ref="L14:L31" si="0">ROUND((J14-K14),5)</f>
        <v>-115994.61</v>
      </c>
      <c r="M14" s="15">
        <f t="shared" ref="M14:M31" si="1">ROUND(IF(K14=0, IF(J14=0, 0, 1), J14/K14),5)</f>
        <v>0.44435000000000002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5487.06</v>
      </c>
      <c r="K15" s="2">
        <v>5162.12</v>
      </c>
      <c r="L15" s="2">
        <f t="shared" si="0"/>
        <v>324.94</v>
      </c>
      <c r="M15" s="15">
        <f t="shared" si="1"/>
        <v>1.0629500000000001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3708.75</v>
      </c>
      <c r="L16" s="2">
        <f t="shared" si="0"/>
        <v>-3708.75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185.43</v>
      </c>
      <c r="L17" s="2">
        <f t="shared" si="0"/>
        <v>-185.43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247.02</v>
      </c>
      <c r="K18" s="2">
        <v>0</v>
      </c>
      <c r="L18" s="2">
        <f t="shared" si="0"/>
        <v>247.02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4024.35</v>
      </c>
      <c r="K21" s="2">
        <v>0</v>
      </c>
      <c r="L21" s="2">
        <f t="shared" si="0"/>
        <v>4024.35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6868.22</v>
      </c>
      <c r="K22" s="2">
        <v>1486.53</v>
      </c>
      <c r="L22" s="2">
        <f t="shared" si="0"/>
        <v>5381.69</v>
      </c>
      <c r="M22" s="15">
        <f t="shared" si="1"/>
        <v>4.6203000000000003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-12614.44</v>
      </c>
      <c r="K23" s="2">
        <v>0</v>
      </c>
      <c r="L23" s="2">
        <f t="shared" si="0"/>
        <v>-12614.44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-2972.71</v>
      </c>
      <c r="K25" s="2">
        <v>5566.08</v>
      </c>
      <c r="L25" s="2">
        <f t="shared" si="0"/>
        <v>-8538.7900000000009</v>
      </c>
      <c r="M25" s="15">
        <f t="shared" si="1"/>
        <v>-0.53408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-49.95</v>
      </c>
      <c r="K26" s="2">
        <v>0</v>
      </c>
      <c r="L26" s="2">
        <f t="shared" si="0"/>
        <v>-49.95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0</v>
      </c>
      <c r="K27" s="2">
        <v>0</v>
      </c>
      <c r="L27" s="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2598</v>
      </c>
      <c r="K28" s="2">
        <v>0</v>
      </c>
      <c r="L28" s="2">
        <f t="shared" si="0"/>
        <v>2598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95509.18</v>
      </c>
      <c r="K29" s="5">
        <f>ROUND(SUM(K9:K28),5)</f>
        <v>224862.12</v>
      </c>
      <c r="L29" s="5">
        <f t="shared" si="0"/>
        <v>-129352.94</v>
      </c>
      <c r="M29" s="16">
        <f t="shared" si="1"/>
        <v>0.42475000000000002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102447.66</v>
      </c>
      <c r="K30" s="3">
        <f>ROUND(SUM(K4:K8)+K29,5)</f>
        <v>227828.78</v>
      </c>
      <c r="L30" s="3">
        <f t="shared" si="0"/>
        <v>-125381.12</v>
      </c>
      <c r="M30" s="17">
        <f t="shared" si="1"/>
        <v>0.44967000000000001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102447.66</v>
      </c>
      <c r="K31" s="2">
        <f>K30</f>
        <v>227828.78</v>
      </c>
      <c r="L31" s="2">
        <f t="shared" si="0"/>
        <v>-125381.12</v>
      </c>
      <c r="M31" s="15">
        <f t="shared" si="1"/>
        <v>0.44967000000000001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2968.97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432.06</v>
      </c>
      <c r="K36" s="2">
        <v>0</v>
      </c>
      <c r="L36" s="2">
        <f t="shared" si="2"/>
        <v>432.06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0</v>
      </c>
      <c r="K37" s="2">
        <v>0</v>
      </c>
      <c r="L37" s="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4218.96</v>
      </c>
      <c r="K38" s="2">
        <v>0</v>
      </c>
      <c r="L38" s="2">
        <f t="shared" si="2"/>
        <v>4218.96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0</v>
      </c>
      <c r="K39" s="2">
        <v>0</v>
      </c>
      <c r="L39" s="2">
        <f t="shared" si="2"/>
        <v>0</v>
      </c>
      <c r="M39" s="15">
        <f t="shared" si="3"/>
        <v>0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145.82</v>
      </c>
      <c r="K40" s="2">
        <v>0</v>
      </c>
      <c r="L40" s="2">
        <f t="shared" si="2"/>
        <v>145.82</v>
      </c>
      <c r="M40" s="15">
        <f t="shared" si="3"/>
        <v>1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7765.81</v>
      </c>
      <c r="K42" s="2">
        <f>ROUND(SUM(K33:K41),5)</f>
        <v>20000</v>
      </c>
      <c r="L42" s="2">
        <f t="shared" si="2"/>
        <v>-12234.19</v>
      </c>
      <c r="M42" s="15">
        <f t="shared" si="3"/>
        <v>0.38829000000000002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44.08</v>
      </c>
      <c r="K44" s="2">
        <v>0</v>
      </c>
      <c r="L44" s="2">
        <f t="shared" ref="L44:L49" si="4">ROUND((J44-K44),5)</f>
        <v>44.08</v>
      </c>
      <c r="M44" s="15">
        <f t="shared" ref="M44:M49" si="5"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0</v>
      </c>
      <c r="K45" s="2">
        <v>0</v>
      </c>
      <c r="L45" s="2">
        <f t="shared" si="4"/>
        <v>0</v>
      </c>
      <c r="M45" s="15">
        <f t="shared" si="5"/>
        <v>0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809.2</v>
      </c>
      <c r="K46" s="2">
        <v>168.31</v>
      </c>
      <c r="L46" s="2">
        <f t="shared" si="4"/>
        <v>640.89</v>
      </c>
      <c r="M46" s="15">
        <f t="shared" si="5"/>
        <v>4.8078000000000003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0</v>
      </c>
      <c r="K47" s="2">
        <v>16.88</v>
      </c>
      <c r="L47" s="2">
        <f t="shared" si="4"/>
        <v>-16.88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0</v>
      </c>
      <c r="K48" s="2">
        <v>0</v>
      </c>
      <c r="L48" s="2">
        <f t="shared" si="4"/>
        <v>0</v>
      </c>
      <c r="M48" s="15">
        <f t="shared" si="5"/>
        <v>0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0</v>
      </c>
      <c r="K49" s="2">
        <v>0</v>
      </c>
      <c r="L49" s="2">
        <f t="shared" si="4"/>
        <v>0</v>
      </c>
      <c r="M49" s="15">
        <f t="shared" si="5"/>
        <v>0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1308.28</v>
      </c>
      <c r="K51" s="2">
        <v>82.86</v>
      </c>
      <c r="L51" s="2">
        <f>ROUND((J51-K51),5)</f>
        <v>1225.42</v>
      </c>
      <c r="M51" s="15">
        <f>ROUND(IF(K51=0, IF(J51=0, 0, 1), J51/K51),5)</f>
        <v>15.78904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0</v>
      </c>
      <c r="K53" s="4">
        <v>0</v>
      </c>
      <c r="L53" s="4">
        <f>ROUND((J53-K53),5)</f>
        <v>0</v>
      </c>
      <c r="M53" s="18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1308.28</v>
      </c>
      <c r="K54" s="2">
        <f>ROUND(SUM(K50:K53),5)</f>
        <v>82.86</v>
      </c>
      <c r="L54" s="2">
        <f>ROUND((J54-K54),5)</f>
        <v>1225.42</v>
      </c>
      <c r="M54" s="15">
        <f>ROUND(IF(K54=0, IF(J54=0, 0, 1), J54/K54),5)</f>
        <v>15.78904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5615.72</v>
      </c>
      <c r="K57" s="2">
        <v>0</v>
      </c>
      <c r="L57" s="2">
        <f t="shared" si="6"/>
        <v>5615.72</v>
      </c>
      <c r="M57" s="15">
        <f t="shared" si="7"/>
        <v>1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0</v>
      </c>
      <c r="K59" s="2">
        <v>0</v>
      </c>
      <c r="L59" s="2">
        <f t="shared" si="6"/>
        <v>0</v>
      </c>
      <c r="M59" s="15">
        <f t="shared" si="7"/>
        <v>0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2462</v>
      </c>
      <c r="K60" s="2">
        <v>2380.81</v>
      </c>
      <c r="L60" s="2">
        <f t="shared" si="6"/>
        <v>81.19</v>
      </c>
      <c r="M60" s="15">
        <f t="shared" si="7"/>
        <v>1.0341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8077.72</v>
      </c>
      <c r="K62" s="2">
        <f>ROUND(SUM(K55:K61),5)</f>
        <v>2380.81</v>
      </c>
      <c r="L62" s="2">
        <f t="shared" si="6"/>
        <v>5696.91</v>
      </c>
      <c r="M62" s="15">
        <f t="shared" si="7"/>
        <v>3.3928500000000001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0</v>
      </c>
      <c r="K64" s="2">
        <v>0</v>
      </c>
      <c r="L64" s="2">
        <f t="shared" ref="L64:L71" si="8">ROUND((J64-K64),5)</f>
        <v>0</v>
      </c>
      <c r="M64" s="15">
        <f t="shared" ref="M64:M71" si="9"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0</v>
      </c>
      <c r="K65" s="2">
        <v>0</v>
      </c>
      <c r="L65" s="2">
        <f t="shared" si="8"/>
        <v>0</v>
      </c>
      <c r="M65" s="15">
        <f t="shared" si="9"/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0</v>
      </c>
      <c r="K67" s="2">
        <v>801.98</v>
      </c>
      <c r="L67" s="2">
        <f t="shared" si="8"/>
        <v>-801.98</v>
      </c>
      <c r="M67" s="15">
        <f t="shared" si="9"/>
        <v>0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126</v>
      </c>
      <c r="K68" s="2">
        <v>126</v>
      </c>
      <c r="L68" s="2">
        <f t="shared" si="8"/>
        <v>0</v>
      </c>
      <c r="M68" s="15">
        <f t="shared" si="9"/>
        <v>1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50</v>
      </c>
      <c r="K69" s="2">
        <v>50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244</v>
      </c>
      <c r="K70" s="4">
        <v>233.37</v>
      </c>
      <c r="L70" s="4">
        <f t="shared" si="8"/>
        <v>10.63</v>
      </c>
      <c r="M70" s="18">
        <f t="shared" si="9"/>
        <v>1.04555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420</v>
      </c>
      <c r="K71" s="2">
        <f>ROUND(SUM(K63:K70),5)</f>
        <v>1211.3499999999999</v>
      </c>
      <c r="L71" s="2">
        <f t="shared" si="8"/>
        <v>-791.35</v>
      </c>
      <c r="M71" s="15">
        <f t="shared" si="9"/>
        <v>0.34671999999999997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0</v>
      </c>
      <c r="K75" s="2">
        <v>1250</v>
      </c>
      <c r="L75" s="2">
        <f>ROUND((J75-K75),5)</f>
        <v>-1250</v>
      </c>
      <c r="M75" s="15">
        <f>ROUND(IF(K75=0, IF(J75=0, 0, 1), J75/K75),5)</f>
        <v>0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2786.89</v>
      </c>
      <c r="K76" s="2">
        <v>1175</v>
      </c>
      <c r="L76" s="2">
        <f>ROUND((J76-K76),5)</f>
        <v>1611.89</v>
      </c>
      <c r="M76" s="15">
        <f>ROUND(IF(K76=0, IF(J76=0, 0, 1), J76/K76),5)</f>
        <v>2.37182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12630.12</v>
      </c>
      <c r="K78" s="2">
        <v>12630.12</v>
      </c>
      <c r="L78" s="2">
        <f t="shared" ref="L78:L95" si="10">ROUND((J78-K78),5)</f>
        <v>0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1326.16</v>
      </c>
      <c r="K79" s="2">
        <v>1326.17</v>
      </c>
      <c r="L79" s="2">
        <f t="shared" si="10"/>
        <v>-0.01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479.94</v>
      </c>
      <c r="K80" s="2">
        <v>479.94</v>
      </c>
      <c r="L80" s="2">
        <f t="shared" si="10"/>
        <v>0</v>
      </c>
      <c r="M80" s="15">
        <f t="shared" si="11"/>
        <v>1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946</v>
      </c>
      <c r="K82" s="2">
        <v>946</v>
      </c>
      <c r="L82" s="2">
        <f t="shared" si="10"/>
        <v>0</v>
      </c>
      <c r="M82" s="15">
        <f t="shared" si="11"/>
        <v>1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15382.22</v>
      </c>
      <c r="K87" s="2">
        <f>ROUND(SUM(K77:K86),5)</f>
        <v>15382.23</v>
      </c>
      <c r="L87" s="2">
        <f t="shared" si="10"/>
        <v>-0.01</v>
      </c>
      <c r="M87" s="15">
        <f t="shared" si="11"/>
        <v>1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31685.34</v>
      </c>
      <c r="K88" s="2">
        <v>34083.99</v>
      </c>
      <c r="L88" s="2">
        <f t="shared" si="10"/>
        <v>-2398.65</v>
      </c>
      <c r="M88" s="15">
        <f t="shared" si="11"/>
        <v>0.92962999999999996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6787.2</v>
      </c>
      <c r="K91" s="2">
        <v>7352.67</v>
      </c>
      <c r="L91" s="2">
        <f t="shared" si="10"/>
        <v>-565.47</v>
      </c>
      <c r="M91" s="15">
        <f t="shared" si="11"/>
        <v>0.92308999999999997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0</v>
      </c>
      <c r="K92" s="2">
        <v>3906.25</v>
      </c>
      <c r="L92" s="2">
        <f t="shared" si="10"/>
        <v>-3906.25</v>
      </c>
      <c r="M92" s="15">
        <f t="shared" si="11"/>
        <v>0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10032.77</v>
      </c>
      <c r="K93" s="2">
        <v>7583.5</v>
      </c>
      <c r="L93" s="2">
        <f t="shared" si="10"/>
        <v>2449.27</v>
      </c>
      <c r="M93" s="15">
        <f t="shared" si="11"/>
        <v>1.32297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66674.42</v>
      </c>
      <c r="K95" s="2">
        <f>ROUND(SUM(K73:K76)+SUM(K87:K94),5)</f>
        <v>70733.64</v>
      </c>
      <c r="L95" s="2">
        <f t="shared" si="10"/>
        <v>-4059.22</v>
      </c>
      <c r="M95" s="15">
        <f t="shared" si="11"/>
        <v>0.94260999999999995</v>
      </c>
    </row>
    <row r="96" spans="1:13" x14ac:dyDescent="0.25">
      <c r="A96" s="1"/>
      <c r="B96" s="1"/>
      <c r="C96" s="1"/>
      <c r="D96" s="1"/>
      <c r="E96" s="1"/>
      <c r="F96" s="1"/>
      <c r="G96" s="1" t="s">
        <v>186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187</v>
      </c>
      <c r="I97" s="1"/>
      <c r="J97" s="2">
        <v>42.42</v>
      </c>
      <c r="K97" s="2">
        <v>42.5</v>
      </c>
      <c r="L97" s="2">
        <f t="shared" ref="L97:L104" si="12">ROUND((J97-K97),5)</f>
        <v>-0.08</v>
      </c>
      <c r="M97" s="15">
        <f t="shared" ref="M97:M104" si="13">ROUND(IF(K97=0, IF(J97=0, 0, 1), J97/K97),5)</f>
        <v>0.99812000000000001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188</v>
      </c>
      <c r="I98" s="1"/>
      <c r="J98" s="2">
        <v>4932.8</v>
      </c>
      <c r="K98" s="2">
        <v>4753.37</v>
      </c>
      <c r="L98" s="2">
        <f t="shared" si="12"/>
        <v>179.43</v>
      </c>
      <c r="M98" s="15">
        <f t="shared" si="13"/>
        <v>1.03775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189</v>
      </c>
      <c r="I99" s="1"/>
      <c r="J99" s="2">
        <v>1527.29</v>
      </c>
      <c r="K99" s="2">
        <v>1862.77</v>
      </c>
      <c r="L99" s="2">
        <f t="shared" si="12"/>
        <v>-335.48</v>
      </c>
      <c r="M99" s="15">
        <f t="shared" si="13"/>
        <v>0.81989999999999996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190</v>
      </c>
      <c r="I100" s="1"/>
      <c r="J100" s="2">
        <v>6465.5</v>
      </c>
      <c r="K100" s="2">
        <v>5907.5</v>
      </c>
      <c r="L100" s="2">
        <f t="shared" si="12"/>
        <v>558</v>
      </c>
      <c r="M100" s="15">
        <f t="shared" si="13"/>
        <v>1.09446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191</v>
      </c>
      <c r="I101" s="1"/>
      <c r="J101" s="2">
        <v>0</v>
      </c>
      <c r="K101" s="2">
        <v>416.67</v>
      </c>
      <c r="L101" s="2">
        <f t="shared" si="12"/>
        <v>-416.67</v>
      </c>
      <c r="M101" s="15">
        <f t="shared" si="13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192</v>
      </c>
      <c r="I102" s="1"/>
      <c r="J102" s="2">
        <v>77</v>
      </c>
      <c r="K102" s="2">
        <v>52.04</v>
      </c>
      <c r="L102" s="2">
        <f t="shared" si="12"/>
        <v>24.96</v>
      </c>
      <c r="M102" s="15">
        <f t="shared" si="13"/>
        <v>1.47963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193</v>
      </c>
      <c r="I103" s="1"/>
      <c r="J103" s="4">
        <v>0</v>
      </c>
      <c r="K103" s="4">
        <v>0</v>
      </c>
      <c r="L103" s="4">
        <f t="shared" si="12"/>
        <v>0</v>
      </c>
      <c r="M103" s="18">
        <f t="shared" si="13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194</v>
      </c>
      <c r="H104" s="1"/>
      <c r="I104" s="1"/>
      <c r="J104" s="2">
        <f>ROUND(SUM(J96:J103),5)</f>
        <v>13045.01</v>
      </c>
      <c r="K104" s="2">
        <f>ROUND(SUM(K96:K103),5)</f>
        <v>13034.85</v>
      </c>
      <c r="L104" s="2">
        <f t="shared" si="12"/>
        <v>10.16</v>
      </c>
      <c r="M104" s="15">
        <f t="shared" si="13"/>
        <v>1.00078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195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196</v>
      </c>
      <c r="I106" s="1"/>
      <c r="J106" s="2">
        <v>222.96</v>
      </c>
      <c r="K106" s="2">
        <v>47.79</v>
      </c>
      <c r="L106" s="2">
        <f t="shared" ref="L106:L112" si="14">ROUND((J106-K106),5)</f>
        <v>175.17</v>
      </c>
      <c r="M106" s="15">
        <f t="shared" ref="M106:M112" si="15">ROUND(IF(K106=0, IF(J106=0, 0, 1), J106/K106),5)</f>
        <v>4.6654099999999996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197</v>
      </c>
      <c r="I107" s="1"/>
      <c r="J107" s="2">
        <v>916.37</v>
      </c>
      <c r="K107" s="2">
        <v>769.89</v>
      </c>
      <c r="L107" s="2">
        <f t="shared" si="14"/>
        <v>146.47999999999999</v>
      </c>
      <c r="M107" s="15">
        <f t="shared" si="15"/>
        <v>1.1902600000000001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198</v>
      </c>
      <c r="I108" s="1"/>
      <c r="J108" s="2">
        <v>126.39</v>
      </c>
      <c r="K108" s="2">
        <v>107.6</v>
      </c>
      <c r="L108" s="2">
        <f t="shared" si="14"/>
        <v>18.79</v>
      </c>
      <c r="M108" s="15">
        <f t="shared" si="15"/>
        <v>1.1746300000000001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199</v>
      </c>
      <c r="I109" s="1"/>
      <c r="J109" s="4">
        <v>0</v>
      </c>
      <c r="K109" s="4">
        <v>0</v>
      </c>
      <c r="L109" s="4">
        <f t="shared" si="14"/>
        <v>0</v>
      </c>
      <c r="M109" s="18">
        <f t="shared" si="15"/>
        <v>0</v>
      </c>
    </row>
    <row r="110" spans="1:13" x14ac:dyDescent="0.25">
      <c r="A110" s="1"/>
      <c r="B110" s="1"/>
      <c r="C110" s="1"/>
      <c r="D110" s="1"/>
      <c r="E110" s="1"/>
      <c r="F110" s="1"/>
      <c r="G110" s="1" t="s">
        <v>200</v>
      </c>
      <c r="H110" s="1"/>
      <c r="I110" s="1"/>
      <c r="J110" s="2">
        <f>ROUND(SUM(J105:J109),5)</f>
        <v>1265.72</v>
      </c>
      <c r="K110" s="2">
        <f>ROUND(SUM(K105:K109),5)</f>
        <v>925.28</v>
      </c>
      <c r="L110" s="2">
        <f t="shared" si="14"/>
        <v>340.44</v>
      </c>
      <c r="M110" s="15">
        <f t="shared" si="15"/>
        <v>1.3679300000000001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201</v>
      </c>
      <c r="H111" s="1"/>
      <c r="I111" s="1"/>
      <c r="J111" s="4">
        <v>0</v>
      </c>
      <c r="K111" s="4">
        <v>0</v>
      </c>
      <c r="L111" s="4">
        <f t="shared" si="14"/>
        <v>0</v>
      </c>
      <c r="M111" s="18">
        <f t="shared" si="15"/>
        <v>0</v>
      </c>
    </row>
    <row r="112" spans="1:13" x14ac:dyDescent="0.25">
      <c r="A112" s="1"/>
      <c r="B112" s="1"/>
      <c r="C112" s="1"/>
      <c r="D112" s="1"/>
      <c r="E112" s="1"/>
      <c r="F112" s="1" t="s">
        <v>202</v>
      </c>
      <c r="G112" s="1"/>
      <c r="H112" s="1"/>
      <c r="I112" s="1"/>
      <c r="J112" s="2">
        <f>ROUND(J72+J95+J104+SUM(J110:J111),5)</f>
        <v>80985.149999999994</v>
      </c>
      <c r="K112" s="2">
        <f>ROUND(K72+K95+K104+SUM(K110:K111),5)</f>
        <v>84693.77</v>
      </c>
      <c r="L112" s="2">
        <f t="shared" si="14"/>
        <v>-3708.62</v>
      </c>
      <c r="M112" s="15">
        <f t="shared" si="15"/>
        <v>0.95621</v>
      </c>
    </row>
    <row r="113" spans="1:13" x14ac:dyDescent="0.25">
      <c r="A113" s="1"/>
      <c r="B113" s="1"/>
      <c r="C113" s="1"/>
      <c r="D113" s="1"/>
      <c r="E113" s="1"/>
      <c r="F113" s="1" t="s">
        <v>203</v>
      </c>
      <c r="G113" s="1"/>
      <c r="H113" s="1"/>
      <c r="I113" s="1"/>
      <c r="J113" s="2"/>
      <c r="K113" s="2"/>
      <c r="L113" s="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204</v>
      </c>
      <c r="H114" s="1"/>
      <c r="I114" s="1"/>
      <c r="J114" s="2">
        <v>735</v>
      </c>
      <c r="K114" s="2">
        <v>649.22</v>
      </c>
      <c r="L114" s="2">
        <f t="shared" ref="L114:L119" si="16">ROUND((J114-K114),5)</f>
        <v>85.78</v>
      </c>
      <c r="M114" s="15">
        <f t="shared" ref="M114:M119" si="17">ROUND(IF(K114=0, IF(J114=0, 0, 1), J114/K114),5)</f>
        <v>1.1321300000000001</v>
      </c>
    </row>
    <row r="115" spans="1:13" x14ac:dyDescent="0.25">
      <c r="A115" s="1"/>
      <c r="B115" s="1"/>
      <c r="C115" s="1"/>
      <c r="D115" s="1"/>
      <c r="E115" s="1"/>
      <c r="F115" s="1"/>
      <c r="G115" s="1" t="s">
        <v>205</v>
      </c>
      <c r="H115" s="1"/>
      <c r="I115" s="1"/>
      <c r="J115" s="2">
        <v>1960</v>
      </c>
      <c r="K115" s="2">
        <v>2276.67</v>
      </c>
      <c r="L115" s="2">
        <f t="shared" si="16"/>
        <v>-316.67</v>
      </c>
      <c r="M115" s="15">
        <f t="shared" si="17"/>
        <v>0.86090999999999995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206</v>
      </c>
      <c r="H116" s="1"/>
      <c r="I116" s="1"/>
      <c r="J116" s="2">
        <v>0</v>
      </c>
      <c r="K116" s="2">
        <v>0</v>
      </c>
      <c r="L116" s="2">
        <f t="shared" si="16"/>
        <v>0</v>
      </c>
      <c r="M116" s="15">
        <f t="shared" si="17"/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207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208</v>
      </c>
      <c r="H118" s="1"/>
      <c r="I118" s="1"/>
      <c r="J118" s="4">
        <v>0</v>
      </c>
      <c r="K118" s="4">
        <v>0</v>
      </c>
      <c r="L118" s="4">
        <f t="shared" si="16"/>
        <v>0</v>
      </c>
      <c r="M118" s="18">
        <f t="shared" si="17"/>
        <v>0</v>
      </c>
    </row>
    <row r="119" spans="1:13" x14ac:dyDescent="0.25">
      <c r="A119" s="1"/>
      <c r="B119" s="1"/>
      <c r="C119" s="1"/>
      <c r="D119" s="1"/>
      <c r="E119" s="1"/>
      <c r="F119" s="1" t="s">
        <v>209</v>
      </c>
      <c r="G119" s="1"/>
      <c r="H119" s="1"/>
      <c r="I119" s="1"/>
      <c r="J119" s="2">
        <f>ROUND(SUM(J113:J118),5)</f>
        <v>2695</v>
      </c>
      <c r="K119" s="2">
        <f>ROUND(SUM(K113:K118),5)</f>
        <v>2925.89</v>
      </c>
      <c r="L119" s="2">
        <f t="shared" si="16"/>
        <v>-230.89</v>
      </c>
      <c r="M119" s="15">
        <f t="shared" si="17"/>
        <v>0.92108999999999996</v>
      </c>
    </row>
    <row r="120" spans="1:13" x14ac:dyDescent="0.25">
      <c r="A120" s="1"/>
      <c r="B120" s="1"/>
      <c r="C120" s="1"/>
      <c r="D120" s="1"/>
      <c r="E120" s="1"/>
      <c r="F120" s="1" t="s">
        <v>210</v>
      </c>
      <c r="G120" s="1"/>
      <c r="H120" s="1"/>
      <c r="I120" s="1"/>
      <c r="J120" s="2"/>
      <c r="K120" s="2"/>
      <c r="L120" s="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211</v>
      </c>
      <c r="H121" s="1"/>
      <c r="I121" s="1"/>
      <c r="J121" s="2">
        <v>0</v>
      </c>
      <c r="K121" s="2">
        <v>500</v>
      </c>
      <c r="L121" s="2">
        <f>ROUND((J121-K121),5)</f>
        <v>-500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212</v>
      </c>
      <c r="H122" s="1"/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213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214</v>
      </c>
      <c r="J124" s="2">
        <v>149.97999999999999</v>
      </c>
      <c r="K124" s="2">
        <v>627.46</v>
      </c>
      <c r="L124" s="2">
        <f>ROUND((J124-K124),5)</f>
        <v>-477.48</v>
      </c>
      <c r="M124" s="15">
        <f>ROUND(IF(K124=0, IF(J124=0, 0, 1), J124/K124),5)</f>
        <v>0.23902999999999999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215</v>
      </c>
      <c r="J125" s="4">
        <v>151.74</v>
      </c>
      <c r="K125" s="4">
        <v>646.96</v>
      </c>
      <c r="L125" s="4">
        <f>ROUND((J125-K125),5)</f>
        <v>-495.22</v>
      </c>
      <c r="M125" s="18">
        <f>ROUND(IF(K125=0, IF(J125=0, 0, 1), J125/K125),5)</f>
        <v>0.23454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216</v>
      </c>
      <c r="I126" s="1"/>
      <c r="J126" s="2">
        <f>ROUND(SUM(J123:J125),5)</f>
        <v>301.72000000000003</v>
      </c>
      <c r="K126" s="2">
        <f>ROUND(SUM(K123:K125),5)</f>
        <v>1274.42</v>
      </c>
      <c r="L126" s="2">
        <f>ROUND((J126-K126),5)</f>
        <v>-972.7</v>
      </c>
      <c r="M126" s="15">
        <f>ROUND(IF(K126=0, IF(J126=0, 0, 1), J126/K126),5)</f>
        <v>0.23674999999999999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217</v>
      </c>
      <c r="I127" s="1"/>
      <c r="J127" s="2"/>
      <c r="K127" s="2"/>
      <c r="L127" s="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218</v>
      </c>
      <c r="J128" s="2">
        <v>0</v>
      </c>
      <c r="K128" s="2">
        <v>0</v>
      </c>
      <c r="L128" s="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219</v>
      </c>
      <c r="J129" s="4">
        <v>0</v>
      </c>
      <c r="K129" s="4">
        <v>7000</v>
      </c>
      <c r="L129" s="4">
        <f>ROUND((J129-K129),5)</f>
        <v>-7000</v>
      </c>
      <c r="M129" s="18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220</v>
      </c>
      <c r="I130" s="1"/>
      <c r="J130" s="2">
        <f>ROUND(SUM(J127:J129),5)</f>
        <v>0</v>
      </c>
      <c r="K130" s="2">
        <f>ROUND(SUM(K127:K129),5)</f>
        <v>7000</v>
      </c>
      <c r="L130" s="2">
        <f>ROUND((J130-K130),5)</f>
        <v>-7000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221</v>
      </c>
      <c r="I131" s="1"/>
      <c r="J131" s="2"/>
      <c r="K131" s="2"/>
      <c r="L131" s="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222</v>
      </c>
      <c r="J132" s="2">
        <v>0</v>
      </c>
      <c r="K132" s="2">
        <v>0</v>
      </c>
      <c r="L132" s="2">
        <f t="shared" ref="L132:L137" si="18">ROUND((J132-K132),5)</f>
        <v>0</v>
      </c>
      <c r="M132" s="15">
        <f t="shared" ref="M132:M137" si="19"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223</v>
      </c>
      <c r="J133" s="4">
        <v>0</v>
      </c>
      <c r="K133" s="4">
        <v>6500</v>
      </c>
      <c r="L133" s="4">
        <f t="shared" si="18"/>
        <v>-6500</v>
      </c>
      <c r="M133" s="18">
        <f t="shared" si="19"/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224</v>
      </c>
      <c r="I134" s="1"/>
      <c r="J134" s="2">
        <f>ROUND(SUM(J131:J133),5)</f>
        <v>0</v>
      </c>
      <c r="K134" s="2">
        <f>ROUND(SUM(K131:K133),5)</f>
        <v>6500</v>
      </c>
      <c r="L134" s="2">
        <f t="shared" si="18"/>
        <v>-6500</v>
      </c>
      <c r="M134" s="15">
        <f t="shared" si="19"/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225</v>
      </c>
      <c r="I135" s="1"/>
      <c r="J135" s="4">
        <v>0</v>
      </c>
      <c r="K135" s="4">
        <v>0</v>
      </c>
      <c r="L135" s="4">
        <f t="shared" si="18"/>
        <v>0</v>
      </c>
      <c r="M135" s="18">
        <f t="shared" si="19"/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226</v>
      </c>
      <c r="H136" s="1"/>
      <c r="I136" s="1"/>
      <c r="J136" s="2">
        <f>ROUND(J122+J126+J130+SUM(J134:J135),5)</f>
        <v>301.72000000000003</v>
      </c>
      <c r="K136" s="2">
        <f>ROUND(K122+K126+K130+SUM(K134:K135),5)</f>
        <v>14774.42</v>
      </c>
      <c r="L136" s="2">
        <f t="shared" si="18"/>
        <v>-14472.7</v>
      </c>
      <c r="M136" s="15">
        <f t="shared" si="19"/>
        <v>2.0420000000000001E-2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227</v>
      </c>
      <c r="H137" s="1"/>
      <c r="I137" s="1"/>
      <c r="J137" s="2">
        <v>0</v>
      </c>
      <c r="K137" s="2">
        <v>0</v>
      </c>
      <c r="L137" s="2">
        <f t="shared" si="18"/>
        <v>0</v>
      </c>
      <c r="M137" s="15">
        <f t="shared" si="19"/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229</v>
      </c>
      <c r="I139" s="1"/>
      <c r="J139" s="2">
        <v>145.44</v>
      </c>
      <c r="K139" s="2">
        <v>235.83</v>
      </c>
      <c r="L139" s="2">
        <f t="shared" ref="L139:L145" si="20">ROUND((J139-K139),5)</f>
        <v>-90.39</v>
      </c>
      <c r="M139" s="15">
        <f t="shared" ref="M139:M145" si="21">ROUND(IF(K139=0, IF(J139=0, 0, 1), J139/K139),5)</f>
        <v>0.61672000000000005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230</v>
      </c>
      <c r="I140" s="1"/>
      <c r="J140" s="2">
        <v>200.2</v>
      </c>
      <c r="K140" s="2">
        <v>121.58</v>
      </c>
      <c r="L140" s="2">
        <f t="shared" si="20"/>
        <v>78.62</v>
      </c>
      <c r="M140" s="15">
        <f t="shared" si="21"/>
        <v>1.6466499999999999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231</v>
      </c>
      <c r="I141" s="1"/>
      <c r="J141" s="2">
        <v>410.84</v>
      </c>
      <c r="K141" s="2">
        <v>358.4</v>
      </c>
      <c r="L141" s="2">
        <f t="shared" si="20"/>
        <v>52.44</v>
      </c>
      <c r="M141" s="15">
        <f t="shared" si="21"/>
        <v>1.14632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232</v>
      </c>
      <c r="I142" s="1"/>
      <c r="J142" s="2">
        <v>102.37</v>
      </c>
      <c r="K142" s="2">
        <v>99.52</v>
      </c>
      <c r="L142" s="2">
        <f t="shared" si="20"/>
        <v>2.85</v>
      </c>
      <c r="M142" s="15">
        <f t="shared" si="21"/>
        <v>1.02864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233</v>
      </c>
      <c r="I143" s="1"/>
      <c r="J143" s="2">
        <v>102.37</v>
      </c>
      <c r="K143" s="2">
        <v>99.52</v>
      </c>
      <c r="L143" s="2">
        <f t="shared" si="20"/>
        <v>2.85</v>
      </c>
      <c r="M143" s="15">
        <f t="shared" si="21"/>
        <v>1.02864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234</v>
      </c>
      <c r="I144" s="1"/>
      <c r="J144" s="4">
        <v>0</v>
      </c>
      <c r="K144" s="4">
        <v>0</v>
      </c>
      <c r="L144" s="4">
        <f t="shared" si="20"/>
        <v>0</v>
      </c>
      <c r="M144" s="18">
        <f t="shared" si="21"/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235</v>
      </c>
      <c r="H145" s="1"/>
      <c r="I145" s="1"/>
      <c r="J145" s="2">
        <f>ROUND(SUM(J138:J144),5)</f>
        <v>961.22</v>
      </c>
      <c r="K145" s="2">
        <f>ROUND(SUM(K138:K144),5)</f>
        <v>914.85</v>
      </c>
      <c r="L145" s="2">
        <f t="shared" si="20"/>
        <v>46.37</v>
      </c>
      <c r="M145" s="15">
        <f t="shared" si="21"/>
        <v>1.0506899999999999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236</v>
      </c>
      <c r="H146" s="1"/>
      <c r="I146" s="1"/>
      <c r="J146" s="2"/>
      <c r="K146" s="2"/>
      <c r="L146" s="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237</v>
      </c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238</v>
      </c>
      <c r="J148" s="2">
        <v>0</v>
      </c>
      <c r="K148" s="2">
        <v>0</v>
      </c>
      <c r="L148" s="2">
        <f t="shared" ref="L148:L161" si="22">ROUND((J148-K148),5)</f>
        <v>0</v>
      </c>
      <c r="M148" s="15">
        <f t="shared" ref="M148:M161" si="23">ROUND(IF(K148=0, IF(J148=0, 0, 1), J148/K148),5)</f>
        <v>0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239</v>
      </c>
      <c r="J149" s="2">
        <v>25</v>
      </c>
      <c r="K149" s="2">
        <v>60.42</v>
      </c>
      <c r="L149" s="2">
        <f t="shared" si="22"/>
        <v>-35.42</v>
      </c>
      <c r="M149" s="15">
        <f t="shared" si="23"/>
        <v>0.41377000000000003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240</v>
      </c>
      <c r="J150" s="2">
        <v>25</v>
      </c>
      <c r="K150" s="2">
        <v>0</v>
      </c>
      <c r="L150" s="2">
        <f t="shared" si="22"/>
        <v>25</v>
      </c>
      <c r="M150" s="15">
        <f t="shared" si="23"/>
        <v>1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241</v>
      </c>
      <c r="J151" s="4">
        <v>0</v>
      </c>
      <c r="K151" s="4">
        <v>0</v>
      </c>
      <c r="L151" s="4">
        <f t="shared" si="22"/>
        <v>0</v>
      </c>
      <c r="M151" s="18">
        <f t="shared" si="23"/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242</v>
      </c>
      <c r="I152" s="1"/>
      <c r="J152" s="2">
        <f>ROUND(SUM(J147:J151),5)</f>
        <v>50</v>
      </c>
      <c r="K152" s="2">
        <f>ROUND(SUM(K147:K151),5)</f>
        <v>60.42</v>
      </c>
      <c r="L152" s="2">
        <f t="shared" si="22"/>
        <v>-10.42</v>
      </c>
      <c r="M152" s="15">
        <f t="shared" si="23"/>
        <v>0.82754000000000005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243</v>
      </c>
      <c r="I153" s="1"/>
      <c r="J153" s="2">
        <v>0</v>
      </c>
      <c r="K153" s="2">
        <v>188.22</v>
      </c>
      <c r="L153" s="2">
        <f t="shared" si="22"/>
        <v>-188.22</v>
      </c>
      <c r="M153" s="15">
        <f t="shared" si="23"/>
        <v>0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244</v>
      </c>
      <c r="I154" s="1"/>
      <c r="J154" s="2">
        <v>153.19999999999999</v>
      </c>
      <c r="K154" s="2">
        <v>183.33</v>
      </c>
      <c r="L154" s="2">
        <f t="shared" si="22"/>
        <v>-30.13</v>
      </c>
      <c r="M154" s="15">
        <f t="shared" si="23"/>
        <v>0.83565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245</v>
      </c>
      <c r="I155" s="1"/>
      <c r="J155" s="4">
        <v>0</v>
      </c>
      <c r="K155" s="4">
        <v>0</v>
      </c>
      <c r="L155" s="4">
        <f t="shared" si="22"/>
        <v>0</v>
      </c>
      <c r="M155" s="18">
        <f t="shared" si="23"/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246</v>
      </c>
      <c r="H156" s="1"/>
      <c r="I156" s="1"/>
      <c r="J156" s="2">
        <f>ROUND(J146+SUM(J152:J155),5)</f>
        <v>203.2</v>
      </c>
      <c r="K156" s="2">
        <f>ROUND(K146+SUM(K152:K155),5)</f>
        <v>431.97</v>
      </c>
      <c r="L156" s="2">
        <f t="shared" si="22"/>
        <v>-228.77</v>
      </c>
      <c r="M156" s="15">
        <f t="shared" si="23"/>
        <v>0.47039999999999998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247</v>
      </c>
      <c r="H157" s="1"/>
      <c r="I157" s="1"/>
      <c r="J157" s="2">
        <v>183</v>
      </c>
      <c r="K157" s="2">
        <v>172.75</v>
      </c>
      <c r="L157" s="2">
        <f t="shared" si="22"/>
        <v>10.25</v>
      </c>
      <c r="M157" s="15">
        <f t="shared" si="23"/>
        <v>1.0593300000000001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248</v>
      </c>
      <c r="H158" s="1"/>
      <c r="I158" s="1"/>
      <c r="J158" s="4">
        <v>0</v>
      </c>
      <c r="K158" s="4">
        <v>0</v>
      </c>
      <c r="L158" s="4">
        <f t="shared" si="22"/>
        <v>0</v>
      </c>
      <c r="M158" s="18">
        <f t="shared" si="23"/>
        <v>0</v>
      </c>
    </row>
    <row r="159" spans="1:13" x14ac:dyDescent="0.25">
      <c r="A159" s="1"/>
      <c r="B159" s="1"/>
      <c r="C159" s="1"/>
      <c r="D159" s="1"/>
      <c r="E159" s="1"/>
      <c r="F159" s="1" t="s">
        <v>249</v>
      </c>
      <c r="G159" s="1"/>
      <c r="H159" s="1"/>
      <c r="I159" s="1"/>
      <c r="J159" s="2">
        <f>ROUND(SUM(J120:J121)+SUM(J136:J137)+J145+SUM(J156:J158),5)</f>
        <v>1649.14</v>
      </c>
      <c r="K159" s="2">
        <f>ROUND(SUM(K120:K121)+SUM(K136:K137)+K145+SUM(K156:K158),5)</f>
        <v>16793.990000000002</v>
      </c>
      <c r="L159" s="2">
        <f t="shared" si="22"/>
        <v>-15144.85</v>
      </c>
      <c r="M159" s="15">
        <f t="shared" si="23"/>
        <v>9.8199999999999996E-2</v>
      </c>
    </row>
    <row r="160" spans="1:13" ht="15.75" thickBot="1" x14ac:dyDescent="0.3">
      <c r="A160" s="1"/>
      <c r="B160" s="1"/>
      <c r="C160" s="1"/>
      <c r="D160" s="1"/>
      <c r="E160" s="1"/>
      <c r="F160" s="1" t="s">
        <v>250</v>
      </c>
      <c r="G160" s="1"/>
      <c r="H160" s="1"/>
      <c r="I160" s="1"/>
      <c r="J160" s="4">
        <v>0</v>
      </c>
      <c r="K160" s="4">
        <v>0</v>
      </c>
      <c r="L160" s="4">
        <f t="shared" si="22"/>
        <v>0</v>
      </c>
      <c r="M160" s="18">
        <f t="shared" si="23"/>
        <v>0</v>
      </c>
    </row>
    <row r="161" spans="1:13" x14ac:dyDescent="0.25">
      <c r="A161" s="1"/>
      <c r="B161" s="1"/>
      <c r="C161" s="1"/>
      <c r="D161" s="1"/>
      <c r="E161" s="1" t="s">
        <v>251</v>
      </c>
      <c r="F161" s="1"/>
      <c r="G161" s="1"/>
      <c r="H161" s="1"/>
      <c r="I161" s="1"/>
      <c r="J161" s="2">
        <f>ROUND(SUM(J43:J49)+J54+J62+J71+J112+J119+SUM(J159:J160),5)</f>
        <v>95988.57</v>
      </c>
      <c r="K161" s="2">
        <f>ROUND(SUM(K43:K49)+K54+K62+K71+K112+K119+SUM(K159:K160),5)</f>
        <v>108273.86</v>
      </c>
      <c r="L161" s="2">
        <f t="shared" si="22"/>
        <v>-12285.29</v>
      </c>
      <c r="M161" s="15">
        <f t="shared" si="23"/>
        <v>0.88653999999999999</v>
      </c>
    </row>
    <row r="162" spans="1:13" x14ac:dyDescent="0.25">
      <c r="A162" s="1"/>
      <c r="B162" s="1"/>
      <c r="C162" s="1"/>
      <c r="D162" s="1"/>
      <c r="E162" s="1" t="s">
        <v>252</v>
      </c>
      <c r="F162" s="1"/>
      <c r="G162" s="1"/>
      <c r="H162" s="1"/>
      <c r="I162" s="1"/>
      <c r="J162" s="2"/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253</v>
      </c>
      <c r="G163" s="1"/>
      <c r="H163" s="1"/>
      <c r="I163" s="1"/>
      <c r="J163" s="2">
        <v>318.94</v>
      </c>
      <c r="K163" s="2">
        <v>0</v>
      </c>
      <c r="L163" s="2">
        <f>ROUND((J163-K163),5)</f>
        <v>318.94</v>
      </c>
      <c r="M163" s="15">
        <f>ROUND(IF(K163=0, IF(J163=0, 0, 1), J163/K163),5)</f>
        <v>1</v>
      </c>
    </row>
    <row r="164" spans="1:13" x14ac:dyDescent="0.25">
      <c r="A164" s="1"/>
      <c r="B164" s="1"/>
      <c r="C164" s="1"/>
      <c r="D164" s="1"/>
      <c r="E164" s="1"/>
      <c r="F164" s="1" t="s">
        <v>254</v>
      </c>
      <c r="G164" s="1"/>
      <c r="H164" s="1"/>
      <c r="I164" s="1"/>
      <c r="J164" s="2">
        <v>0</v>
      </c>
      <c r="K164" s="2">
        <v>83.33</v>
      </c>
      <c r="L164" s="2">
        <f>ROUND((J164-K164),5)</f>
        <v>-83.33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255</v>
      </c>
      <c r="G165" s="1"/>
      <c r="H165" s="1"/>
      <c r="I165" s="1"/>
      <c r="J165" s="4">
        <v>0</v>
      </c>
      <c r="K165" s="4">
        <v>0</v>
      </c>
      <c r="L165" s="4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256</v>
      </c>
      <c r="F166" s="1"/>
      <c r="G166" s="1"/>
      <c r="H166" s="1"/>
      <c r="I166" s="1"/>
      <c r="J166" s="2">
        <f>ROUND(SUM(J162:J165),5)</f>
        <v>318.94</v>
      </c>
      <c r="K166" s="2">
        <f>ROUND(SUM(K162:K165),5)</f>
        <v>83.33</v>
      </c>
      <c r="L166" s="2">
        <f>ROUND((J166-K166),5)</f>
        <v>235.61</v>
      </c>
      <c r="M166" s="15">
        <f>ROUND(IF(K166=0, IF(J166=0, 0, 1), J166/K166),5)</f>
        <v>3.8274300000000001</v>
      </c>
    </row>
    <row r="167" spans="1:13" x14ac:dyDescent="0.25">
      <c r="A167" s="1"/>
      <c r="B167" s="1"/>
      <c r="C167" s="1"/>
      <c r="D167" s="1"/>
      <c r="E167" s="1" t="s">
        <v>257</v>
      </c>
      <c r="F167" s="1"/>
      <c r="G167" s="1"/>
      <c r="H167" s="1"/>
      <c r="I167" s="1"/>
      <c r="J167" s="2"/>
      <c r="K167" s="2"/>
      <c r="L167" s="2"/>
      <c r="M167" s="15"/>
    </row>
    <row r="168" spans="1:13" x14ac:dyDescent="0.25">
      <c r="A168" s="1"/>
      <c r="B168" s="1"/>
      <c r="C168" s="1"/>
      <c r="D168" s="1"/>
      <c r="E168" s="1"/>
      <c r="F168" s="1" t="s">
        <v>258</v>
      </c>
      <c r="G168" s="1"/>
      <c r="H168" s="1"/>
      <c r="I168" s="1"/>
      <c r="J168" s="2">
        <v>0</v>
      </c>
      <c r="K168" s="2">
        <v>5.55</v>
      </c>
      <c r="L168" s="2">
        <f t="shared" ref="L168:L174" si="24">ROUND((J168-K168),5)</f>
        <v>-5.55</v>
      </c>
      <c r="M168" s="15">
        <f t="shared" ref="M168:M174" si="25">ROUND(IF(K168=0, IF(J168=0, 0, 1), J168/K168),5)</f>
        <v>0</v>
      </c>
    </row>
    <row r="169" spans="1:13" x14ac:dyDescent="0.25">
      <c r="A169" s="1"/>
      <c r="B169" s="1"/>
      <c r="C169" s="1"/>
      <c r="D169" s="1"/>
      <c r="E169" s="1"/>
      <c r="F169" s="1" t="s">
        <v>259</v>
      </c>
      <c r="G169" s="1"/>
      <c r="H169" s="1"/>
      <c r="I169" s="1"/>
      <c r="J169" s="2">
        <v>759.93</v>
      </c>
      <c r="K169" s="2">
        <v>1819.61</v>
      </c>
      <c r="L169" s="2">
        <f t="shared" si="24"/>
        <v>-1059.68</v>
      </c>
      <c r="M169" s="15">
        <f t="shared" si="25"/>
        <v>0.41763</v>
      </c>
    </row>
    <row r="170" spans="1:13" x14ac:dyDescent="0.25">
      <c r="A170" s="1"/>
      <c r="B170" s="1"/>
      <c r="C170" s="1"/>
      <c r="D170" s="1"/>
      <c r="E170" s="1"/>
      <c r="F170" s="1" t="s">
        <v>260</v>
      </c>
      <c r="G170" s="1"/>
      <c r="H170" s="1"/>
      <c r="I170" s="1"/>
      <c r="J170" s="2">
        <v>179.04</v>
      </c>
      <c r="K170" s="2">
        <v>134.69</v>
      </c>
      <c r="L170" s="2">
        <f t="shared" si="24"/>
        <v>44.35</v>
      </c>
      <c r="M170" s="15">
        <f t="shared" si="25"/>
        <v>1.32927</v>
      </c>
    </row>
    <row r="171" spans="1:13" x14ac:dyDescent="0.25">
      <c r="A171" s="1"/>
      <c r="B171" s="1"/>
      <c r="C171" s="1"/>
      <c r="D171" s="1"/>
      <c r="E171" s="1"/>
      <c r="F171" s="1" t="s">
        <v>261</v>
      </c>
      <c r="G171" s="1"/>
      <c r="H171" s="1"/>
      <c r="I171" s="1"/>
      <c r="J171" s="2">
        <v>0</v>
      </c>
      <c r="K171" s="2">
        <v>0</v>
      </c>
      <c r="L171" s="2">
        <f t="shared" si="24"/>
        <v>0</v>
      </c>
      <c r="M171" s="15">
        <f t="shared" si="25"/>
        <v>0</v>
      </c>
    </row>
    <row r="172" spans="1:13" x14ac:dyDescent="0.25">
      <c r="A172" s="1"/>
      <c r="B172" s="1"/>
      <c r="C172" s="1"/>
      <c r="D172" s="1"/>
      <c r="E172" s="1"/>
      <c r="F172" s="1" t="s">
        <v>262</v>
      </c>
      <c r="G172" s="1"/>
      <c r="H172" s="1"/>
      <c r="I172" s="1"/>
      <c r="J172" s="2">
        <v>0</v>
      </c>
      <c r="K172" s="2">
        <v>0</v>
      </c>
      <c r="L172" s="2">
        <f t="shared" si="24"/>
        <v>0</v>
      </c>
      <c r="M172" s="15">
        <f t="shared" si="25"/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263</v>
      </c>
      <c r="G173" s="1"/>
      <c r="H173" s="1"/>
      <c r="I173" s="1"/>
      <c r="J173" s="4">
        <v>0</v>
      </c>
      <c r="K173" s="4">
        <v>0</v>
      </c>
      <c r="L173" s="4">
        <f t="shared" si="24"/>
        <v>0</v>
      </c>
      <c r="M173" s="18">
        <f t="shared" si="25"/>
        <v>0</v>
      </c>
    </row>
    <row r="174" spans="1:13" x14ac:dyDescent="0.25">
      <c r="A174" s="1"/>
      <c r="B174" s="1"/>
      <c r="C174" s="1"/>
      <c r="D174" s="1"/>
      <c r="E174" s="1" t="s">
        <v>264</v>
      </c>
      <c r="F174" s="1"/>
      <c r="G174" s="1"/>
      <c r="H174" s="1"/>
      <c r="I174" s="1"/>
      <c r="J174" s="2">
        <f>ROUND(SUM(J167:J173),5)</f>
        <v>938.97</v>
      </c>
      <c r="K174" s="2">
        <f>ROUND(SUM(K167:K173),5)</f>
        <v>1959.85</v>
      </c>
      <c r="L174" s="2">
        <f t="shared" si="24"/>
        <v>-1020.88</v>
      </c>
      <c r="M174" s="15">
        <f t="shared" si="25"/>
        <v>0.47910000000000003</v>
      </c>
    </row>
    <row r="175" spans="1:13" x14ac:dyDescent="0.25">
      <c r="A175" s="1"/>
      <c r="B175" s="1"/>
      <c r="C175" s="1"/>
      <c r="D175" s="1"/>
      <c r="E175" s="1" t="s">
        <v>265</v>
      </c>
      <c r="F175" s="1"/>
      <c r="G175" s="1"/>
      <c r="H175" s="1"/>
      <c r="I175" s="1"/>
      <c r="J175" s="2"/>
      <c r="K175" s="2"/>
      <c r="L175" s="2"/>
      <c r="M175" s="15"/>
    </row>
    <row r="176" spans="1:13" x14ac:dyDescent="0.25">
      <c r="A176" s="1"/>
      <c r="B176" s="1"/>
      <c r="C176" s="1"/>
      <c r="D176" s="1"/>
      <c r="E176" s="1"/>
      <c r="F176" s="1" t="s">
        <v>266</v>
      </c>
      <c r="G176" s="1"/>
      <c r="H176" s="1"/>
      <c r="I176" s="1"/>
      <c r="J176" s="2">
        <v>0</v>
      </c>
      <c r="K176" s="2">
        <v>0</v>
      </c>
      <c r="L176" s="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267</v>
      </c>
      <c r="G177" s="1"/>
      <c r="H177" s="1"/>
      <c r="I177" s="1"/>
      <c r="J177" s="2">
        <v>0</v>
      </c>
      <c r="K177" s="2">
        <v>83.33</v>
      </c>
      <c r="L177" s="2">
        <f>ROUND((J177-K177),5)</f>
        <v>-83.33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268</v>
      </c>
      <c r="G178" s="1"/>
      <c r="H178" s="1"/>
      <c r="I178" s="1"/>
      <c r="J178" s="2">
        <v>906.34</v>
      </c>
      <c r="K178" s="2">
        <v>927.05</v>
      </c>
      <c r="L178" s="2">
        <f>ROUND((J178-K178),5)</f>
        <v>-20.71</v>
      </c>
      <c r="M178" s="15">
        <f>ROUND(IF(K178=0, IF(J178=0, 0, 1), J178/K178),5)</f>
        <v>0.97765999999999997</v>
      </c>
    </row>
    <row r="179" spans="1:13" x14ac:dyDescent="0.25">
      <c r="A179" s="1"/>
      <c r="B179" s="1"/>
      <c r="C179" s="1"/>
      <c r="D179" s="1"/>
      <c r="E179" s="1"/>
      <c r="F179" s="1" t="s">
        <v>269</v>
      </c>
      <c r="G179" s="1"/>
      <c r="H179" s="1"/>
      <c r="I179" s="1"/>
      <c r="J179" s="2"/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270</v>
      </c>
      <c r="H180" s="1"/>
      <c r="I180" s="1"/>
      <c r="J180" s="2">
        <v>0</v>
      </c>
      <c r="K180" s="2">
        <v>500</v>
      </c>
      <c r="L180" s="2">
        <f t="shared" ref="L180:L190" si="26">ROUND((J180-K180),5)</f>
        <v>-500</v>
      </c>
      <c r="M180" s="15">
        <f t="shared" ref="M180:M190" si="27"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271</v>
      </c>
      <c r="H181" s="1"/>
      <c r="I181" s="1"/>
      <c r="J181" s="2">
        <v>3417.14</v>
      </c>
      <c r="K181" s="2">
        <v>0</v>
      </c>
      <c r="L181" s="2">
        <f t="shared" si="26"/>
        <v>3417.14</v>
      </c>
      <c r="M181" s="15">
        <f t="shared" si="27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272</v>
      </c>
      <c r="H182" s="1"/>
      <c r="I182" s="1"/>
      <c r="J182" s="2">
        <v>16.170000000000002</v>
      </c>
      <c r="K182" s="2">
        <v>0</v>
      </c>
      <c r="L182" s="2">
        <f t="shared" si="26"/>
        <v>16.170000000000002</v>
      </c>
      <c r="M182" s="15">
        <f t="shared" si="2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273</v>
      </c>
      <c r="H183" s="1"/>
      <c r="I183" s="1"/>
      <c r="J183" s="2">
        <v>0</v>
      </c>
      <c r="K183" s="2">
        <v>0</v>
      </c>
      <c r="L183" s="2">
        <f t="shared" si="26"/>
        <v>0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274</v>
      </c>
      <c r="H184" s="1"/>
      <c r="I184" s="1"/>
      <c r="J184" s="2">
        <v>0</v>
      </c>
      <c r="K184" s="2">
        <v>125</v>
      </c>
      <c r="L184" s="2">
        <f t="shared" si="26"/>
        <v>-125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275</v>
      </c>
      <c r="H185" s="1"/>
      <c r="I185" s="1"/>
      <c r="J185" s="2">
        <v>0</v>
      </c>
      <c r="K185" s="2">
        <v>751</v>
      </c>
      <c r="L185" s="2">
        <f t="shared" si="26"/>
        <v>-751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276</v>
      </c>
      <c r="H186" s="1"/>
      <c r="I186" s="1"/>
      <c r="J186" s="2">
        <v>0</v>
      </c>
      <c r="K186" s="2">
        <v>28.29</v>
      </c>
      <c r="L186" s="2">
        <f t="shared" si="26"/>
        <v>-28.29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277</v>
      </c>
      <c r="H187" s="1"/>
      <c r="I187" s="1"/>
      <c r="J187" s="2">
        <v>0</v>
      </c>
      <c r="K187" s="2">
        <v>0</v>
      </c>
      <c r="L187" s="2">
        <f t="shared" si="26"/>
        <v>0</v>
      </c>
      <c r="M187" s="15">
        <f t="shared" si="27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278</v>
      </c>
      <c r="H188" s="1"/>
      <c r="I188" s="1"/>
      <c r="J188" s="2">
        <v>0</v>
      </c>
      <c r="K188" s="2">
        <v>0</v>
      </c>
      <c r="L188" s="2">
        <f t="shared" si="26"/>
        <v>0</v>
      </c>
      <c r="M188" s="15">
        <f t="shared" si="27"/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279</v>
      </c>
      <c r="H189" s="1"/>
      <c r="I189" s="1"/>
      <c r="J189" s="4">
        <v>0</v>
      </c>
      <c r="K189" s="4">
        <v>0</v>
      </c>
      <c r="L189" s="4">
        <f t="shared" si="26"/>
        <v>0</v>
      </c>
      <c r="M189" s="18">
        <f t="shared" si="27"/>
        <v>0</v>
      </c>
    </row>
    <row r="190" spans="1:13" x14ac:dyDescent="0.25">
      <c r="A190" s="1"/>
      <c r="B190" s="1"/>
      <c r="C190" s="1"/>
      <c r="D190" s="1"/>
      <c r="E190" s="1"/>
      <c r="F190" s="1" t="s">
        <v>280</v>
      </c>
      <c r="G190" s="1"/>
      <c r="H190" s="1"/>
      <c r="I190" s="1"/>
      <c r="J190" s="2">
        <f>ROUND(SUM(J179:J189),5)</f>
        <v>3433.31</v>
      </c>
      <c r="K190" s="2">
        <f>ROUND(SUM(K179:K189),5)</f>
        <v>1404.29</v>
      </c>
      <c r="L190" s="2">
        <f t="shared" si="26"/>
        <v>2029.02</v>
      </c>
      <c r="M190" s="15">
        <f t="shared" si="27"/>
        <v>2.4448699999999999</v>
      </c>
    </row>
    <row r="191" spans="1:13" x14ac:dyDescent="0.25">
      <c r="A191" s="1"/>
      <c r="B191" s="1"/>
      <c r="C191" s="1"/>
      <c r="D191" s="1"/>
      <c r="E191" s="1"/>
      <c r="F191" s="1" t="s">
        <v>281</v>
      </c>
      <c r="G191" s="1"/>
      <c r="H191" s="1"/>
      <c r="I191" s="1"/>
      <c r="J191" s="2"/>
      <c r="K191" s="2"/>
      <c r="L191" s="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282</v>
      </c>
      <c r="H192" s="1"/>
      <c r="I192" s="1"/>
      <c r="J192" s="2">
        <v>0</v>
      </c>
      <c r="K192" s="2">
        <v>0</v>
      </c>
      <c r="L192" s="2">
        <f t="shared" ref="L192:L220" si="28">ROUND((J192-K192),5)</f>
        <v>0</v>
      </c>
      <c r="M192" s="15">
        <f t="shared" ref="M192:M220" si="29">ROUND(IF(K192=0, IF(J192=0, 0, 1), J192/K192),5)</f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283</v>
      </c>
      <c r="H193" s="1"/>
      <c r="I193" s="1"/>
      <c r="J193" s="2">
        <v>0</v>
      </c>
      <c r="K193" s="2">
        <v>0</v>
      </c>
      <c r="L193" s="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284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285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286</v>
      </c>
      <c r="H196" s="1"/>
      <c r="I196" s="1"/>
      <c r="J196" s="2">
        <v>501.72</v>
      </c>
      <c r="K196" s="2">
        <v>0</v>
      </c>
      <c r="L196" s="2">
        <f t="shared" si="28"/>
        <v>501.72</v>
      </c>
      <c r="M196" s="15">
        <f t="shared" si="29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287</v>
      </c>
      <c r="H197" s="1"/>
      <c r="I197" s="1"/>
      <c r="J197" s="2">
        <v>0</v>
      </c>
      <c r="K197" s="2">
        <v>0</v>
      </c>
      <c r="L197" s="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288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289</v>
      </c>
      <c r="H199" s="1"/>
      <c r="I199" s="1"/>
      <c r="J199" s="2">
        <v>0</v>
      </c>
      <c r="K199" s="2">
        <v>0</v>
      </c>
      <c r="L199" s="2">
        <f t="shared" si="28"/>
        <v>0</v>
      </c>
      <c r="M199" s="15">
        <f t="shared" si="29"/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290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291</v>
      </c>
      <c r="H201" s="1"/>
      <c r="I201" s="1"/>
      <c r="J201" s="2">
        <v>0</v>
      </c>
      <c r="K201" s="2">
        <v>0</v>
      </c>
      <c r="L201" s="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292</v>
      </c>
      <c r="H202" s="1"/>
      <c r="I202" s="1"/>
      <c r="J202" s="2">
        <v>0</v>
      </c>
      <c r="K202" s="2">
        <v>0</v>
      </c>
      <c r="L202" s="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293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294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295</v>
      </c>
      <c r="H205" s="1"/>
      <c r="I205" s="1"/>
      <c r="J205" s="2">
        <v>0</v>
      </c>
      <c r="K205" s="2">
        <v>0</v>
      </c>
      <c r="L205" s="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296</v>
      </c>
      <c r="H206" s="1"/>
      <c r="I206" s="1"/>
      <c r="J206" s="2">
        <v>0</v>
      </c>
      <c r="K206" s="2">
        <v>0</v>
      </c>
      <c r="L206" s="2">
        <f t="shared" si="28"/>
        <v>0</v>
      </c>
      <c r="M206" s="15">
        <f t="shared" si="29"/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297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298</v>
      </c>
      <c r="H208" s="1"/>
      <c r="I208" s="1"/>
      <c r="J208" s="2">
        <v>0</v>
      </c>
      <c r="K208" s="2">
        <v>0</v>
      </c>
      <c r="L208" s="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299</v>
      </c>
      <c r="H209" s="1"/>
      <c r="I209" s="1"/>
      <c r="J209" s="2">
        <v>0</v>
      </c>
      <c r="K209" s="2">
        <v>0</v>
      </c>
      <c r="L209" s="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300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301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302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303</v>
      </c>
      <c r="H213" s="1"/>
      <c r="I213" s="1"/>
      <c r="J213" s="2">
        <v>0</v>
      </c>
      <c r="K213" s="2">
        <v>0</v>
      </c>
      <c r="L213" s="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304</v>
      </c>
      <c r="H214" s="1"/>
      <c r="I214" s="1"/>
      <c r="J214" s="2">
        <v>0</v>
      </c>
      <c r="K214" s="2">
        <v>0</v>
      </c>
      <c r="L214" s="2">
        <f t="shared" si="28"/>
        <v>0</v>
      </c>
      <c r="M214" s="15">
        <f t="shared" si="29"/>
        <v>0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305</v>
      </c>
      <c r="H215" s="1"/>
      <c r="I215" s="1"/>
      <c r="J215" s="2">
        <v>0</v>
      </c>
      <c r="K215" s="2">
        <v>0</v>
      </c>
      <c r="L215" s="2">
        <f t="shared" si="28"/>
        <v>0</v>
      </c>
      <c r="M215" s="15">
        <f t="shared" si="29"/>
        <v>0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306</v>
      </c>
      <c r="H216" s="1"/>
      <c r="I216" s="1"/>
      <c r="J216" s="2">
        <v>0</v>
      </c>
      <c r="K216" s="2">
        <v>0</v>
      </c>
      <c r="L216" s="2">
        <f t="shared" si="28"/>
        <v>0</v>
      </c>
      <c r="M216" s="15">
        <f t="shared" si="29"/>
        <v>0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307</v>
      </c>
      <c r="H217" s="1"/>
      <c r="I217" s="1"/>
      <c r="J217" s="4">
        <v>0</v>
      </c>
      <c r="K217" s="4">
        <v>2500</v>
      </c>
      <c r="L217" s="4">
        <f t="shared" si="28"/>
        <v>-2500</v>
      </c>
      <c r="M217" s="18">
        <f t="shared" si="29"/>
        <v>0</v>
      </c>
    </row>
    <row r="218" spans="1:13" x14ac:dyDescent="0.25">
      <c r="A218" s="1"/>
      <c r="B218" s="1"/>
      <c r="C218" s="1"/>
      <c r="D218" s="1"/>
      <c r="E218" s="1"/>
      <c r="F218" s="1" t="s">
        <v>308</v>
      </c>
      <c r="G218" s="1"/>
      <c r="H218" s="1"/>
      <c r="I218" s="1"/>
      <c r="J218" s="2">
        <f>ROUND(SUM(J191:J217),5)</f>
        <v>501.72</v>
      </c>
      <c r="K218" s="2">
        <f>ROUND(SUM(K191:K217),5)</f>
        <v>2500</v>
      </c>
      <c r="L218" s="2">
        <f t="shared" si="28"/>
        <v>-1998.28</v>
      </c>
      <c r="M218" s="15">
        <f t="shared" si="29"/>
        <v>0.20069000000000001</v>
      </c>
    </row>
    <row r="219" spans="1:13" ht="15.75" thickBot="1" x14ac:dyDescent="0.3">
      <c r="A219" s="1"/>
      <c r="B219" s="1"/>
      <c r="C219" s="1"/>
      <c r="D219" s="1"/>
      <c r="E219" s="1"/>
      <c r="F219" s="1" t="s">
        <v>309</v>
      </c>
      <c r="G219" s="1"/>
      <c r="H219" s="1"/>
      <c r="I219" s="1"/>
      <c r="J219" s="4">
        <v>0</v>
      </c>
      <c r="K219" s="4">
        <v>0</v>
      </c>
      <c r="L219" s="4">
        <f t="shared" si="28"/>
        <v>0</v>
      </c>
      <c r="M219" s="18">
        <f t="shared" si="29"/>
        <v>0</v>
      </c>
    </row>
    <row r="220" spans="1:13" x14ac:dyDescent="0.25">
      <c r="A220" s="1"/>
      <c r="B220" s="1"/>
      <c r="C220" s="1"/>
      <c r="D220" s="1"/>
      <c r="E220" s="1" t="s">
        <v>310</v>
      </c>
      <c r="F220" s="1"/>
      <c r="G220" s="1"/>
      <c r="H220" s="1"/>
      <c r="I220" s="1"/>
      <c r="J220" s="2">
        <f>ROUND(SUM(J175:J178)+J190+SUM(J218:J219),5)</f>
        <v>4841.37</v>
      </c>
      <c r="K220" s="2">
        <f>ROUND(SUM(K175:K178)+K190+SUM(K218:K219),5)</f>
        <v>4914.67</v>
      </c>
      <c r="L220" s="2">
        <f t="shared" si="28"/>
        <v>-73.3</v>
      </c>
      <c r="M220" s="15">
        <f t="shared" si="29"/>
        <v>0.98509000000000002</v>
      </c>
    </row>
    <row r="221" spans="1:13" x14ac:dyDescent="0.25">
      <c r="A221" s="1"/>
      <c r="B221" s="1"/>
      <c r="C221" s="1"/>
      <c r="D221" s="1"/>
      <c r="E221" s="1" t="s">
        <v>311</v>
      </c>
      <c r="F221" s="1"/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 t="s">
        <v>312</v>
      </c>
      <c r="G222" s="1"/>
      <c r="H222" s="1"/>
      <c r="I222" s="1"/>
      <c r="J222" s="2">
        <v>283</v>
      </c>
      <c r="K222" s="2">
        <v>1494.58</v>
      </c>
      <c r="L222" s="2">
        <f>ROUND((J222-K222),5)</f>
        <v>-1211.58</v>
      </c>
      <c r="M222" s="15">
        <f>ROUND(IF(K222=0, IF(J222=0, 0, 1), J222/K222),5)</f>
        <v>0.18934999999999999</v>
      </c>
    </row>
    <row r="223" spans="1:13" x14ac:dyDescent="0.25">
      <c r="A223" s="1"/>
      <c r="B223" s="1"/>
      <c r="C223" s="1"/>
      <c r="D223" s="1"/>
      <c r="E223" s="1"/>
      <c r="F223" s="1" t="s">
        <v>313</v>
      </c>
      <c r="G223" s="1"/>
      <c r="H223" s="1"/>
      <c r="I223" s="1"/>
      <c r="J223" s="2">
        <v>0</v>
      </c>
      <c r="K223" s="2">
        <v>0</v>
      </c>
      <c r="L223" s="2">
        <f>ROUND((J223-K223),5)</f>
        <v>0</v>
      </c>
      <c r="M223" s="15">
        <f>ROUND(IF(K223=0, IF(J223=0, 0, 1), J223/K223),5)</f>
        <v>0</v>
      </c>
    </row>
    <row r="224" spans="1:13" ht="15.75" thickBot="1" x14ac:dyDescent="0.3">
      <c r="A224" s="1"/>
      <c r="B224" s="1"/>
      <c r="C224" s="1"/>
      <c r="D224" s="1"/>
      <c r="E224" s="1"/>
      <c r="F224" s="1" t="s">
        <v>314</v>
      </c>
      <c r="G224" s="1"/>
      <c r="H224" s="1"/>
      <c r="I224" s="1"/>
      <c r="J224" s="4">
        <v>0</v>
      </c>
      <c r="K224" s="4">
        <v>0</v>
      </c>
      <c r="L224" s="4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315</v>
      </c>
      <c r="F225" s="1"/>
      <c r="G225" s="1"/>
      <c r="H225" s="1"/>
      <c r="I225" s="1"/>
      <c r="J225" s="2">
        <f>ROUND(SUM(J221:J224),5)</f>
        <v>283</v>
      </c>
      <c r="K225" s="2">
        <f>ROUND(SUM(K221:K224),5)</f>
        <v>1494.58</v>
      </c>
      <c r="L225" s="2">
        <f>ROUND((J225-K225),5)</f>
        <v>-1211.58</v>
      </c>
      <c r="M225" s="15">
        <f>ROUND(IF(K225=0, IF(J225=0, 0, 1), J225/K225),5)</f>
        <v>0.18934999999999999</v>
      </c>
    </row>
    <row r="226" spans="1:13" x14ac:dyDescent="0.25">
      <c r="A226" s="1"/>
      <c r="B226" s="1"/>
      <c r="C226" s="1"/>
      <c r="D226" s="1"/>
      <c r="E226" s="1" t="s">
        <v>316</v>
      </c>
      <c r="F226" s="1"/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 t="s">
        <v>317</v>
      </c>
      <c r="G227" s="1"/>
      <c r="H227" s="1"/>
      <c r="I227" s="1"/>
      <c r="J227" s="2">
        <v>0</v>
      </c>
      <c r="K227" s="2">
        <v>0</v>
      </c>
      <c r="L227" s="2">
        <f>ROUND((J227-K227),5)</f>
        <v>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318</v>
      </c>
      <c r="G228" s="1"/>
      <c r="H228" s="1"/>
      <c r="I228" s="1"/>
      <c r="J228" s="2"/>
      <c r="K228" s="2"/>
      <c r="L228" s="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319</v>
      </c>
      <c r="H229" s="1"/>
      <c r="I229" s="1"/>
      <c r="J229" s="2">
        <v>64</v>
      </c>
      <c r="K229" s="2">
        <v>250</v>
      </c>
      <c r="L229" s="2">
        <f t="shared" ref="L229:L234" si="30">ROUND((J229-K229),5)</f>
        <v>-186</v>
      </c>
      <c r="M229" s="15">
        <f t="shared" ref="M229:M234" si="31">ROUND(IF(K229=0, IF(J229=0, 0, 1), J229/K229),5)</f>
        <v>0.25600000000000001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320</v>
      </c>
      <c r="H230" s="1"/>
      <c r="I230" s="1"/>
      <c r="J230" s="2">
        <v>0</v>
      </c>
      <c r="K230" s="2">
        <v>0</v>
      </c>
      <c r="L230" s="2">
        <f t="shared" si="30"/>
        <v>0</v>
      </c>
      <c r="M230" s="15">
        <f t="shared" si="31"/>
        <v>0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321</v>
      </c>
      <c r="H231" s="1"/>
      <c r="I231" s="1"/>
      <c r="J231" s="2">
        <v>0</v>
      </c>
      <c r="K231" s="2">
        <v>0</v>
      </c>
      <c r="L231" s="2">
        <f t="shared" si="30"/>
        <v>0</v>
      </c>
      <c r="M231" s="15">
        <f t="shared" si="31"/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322</v>
      </c>
      <c r="H232" s="1"/>
      <c r="I232" s="1"/>
      <c r="J232" s="4">
        <v>180.39</v>
      </c>
      <c r="K232" s="4">
        <v>665.96</v>
      </c>
      <c r="L232" s="4">
        <f t="shared" si="30"/>
        <v>-485.57</v>
      </c>
      <c r="M232" s="18">
        <f t="shared" si="31"/>
        <v>0.27087</v>
      </c>
    </row>
    <row r="233" spans="1:13" x14ac:dyDescent="0.25">
      <c r="A233" s="1"/>
      <c r="B233" s="1"/>
      <c r="C233" s="1"/>
      <c r="D233" s="1"/>
      <c r="E233" s="1"/>
      <c r="F233" s="1" t="s">
        <v>323</v>
      </c>
      <c r="G233" s="1"/>
      <c r="H233" s="1"/>
      <c r="I233" s="1"/>
      <c r="J233" s="2">
        <f>ROUND(SUM(J228:J232),5)</f>
        <v>244.39</v>
      </c>
      <c r="K233" s="2">
        <f>ROUND(SUM(K228:K232),5)</f>
        <v>915.96</v>
      </c>
      <c r="L233" s="2">
        <f t="shared" si="30"/>
        <v>-671.57</v>
      </c>
      <c r="M233" s="15">
        <f t="shared" si="31"/>
        <v>0.26680999999999999</v>
      </c>
    </row>
    <row r="234" spans="1:13" x14ac:dyDescent="0.25">
      <c r="A234" s="1"/>
      <c r="B234" s="1"/>
      <c r="C234" s="1"/>
      <c r="D234" s="1"/>
      <c r="E234" s="1"/>
      <c r="F234" s="1" t="s">
        <v>324</v>
      </c>
      <c r="G234" s="1"/>
      <c r="H234" s="1"/>
      <c r="I234" s="1"/>
      <c r="J234" s="2">
        <v>0</v>
      </c>
      <c r="K234" s="2">
        <v>0</v>
      </c>
      <c r="L234" s="2">
        <f t="shared" si="30"/>
        <v>0</v>
      </c>
      <c r="M234" s="15">
        <f t="shared" si="31"/>
        <v>0</v>
      </c>
    </row>
    <row r="235" spans="1:13" x14ac:dyDescent="0.25">
      <c r="A235" s="1"/>
      <c r="B235" s="1"/>
      <c r="C235" s="1"/>
      <c r="D235" s="1"/>
      <c r="E235" s="1"/>
      <c r="F235" s="1" t="s">
        <v>325</v>
      </c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326</v>
      </c>
      <c r="H236" s="1"/>
      <c r="I236" s="1"/>
      <c r="J236" s="2">
        <v>91.11</v>
      </c>
      <c r="K236" s="2">
        <v>233.06</v>
      </c>
      <c r="L236" s="2">
        <f t="shared" ref="L236:L241" si="32">ROUND((J236-K236),5)</f>
        <v>-141.94999999999999</v>
      </c>
      <c r="M236" s="15">
        <f t="shared" ref="M236:M241" si="33">ROUND(IF(K236=0, IF(J236=0, 0, 1), J236/K236),5)</f>
        <v>0.39093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327</v>
      </c>
      <c r="H237" s="1"/>
      <c r="I237" s="1"/>
      <c r="J237" s="2">
        <v>78.400000000000006</v>
      </c>
      <c r="K237" s="2">
        <v>0</v>
      </c>
      <c r="L237" s="2">
        <f t="shared" si="32"/>
        <v>78.400000000000006</v>
      </c>
      <c r="M237" s="15">
        <f t="shared" si="33"/>
        <v>1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328</v>
      </c>
      <c r="H238" s="1"/>
      <c r="I238" s="1"/>
      <c r="J238" s="4">
        <v>0</v>
      </c>
      <c r="K238" s="4">
        <v>0</v>
      </c>
      <c r="L238" s="4">
        <f t="shared" si="32"/>
        <v>0</v>
      </c>
      <c r="M238" s="18">
        <f t="shared" si="33"/>
        <v>0</v>
      </c>
    </row>
    <row r="239" spans="1:13" x14ac:dyDescent="0.25">
      <c r="A239" s="1"/>
      <c r="B239" s="1"/>
      <c r="C239" s="1"/>
      <c r="D239" s="1"/>
      <c r="E239" s="1"/>
      <c r="F239" s="1" t="s">
        <v>329</v>
      </c>
      <c r="G239" s="1"/>
      <c r="H239" s="1"/>
      <c r="I239" s="1"/>
      <c r="J239" s="2">
        <f>ROUND(SUM(J235:J238),5)</f>
        <v>169.51</v>
      </c>
      <c r="K239" s="2">
        <f>ROUND(SUM(K235:K238),5)</f>
        <v>233.06</v>
      </c>
      <c r="L239" s="2">
        <f t="shared" si="32"/>
        <v>-63.55</v>
      </c>
      <c r="M239" s="15">
        <f t="shared" si="33"/>
        <v>0.72731999999999997</v>
      </c>
    </row>
    <row r="240" spans="1:13" ht="15.75" thickBot="1" x14ac:dyDescent="0.3">
      <c r="A240" s="1"/>
      <c r="B240" s="1"/>
      <c r="C240" s="1"/>
      <c r="D240" s="1"/>
      <c r="E240" s="1"/>
      <c r="F240" s="1" t="s">
        <v>330</v>
      </c>
      <c r="G240" s="1"/>
      <c r="H240" s="1"/>
      <c r="I240" s="1"/>
      <c r="J240" s="4">
        <v>0</v>
      </c>
      <c r="K240" s="4">
        <v>0</v>
      </c>
      <c r="L240" s="4">
        <f t="shared" si="32"/>
        <v>0</v>
      </c>
      <c r="M240" s="18">
        <f t="shared" si="33"/>
        <v>0</v>
      </c>
    </row>
    <row r="241" spans="1:13" x14ac:dyDescent="0.25">
      <c r="A241" s="1"/>
      <c r="B241" s="1"/>
      <c r="C241" s="1"/>
      <c r="D241" s="1"/>
      <c r="E241" s="1" t="s">
        <v>331</v>
      </c>
      <c r="F241" s="1"/>
      <c r="G241" s="1"/>
      <c r="H241" s="1"/>
      <c r="I241" s="1"/>
      <c r="J241" s="2">
        <f>ROUND(SUM(J226:J227)+SUM(J233:J234)+SUM(J239:J240),5)</f>
        <v>413.9</v>
      </c>
      <c r="K241" s="2">
        <f>ROUND(SUM(K226:K227)+SUM(K233:K234)+SUM(K239:K240),5)</f>
        <v>1149.02</v>
      </c>
      <c r="L241" s="2">
        <f t="shared" si="32"/>
        <v>-735.12</v>
      </c>
      <c r="M241" s="15">
        <f t="shared" si="33"/>
        <v>0.36021999999999998</v>
      </c>
    </row>
    <row r="242" spans="1:13" x14ac:dyDescent="0.25">
      <c r="A242" s="1"/>
      <c r="B242" s="1"/>
      <c r="C242" s="1"/>
      <c r="D242" s="1"/>
      <c r="E242" s="1" t="s">
        <v>332</v>
      </c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/>
      <c r="D243" s="1"/>
      <c r="E243" s="1"/>
      <c r="F243" s="1" t="s">
        <v>333</v>
      </c>
      <c r="G243" s="1"/>
      <c r="H243" s="1"/>
      <c r="I243" s="1"/>
      <c r="J243" s="2">
        <v>205</v>
      </c>
      <c r="K243" s="2">
        <v>802.34</v>
      </c>
      <c r="L243" s="2">
        <f t="shared" ref="L243:L248" si="34">ROUND((J243-K243),5)</f>
        <v>-597.34</v>
      </c>
      <c r="M243" s="15">
        <f t="shared" ref="M243:M248" si="35">ROUND(IF(K243=0, IF(J243=0, 0, 1), J243/K243),5)</f>
        <v>0.2555</v>
      </c>
    </row>
    <row r="244" spans="1:13" x14ac:dyDescent="0.25">
      <c r="A244" s="1"/>
      <c r="B244" s="1"/>
      <c r="C244" s="1"/>
      <c r="D244" s="1"/>
      <c r="E244" s="1"/>
      <c r="F244" s="1" t="s">
        <v>334</v>
      </c>
      <c r="G244" s="1"/>
      <c r="H244" s="1"/>
      <c r="I244" s="1"/>
      <c r="J244" s="2">
        <v>0</v>
      </c>
      <c r="K244" s="2">
        <v>0</v>
      </c>
      <c r="L244" s="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335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336</v>
      </c>
      <c r="G246" s="1"/>
      <c r="H246" s="1"/>
      <c r="I246" s="1"/>
      <c r="J246" s="2">
        <v>0</v>
      </c>
      <c r="K246" s="2">
        <v>0</v>
      </c>
      <c r="L246" s="2">
        <f t="shared" si="34"/>
        <v>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337</v>
      </c>
      <c r="G247" s="1"/>
      <c r="H247" s="1"/>
      <c r="I247" s="1"/>
      <c r="J247" s="2">
        <v>100</v>
      </c>
      <c r="K247" s="2">
        <v>106</v>
      </c>
      <c r="L247" s="2">
        <f t="shared" si="34"/>
        <v>-6</v>
      </c>
      <c r="M247" s="15">
        <f t="shared" si="35"/>
        <v>0.94340000000000002</v>
      </c>
    </row>
    <row r="248" spans="1:13" x14ac:dyDescent="0.25">
      <c r="A248" s="1"/>
      <c r="B248" s="1"/>
      <c r="C248" s="1"/>
      <c r="D248" s="1"/>
      <c r="E248" s="1"/>
      <c r="F248" s="1" t="s">
        <v>338</v>
      </c>
      <c r="G248" s="1"/>
      <c r="H248" s="1"/>
      <c r="I248" s="1"/>
      <c r="J248" s="2">
        <v>0</v>
      </c>
      <c r="K248" s="2">
        <v>340.6</v>
      </c>
      <c r="L248" s="2">
        <f t="shared" si="34"/>
        <v>-340.6</v>
      </c>
      <c r="M248" s="15">
        <f t="shared" si="35"/>
        <v>0</v>
      </c>
    </row>
    <row r="249" spans="1:13" x14ac:dyDescent="0.25">
      <c r="A249" s="1"/>
      <c r="B249" s="1"/>
      <c r="C249" s="1"/>
      <c r="D249" s="1"/>
      <c r="E249" s="1"/>
      <c r="F249" s="1" t="s">
        <v>339</v>
      </c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340</v>
      </c>
      <c r="H250" s="1"/>
      <c r="I250" s="1"/>
      <c r="J250" s="2">
        <v>0</v>
      </c>
      <c r="K250" s="2">
        <v>0</v>
      </c>
      <c r="L250" s="2">
        <f t="shared" ref="L250:L257" si="36">ROUND((J250-K250),5)</f>
        <v>0</v>
      </c>
      <c r="M250" s="15">
        <f t="shared" ref="M250:M257" si="37"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341</v>
      </c>
      <c r="H251" s="1"/>
      <c r="I251" s="1"/>
      <c r="J251" s="4">
        <v>0</v>
      </c>
      <c r="K251" s="4">
        <v>0</v>
      </c>
      <c r="L251" s="4">
        <f t="shared" si="36"/>
        <v>0</v>
      </c>
      <c r="M251" s="18">
        <f t="shared" si="37"/>
        <v>0</v>
      </c>
    </row>
    <row r="252" spans="1:13" x14ac:dyDescent="0.25">
      <c r="A252" s="1"/>
      <c r="B252" s="1"/>
      <c r="C252" s="1"/>
      <c r="D252" s="1"/>
      <c r="E252" s="1"/>
      <c r="F252" s="1" t="s">
        <v>342</v>
      </c>
      <c r="G252" s="1"/>
      <c r="H252" s="1"/>
      <c r="I252" s="1"/>
      <c r="J252" s="2">
        <f>ROUND(SUM(J249:J251),5)</f>
        <v>0</v>
      </c>
      <c r="K252" s="2">
        <f>ROUND(SUM(K249:K251),5)</f>
        <v>0</v>
      </c>
      <c r="L252" s="2">
        <f t="shared" si="36"/>
        <v>0</v>
      </c>
      <c r="M252" s="15">
        <f t="shared" si="37"/>
        <v>0</v>
      </c>
    </row>
    <row r="253" spans="1:13" ht="15.75" thickBot="1" x14ac:dyDescent="0.3">
      <c r="A253" s="1"/>
      <c r="B253" s="1"/>
      <c r="C253" s="1"/>
      <c r="D253" s="1"/>
      <c r="E253" s="1"/>
      <c r="F253" s="1" t="s">
        <v>343</v>
      </c>
      <c r="G253" s="1"/>
      <c r="H253" s="1"/>
      <c r="I253" s="1"/>
      <c r="J253" s="4">
        <v>0</v>
      </c>
      <c r="K253" s="4">
        <v>0</v>
      </c>
      <c r="L253" s="4">
        <f t="shared" si="36"/>
        <v>0</v>
      </c>
      <c r="M253" s="18">
        <f t="shared" si="37"/>
        <v>0</v>
      </c>
    </row>
    <row r="254" spans="1:13" x14ac:dyDescent="0.25">
      <c r="A254" s="1"/>
      <c r="B254" s="1"/>
      <c r="C254" s="1"/>
      <c r="D254" s="1"/>
      <c r="E254" s="1" t="s">
        <v>344</v>
      </c>
      <c r="F254" s="1"/>
      <c r="G254" s="1"/>
      <c r="H254" s="1"/>
      <c r="I254" s="1"/>
      <c r="J254" s="2">
        <f>ROUND(SUM(J242:J248)+SUM(J252:J253),5)</f>
        <v>305</v>
      </c>
      <c r="K254" s="2">
        <f>ROUND(SUM(K242:K248)+SUM(K252:K253),5)</f>
        <v>1248.94</v>
      </c>
      <c r="L254" s="2">
        <f t="shared" si="36"/>
        <v>-943.94</v>
      </c>
      <c r="M254" s="15">
        <f t="shared" si="37"/>
        <v>0.24421000000000001</v>
      </c>
    </row>
    <row r="255" spans="1:13" ht="15.75" thickBot="1" x14ac:dyDescent="0.3">
      <c r="A255" s="1"/>
      <c r="B255" s="1"/>
      <c r="C255" s="1"/>
      <c r="D255" s="1"/>
      <c r="E255" s="1" t="s">
        <v>345</v>
      </c>
      <c r="F255" s="1"/>
      <c r="G255" s="1"/>
      <c r="H255" s="1"/>
      <c r="I255" s="1"/>
      <c r="J255" s="2">
        <v>0</v>
      </c>
      <c r="K255" s="2">
        <v>0</v>
      </c>
      <c r="L255" s="2">
        <f t="shared" si="36"/>
        <v>0</v>
      </c>
      <c r="M255" s="15">
        <f t="shared" si="37"/>
        <v>0</v>
      </c>
    </row>
    <row r="256" spans="1:13" ht="15.75" thickBot="1" x14ac:dyDescent="0.3">
      <c r="A256" s="1"/>
      <c r="B256" s="1"/>
      <c r="C256" s="1"/>
      <c r="D256" s="1" t="s">
        <v>346</v>
      </c>
      <c r="E256" s="1"/>
      <c r="F256" s="1"/>
      <c r="G256" s="1"/>
      <c r="H256" s="1"/>
      <c r="I256" s="1"/>
      <c r="J256" s="3">
        <f>ROUND(J32+J42+J161+J166+J174+J220+J225+J241+SUM(J254:J255),5)</f>
        <v>110855.56</v>
      </c>
      <c r="K256" s="3">
        <f>ROUND(K32+K42+K161+K166+K174+K220+K225+K241+SUM(K254:K255),5)</f>
        <v>139124.25</v>
      </c>
      <c r="L256" s="3">
        <f t="shared" si="36"/>
        <v>-28268.69</v>
      </c>
      <c r="M256" s="17">
        <f t="shared" si="37"/>
        <v>0.79681000000000002</v>
      </c>
    </row>
    <row r="257" spans="1:13" x14ac:dyDescent="0.25">
      <c r="A257" s="1"/>
      <c r="B257" s="1" t="s">
        <v>347</v>
      </c>
      <c r="C257" s="1"/>
      <c r="D257" s="1"/>
      <c r="E257" s="1"/>
      <c r="F257" s="1"/>
      <c r="G257" s="1"/>
      <c r="H257" s="1"/>
      <c r="I257" s="1"/>
      <c r="J257" s="2">
        <f>ROUND(J3+J31-J256,5)</f>
        <v>-8407.9</v>
      </c>
      <c r="K257" s="2">
        <f>ROUND(K3+K31-K256,5)</f>
        <v>88704.53</v>
      </c>
      <c r="L257" s="2">
        <f t="shared" si="36"/>
        <v>-97112.43</v>
      </c>
      <c r="M257" s="15">
        <f t="shared" si="37"/>
        <v>-9.4789999999999999E-2</v>
      </c>
    </row>
    <row r="258" spans="1:13" x14ac:dyDescent="0.25">
      <c r="A258" s="1"/>
      <c r="B258" s="1" t="s">
        <v>348</v>
      </c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15"/>
    </row>
    <row r="259" spans="1:13" x14ac:dyDescent="0.25">
      <c r="A259" s="1"/>
      <c r="B259" s="1"/>
      <c r="C259" s="1" t="s">
        <v>349</v>
      </c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 t="s">
        <v>350</v>
      </c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/>
      <c r="E261" s="1" t="s">
        <v>351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352</v>
      </c>
      <c r="G262" s="1"/>
      <c r="H262" s="1"/>
      <c r="I262" s="1"/>
      <c r="J262" s="2">
        <v>0</v>
      </c>
      <c r="K262" s="2">
        <v>0</v>
      </c>
      <c r="L262" s="2">
        <f t="shared" ref="L262:L268" si="38">ROUND((J262-K262),5)</f>
        <v>0</v>
      </c>
      <c r="M262" s="15">
        <f t="shared" ref="M262:M268" si="39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353</v>
      </c>
      <c r="G263" s="1"/>
      <c r="H263" s="1"/>
      <c r="I263" s="1"/>
      <c r="J263" s="2">
        <v>0</v>
      </c>
      <c r="K263" s="2">
        <v>0</v>
      </c>
      <c r="L263" s="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354</v>
      </c>
      <c r="G264" s="1"/>
      <c r="H264" s="1"/>
      <c r="I264" s="1"/>
      <c r="J264" s="2">
        <v>0</v>
      </c>
      <c r="K264" s="2">
        <v>0</v>
      </c>
      <c r="L264" s="2">
        <f t="shared" si="38"/>
        <v>0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355</v>
      </c>
      <c r="G265" s="1"/>
      <c r="H265" s="1"/>
      <c r="I265" s="1"/>
      <c r="J265" s="2">
        <v>0</v>
      </c>
      <c r="K265" s="2">
        <v>3333.33</v>
      </c>
      <c r="L265" s="2">
        <f t="shared" si="38"/>
        <v>-3333.33</v>
      </c>
      <c r="M265" s="15">
        <f t="shared" si="39"/>
        <v>0</v>
      </c>
    </row>
    <row r="266" spans="1:13" x14ac:dyDescent="0.25">
      <c r="A266" s="1"/>
      <c r="B266" s="1"/>
      <c r="C266" s="1"/>
      <c r="D266" s="1"/>
      <c r="E266" s="1"/>
      <c r="F266" s="1" t="s">
        <v>356</v>
      </c>
      <c r="G266" s="1"/>
      <c r="H266" s="1"/>
      <c r="I266" s="1"/>
      <c r="J266" s="2">
        <v>1351.5</v>
      </c>
      <c r="K266" s="2">
        <v>416.63</v>
      </c>
      <c r="L266" s="2">
        <f t="shared" si="38"/>
        <v>934.87</v>
      </c>
      <c r="M266" s="15">
        <f t="shared" si="39"/>
        <v>3.2438899999999999</v>
      </c>
    </row>
    <row r="267" spans="1:13" ht="15.75" thickBot="1" x14ac:dyDescent="0.3">
      <c r="A267" s="1"/>
      <c r="B267" s="1"/>
      <c r="C267" s="1"/>
      <c r="D267" s="1"/>
      <c r="E267" s="1"/>
      <c r="F267" s="1" t="s">
        <v>357</v>
      </c>
      <c r="G267" s="1"/>
      <c r="H267" s="1"/>
      <c r="I267" s="1"/>
      <c r="J267" s="4">
        <v>0</v>
      </c>
      <c r="K267" s="4">
        <v>0</v>
      </c>
      <c r="L267" s="4">
        <f t="shared" si="38"/>
        <v>0</v>
      </c>
      <c r="M267" s="18">
        <f t="shared" si="39"/>
        <v>0</v>
      </c>
    </row>
    <row r="268" spans="1:13" x14ac:dyDescent="0.25">
      <c r="A268" s="1"/>
      <c r="B268" s="1"/>
      <c r="C268" s="1"/>
      <c r="D268" s="1"/>
      <c r="E268" s="1" t="s">
        <v>358</v>
      </c>
      <c r="F268" s="1"/>
      <c r="G268" s="1"/>
      <c r="H268" s="1"/>
      <c r="I268" s="1"/>
      <c r="J268" s="2">
        <f>ROUND(SUM(J261:J267),5)</f>
        <v>1351.5</v>
      </c>
      <c r="K268" s="2">
        <f>ROUND(SUM(K261:K267),5)</f>
        <v>3749.96</v>
      </c>
      <c r="L268" s="2">
        <f t="shared" si="38"/>
        <v>-2398.46</v>
      </c>
      <c r="M268" s="15">
        <f t="shared" si="39"/>
        <v>0.3604</v>
      </c>
    </row>
    <row r="269" spans="1:13" x14ac:dyDescent="0.25">
      <c r="A269" s="1"/>
      <c r="B269" s="1"/>
      <c r="C269" s="1"/>
      <c r="D269" s="1"/>
      <c r="E269" s="1" t="s">
        <v>359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360</v>
      </c>
      <c r="G270" s="1"/>
      <c r="H270" s="1"/>
      <c r="I270" s="1"/>
      <c r="J270" s="2">
        <v>150</v>
      </c>
      <c r="K270" s="2">
        <v>0</v>
      </c>
      <c r="L270" s="2">
        <f>ROUND((J270-K270),5)</f>
        <v>150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361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362</v>
      </c>
      <c r="G272" s="1"/>
      <c r="H272" s="1"/>
      <c r="I272" s="1"/>
      <c r="J272" s="4">
        <v>0</v>
      </c>
      <c r="K272" s="4">
        <v>0</v>
      </c>
      <c r="L272" s="4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363</v>
      </c>
      <c r="F273" s="1"/>
      <c r="G273" s="1"/>
      <c r="H273" s="1"/>
      <c r="I273" s="1"/>
      <c r="J273" s="2">
        <f>ROUND(SUM(J269:J272),5)</f>
        <v>150</v>
      </c>
      <c r="K273" s="2">
        <f>ROUND(SUM(K269:K272),5)</f>
        <v>0</v>
      </c>
      <c r="L273" s="2">
        <f>ROUND((J273-K273),5)</f>
        <v>150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 t="s">
        <v>364</v>
      </c>
      <c r="F274" s="1"/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365</v>
      </c>
      <c r="F275" s="1"/>
      <c r="G275" s="1"/>
      <c r="H275" s="1"/>
      <c r="I275" s="1"/>
      <c r="J275" s="2"/>
      <c r="K275" s="2"/>
      <c r="L275" s="2"/>
      <c r="M275" s="15"/>
    </row>
    <row r="276" spans="1:13" x14ac:dyDescent="0.25">
      <c r="A276" s="1"/>
      <c r="B276" s="1"/>
      <c r="C276" s="1"/>
      <c r="D276" s="1"/>
      <c r="E276" s="1"/>
      <c r="F276" s="1" t="s">
        <v>366</v>
      </c>
      <c r="G276" s="1"/>
      <c r="H276" s="1"/>
      <c r="I276" s="1"/>
      <c r="J276" s="2">
        <v>0.01</v>
      </c>
      <c r="K276" s="2">
        <v>0</v>
      </c>
      <c r="L276" s="2">
        <f t="shared" ref="L276:L284" si="40">ROUND((J276-K276),5)</f>
        <v>0.01</v>
      </c>
      <c r="M276" s="15">
        <f t="shared" ref="M276:M284" si="41">ROUND(IF(K276=0, IF(J276=0, 0, 1), J276/K276),5)</f>
        <v>1</v>
      </c>
    </row>
    <row r="277" spans="1:13" x14ac:dyDescent="0.25">
      <c r="A277" s="1"/>
      <c r="B277" s="1"/>
      <c r="C277" s="1"/>
      <c r="D277" s="1"/>
      <c r="E277" s="1"/>
      <c r="F277" s="1" t="s">
        <v>367</v>
      </c>
      <c r="G277" s="1"/>
      <c r="H277" s="1"/>
      <c r="I277" s="1"/>
      <c r="J277" s="2">
        <v>0</v>
      </c>
      <c r="K277" s="2">
        <v>0</v>
      </c>
      <c r="L277" s="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368</v>
      </c>
      <c r="G278" s="1"/>
      <c r="H278" s="1"/>
      <c r="I278" s="1"/>
      <c r="J278" s="2">
        <v>0</v>
      </c>
      <c r="K278" s="2">
        <v>0</v>
      </c>
      <c r="L278" s="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369</v>
      </c>
      <c r="G279" s="1"/>
      <c r="H279" s="1"/>
      <c r="I279" s="1"/>
      <c r="J279" s="2">
        <v>0</v>
      </c>
      <c r="K279" s="2">
        <v>0</v>
      </c>
      <c r="L279" s="2">
        <f t="shared" si="40"/>
        <v>0</v>
      </c>
      <c r="M279" s="15">
        <f t="shared" si="41"/>
        <v>0</v>
      </c>
    </row>
    <row r="280" spans="1:13" x14ac:dyDescent="0.25">
      <c r="A280" s="1"/>
      <c r="B280" s="1"/>
      <c r="C280" s="1"/>
      <c r="D280" s="1"/>
      <c r="E280" s="1"/>
      <c r="F280" s="1" t="s">
        <v>370</v>
      </c>
      <c r="G280" s="1"/>
      <c r="H280" s="1"/>
      <c r="I280" s="1"/>
      <c r="J280" s="2">
        <v>0</v>
      </c>
      <c r="K280" s="2">
        <v>0</v>
      </c>
      <c r="L280" s="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371</v>
      </c>
      <c r="G281" s="1"/>
      <c r="H281" s="1"/>
      <c r="I281" s="1"/>
      <c r="J281" s="2">
        <v>0</v>
      </c>
      <c r="K281" s="2">
        <v>0</v>
      </c>
      <c r="L281" s="2">
        <f t="shared" si="40"/>
        <v>0</v>
      </c>
      <c r="M281" s="15">
        <f t="shared" si="41"/>
        <v>0</v>
      </c>
    </row>
    <row r="282" spans="1:13" ht="15.75" thickBot="1" x14ac:dyDescent="0.3">
      <c r="A282" s="1"/>
      <c r="B282" s="1"/>
      <c r="C282" s="1"/>
      <c r="D282" s="1"/>
      <c r="E282" s="1" t="s">
        <v>372</v>
      </c>
      <c r="F282" s="1"/>
      <c r="G282" s="1"/>
      <c r="H282" s="1"/>
      <c r="I282" s="1"/>
      <c r="J282" s="5">
        <f>ROUND(SUM(J275:J281),5)</f>
        <v>0.01</v>
      </c>
      <c r="K282" s="5">
        <f>ROUND(SUM(K275:K281),5)</f>
        <v>0</v>
      </c>
      <c r="L282" s="5">
        <f t="shared" si="40"/>
        <v>0.01</v>
      </c>
      <c r="M282" s="16">
        <f t="shared" si="41"/>
        <v>1</v>
      </c>
    </row>
    <row r="283" spans="1:13" ht="15.75" thickBot="1" x14ac:dyDescent="0.3">
      <c r="A283" s="1"/>
      <c r="B283" s="1"/>
      <c r="C283" s="1"/>
      <c r="D283" s="1" t="s">
        <v>373</v>
      </c>
      <c r="E283" s="1"/>
      <c r="F283" s="1"/>
      <c r="G283" s="1"/>
      <c r="H283" s="1"/>
      <c r="I283" s="1"/>
      <c r="J283" s="3">
        <f>ROUND(J260+J268+SUM(J273:J274)+J282,5)</f>
        <v>1501.51</v>
      </c>
      <c r="K283" s="3">
        <f>ROUND(K260+K268+SUM(K273:K274)+K282,5)</f>
        <v>3749.96</v>
      </c>
      <c r="L283" s="3">
        <f t="shared" si="40"/>
        <v>-2248.4499999999998</v>
      </c>
      <c r="M283" s="17">
        <f t="shared" si="41"/>
        <v>0.40040999999999999</v>
      </c>
    </row>
    <row r="284" spans="1:13" x14ac:dyDescent="0.25">
      <c r="A284" s="1"/>
      <c r="B284" s="1"/>
      <c r="C284" s="1" t="s">
        <v>374</v>
      </c>
      <c r="D284" s="1"/>
      <c r="E284" s="1"/>
      <c r="F284" s="1"/>
      <c r="G284" s="1"/>
      <c r="H284" s="1"/>
      <c r="I284" s="1"/>
      <c r="J284" s="2">
        <f>ROUND(J259+J283,5)</f>
        <v>1501.51</v>
      </c>
      <c r="K284" s="2">
        <f>ROUND(K259+K283,5)</f>
        <v>3749.96</v>
      </c>
      <c r="L284" s="2">
        <f t="shared" si="40"/>
        <v>-2248.4499999999998</v>
      </c>
      <c r="M284" s="15">
        <f t="shared" si="41"/>
        <v>0.40040999999999999</v>
      </c>
    </row>
    <row r="285" spans="1:13" x14ac:dyDescent="0.25">
      <c r="A285" s="1"/>
      <c r="B285" s="1"/>
      <c r="C285" s="1" t="s">
        <v>375</v>
      </c>
      <c r="D285" s="1"/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 t="s">
        <v>376</v>
      </c>
      <c r="E286" s="1"/>
      <c r="F286" s="1"/>
      <c r="G286" s="1"/>
      <c r="H286" s="1"/>
      <c r="I286" s="1"/>
      <c r="J286" s="2"/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377</v>
      </c>
      <c r="F287" s="1"/>
      <c r="G287" s="1"/>
      <c r="H287" s="1"/>
      <c r="I287" s="1"/>
      <c r="J287" s="2">
        <v>333521</v>
      </c>
      <c r="K287" s="2">
        <v>108837.15</v>
      </c>
      <c r="L287" s="2">
        <f>ROUND((J287-K287),5)</f>
        <v>224683.85</v>
      </c>
      <c r="M287" s="15">
        <f>ROUND(IF(K287=0, IF(J287=0, 0, 1), J287/K287),5)</f>
        <v>3.0644</v>
      </c>
    </row>
    <row r="288" spans="1:13" x14ac:dyDescent="0.25">
      <c r="A288" s="1"/>
      <c r="B288" s="1"/>
      <c r="C288" s="1"/>
      <c r="D288" s="1"/>
      <c r="E288" s="1" t="s">
        <v>378</v>
      </c>
      <c r="F288" s="1"/>
      <c r="G288" s="1"/>
      <c r="H288" s="1"/>
      <c r="I288" s="1"/>
      <c r="J288" s="2">
        <v>46215</v>
      </c>
      <c r="K288" s="2">
        <v>50000</v>
      </c>
      <c r="L288" s="2">
        <f>ROUND((J288-K288),5)</f>
        <v>-3785</v>
      </c>
      <c r="M288" s="15">
        <f>ROUND(IF(K288=0, IF(J288=0, 0, 1), J288/K288),5)</f>
        <v>0.92430000000000001</v>
      </c>
    </row>
    <row r="289" spans="1:13" ht="15.75" thickBot="1" x14ac:dyDescent="0.3">
      <c r="A289" s="1"/>
      <c r="B289" s="1"/>
      <c r="C289" s="1"/>
      <c r="D289" s="1"/>
      <c r="E289" s="1" t="s">
        <v>379</v>
      </c>
      <c r="F289" s="1"/>
      <c r="G289" s="1"/>
      <c r="H289" s="1"/>
      <c r="I289" s="1"/>
      <c r="J289" s="4">
        <v>0</v>
      </c>
      <c r="K289" s="4">
        <v>0</v>
      </c>
      <c r="L289" s="4">
        <f>ROUND((J289-K289),5)</f>
        <v>0</v>
      </c>
      <c r="M289" s="18">
        <f>ROUND(IF(K289=0, IF(J289=0, 0, 1), J289/K289),5)</f>
        <v>0</v>
      </c>
    </row>
    <row r="290" spans="1:13" x14ac:dyDescent="0.25">
      <c r="A290" s="1"/>
      <c r="B290" s="1"/>
      <c r="C290" s="1"/>
      <c r="D290" s="1" t="s">
        <v>380</v>
      </c>
      <c r="E290" s="1"/>
      <c r="F290" s="1"/>
      <c r="G290" s="1"/>
      <c r="H290" s="1"/>
      <c r="I290" s="1"/>
      <c r="J290" s="2">
        <f>ROUND(SUM(J286:J289),5)</f>
        <v>379736</v>
      </c>
      <c r="K290" s="2">
        <f>ROUND(SUM(K286:K289),5)</f>
        <v>158837.15</v>
      </c>
      <c r="L290" s="2">
        <f>ROUND((J290-K290),5)</f>
        <v>220898.85</v>
      </c>
      <c r="M290" s="15">
        <f>ROUND(IF(K290=0, IF(J290=0, 0, 1), J290/K290),5)</f>
        <v>2.39073</v>
      </c>
    </row>
    <row r="291" spans="1:13" x14ac:dyDescent="0.25">
      <c r="A291" s="1"/>
      <c r="B291" s="1"/>
      <c r="C291" s="1"/>
      <c r="D291" s="1" t="s">
        <v>381</v>
      </c>
      <c r="E291" s="1"/>
      <c r="F291" s="1"/>
      <c r="G291" s="1"/>
      <c r="H291" s="1"/>
      <c r="I291" s="1"/>
      <c r="J291" s="2"/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382</v>
      </c>
      <c r="F292" s="1"/>
      <c r="G292" s="1"/>
      <c r="H292" s="1"/>
      <c r="I292" s="1"/>
      <c r="J292" s="2">
        <v>0</v>
      </c>
      <c r="K292" s="2">
        <v>0</v>
      </c>
      <c r="L292" s="2">
        <f>ROUND((J292-K292),5)</f>
        <v>0</v>
      </c>
      <c r="M292" s="15">
        <f>ROUND(IF(K292=0, IF(J292=0, 0, 1), J292/K292),5)</f>
        <v>0</v>
      </c>
    </row>
    <row r="293" spans="1:13" x14ac:dyDescent="0.25">
      <c r="A293" s="1"/>
      <c r="B293" s="1"/>
      <c r="C293" s="1"/>
      <c r="D293" s="1"/>
      <c r="E293" s="1" t="s">
        <v>383</v>
      </c>
      <c r="F293" s="1"/>
      <c r="G293" s="1"/>
      <c r="H293" s="1"/>
      <c r="I293" s="1"/>
      <c r="J293" s="2">
        <v>0</v>
      </c>
      <c r="K293" s="2">
        <v>0</v>
      </c>
      <c r="L293" s="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384</v>
      </c>
      <c r="F294" s="1"/>
      <c r="G294" s="1"/>
      <c r="H294" s="1"/>
      <c r="I294" s="1"/>
      <c r="J294" s="2">
        <v>0</v>
      </c>
      <c r="K294" s="2">
        <v>0</v>
      </c>
      <c r="L294" s="2">
        <f>ROUND((J294-K294),5)</f>
        <v>0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385</v>
      </c>
      <c r="F295" s="1"/>
      <c r="G295" s="1"/>
      <c r="H295" s="1"/>
      <c r="I295" s="1"/>
      <c r="J295" s="2">
        <v>0</v>
      </c>
      <c r="K295" s="2">
        <v>0</v>
      </c>
      <c r="L295" s="2">
        <f>ROUND((J295-K295),5)</f>
        <v>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386</v>
      </c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/>
      <c r="F297" s="1" t="s">
        <v>387</v>
      </c>
      <c r="G297" s="1"/>
      <c r="H297" s="1"/>
      <c r="I297" s="1"/>
      <c r="J297" s="2">
        <v>0</v>
      </c>
      <c r="K297" s="2">
        <v>0</v>
      </c>
      <c r="L297" s="2">
        <f t="shared" ref="L297:L303" si="42">ROUND((J297-K297),5)</f>
        <v>0</v>
      </c>
      <c r="M297" s="15">
        <f t="shared" ref="M297:M303" si="43">ROUND(IF(K297=0, IF(J297=0, 0, 1), J297/K297),5)</f>
        <v>0</v>
      </c>
    </row>
    <row r="298" spans="1:13" x14ac:dyDescent="0.25">
      <c r="A298" s="1"/>
      <c r="B298" s="1"/>
      <c r="C298" s="1"/>
      <c r="D298" s="1"/>
      <c r="E298" s="1"/>
      <c r="F298" s="1" t="s">
        <v>388</v>
      </c>
      <c r="G298" s="1"/>
      <c r="H298" s="1"/>
      <c r="I298" s="1"/>
      <c r="J298" s="2">
        <v>0</v>
      </c>
      <c r="K298" s="2">
        <v>0</v>
      </c>
      <c r="L298" s="2">
        <f t="shared" si="42"/>
        <v>0</v>
      </c>
      <c r="M298" s="15">
        <f t="shared" si="43"/>
        <v>0</v>
      </c>
    </row>
    <row r="299" spans="1:13" x14ac:dyDescent="0.25">
      <c r="A299" s="1"/>
      <c r="B299" s="1"/>
      <c r="C299" s="1"/>
      <c r="D299" s="1"/>
      <c r="E299" s="1"/>
      <c r="F299" s="1" t="s">
        <v>389</v>
      </c>
      <c r="G299" s="1"/>
      <c r="H299" s="1"/>
      <c r="I299" s="1"/>
      <c r="J299" s="2">
        <v>0</v>
      </c>
      <c r="K299" s="2">
        <v>0</v>
      </c>
      <c r="L299" s="2">
        <f t="shared" si="42"/>
        <v>0</v>
      </c>
      <c r="M299" s="15">
        <f t="shared" si="43"/>
        <v>0</v>
      </c>
    </row>
    <row r="300" spans="1:13" ht="15.75" thickBot="1" x14ac:dyDescent="0.3">
      <c r="A300" s="1"/>
      <c r="B300" s="1"/>
      <c r="C300" s="1"/>
      <c r="D300" s="1"/>
      <c r="E300" s="1"/>
      <c r="F300" s="1" t="s">
        <v>390</v>
      </c>
      <c r="G300" s="1"/>
      <c r="H300" s="1"/>
      <c r="I300" s="1"/>
      <c r="J300" s="4">
        <v>0</v>
      </c>
      <c r="K300" s="4">
        <v>0</v>
      </c>
      <c r="L300" s="4">
        <f t="shared" si="42"/>
        <v>0</v>
      </c>
      <c r="M300" s="18">
        <f t="shared" si="43"/>
        <v>0</v>
      </c>
    </row>
    <row r="301" spans="1:13" x14ac:dyDescent="0.25">
      <c r="A301" s="1"/>
      <c r="B301" s="1"/>
      <c r="C301" s="1"/>
      <c r="D301" s="1"/>
      <c r="E301" s="1" t="s">
        <v>391</v>
      </c>
      <c r="F301" s="1"/>
      <c r="G301" s="1"/>
      <c r="H301" s="1"/>
      <c r="I301" s="1"/>
      <c r="J301" s="2">
        <f>ROUND(SUM(J296:J300),5)</f>
        <v>0</v>
      </c>
      <c r="K301" s="2">
        <f>ROUND(SUM(K296:K300),5)</f>
        <v>0</v>
      </c>
      <c r="L301" s="2">
        <f t="shared" si="42"/>
        <v>0</v>
      </c>
      <c r="M301" s="15">
        <f t="shared" si="43"/>
        <v>0</v>
      </c>
    </row>
    <row r="302" spans="1:13" ht="15.75" thickBot="1" x14ac:dyDescent="0.3">
      <c r="A302" s="1"/>
      <c r="B302" s="1"/>
      <c r="C302" s="1"/>
      <c r="D302" s="1"/>
      <c r="E302" s="1" t="s">
        <v>392</v>
      </c>
      <c r="F302" s="1"/>
      <c r="G302" s="1"/>
      <c r="H302" s="1"/>
      <c r="I302" s="1"/>
      <c r="J302" s="4">
        <v>0</v>
      </c>
      <c r="K302" s="4">
        <v>0</v>
      </c>
      <c r="L302" s="4">
        <f t="shared" si="42"/>
        <v>0</v>
      </c>
      <c r="M302" s="18">
        <f t="shared" si="43"/>
        <v>0</v>
      </c>
    </row>
    <row r="303" spans="1:13" x14ac:dyDescent="0.25">
      <c r="A303" s="1"/>
      <c r="B303" s="1"/>
      <c r="C303" s="1"/>
      <c r="D303" s="1" t="s">
        <v>393</v>
      </c>
      <c r="E303" s="1"/>
      <c r="F303" s="1"/>
      <c r="G303" s="1"/>
      <c r="H303" s="1"/>
      <c r="I303" s="1"/>
      <c r="J303" s="2">
        <f>ROUND(SUM(J291:J295)+SUM(J301:J302),5)</f>
        <v>0</v>
      </c>
      <c r="K303" s="2">
        <f>ROUND(SUM(K291:K295)+SUM(K301:K302),5)</f>
        <v>0</v>
      </c>
      <c r="L303" s="2">
        <f t="shared" si="42"/>
        <v>0</v>
      </c>
      <c r="M303" s="15">
        <f t="shared" si="43"/>
        <v>0</v>
      </c>
    </row>
    <row r="304" spans="1:13" x14ac:dyDescent="0.25">
      <c r="A304" s="1"/>
      <c r="B304" s="1"/>
      <c r="C304" s="1"/>
      <c r="D304" s="1" t="s">
        <v>394</v>
      </c>
      <c r="E304" s="1"/>
      <c r="F304" s="1"/>
      <c r="G304" s="1"/>
      <c r="H304" s="1"/>
      <c r="I304" s="1"/>
      <c r="J304" s="2"/>
      <c r="K304" s="2"/>
      <c r="L304" s="2"/>
      <c r="M304" s="15"/>
    </row>
    <row r="305" spans="1:13" x14ac:dyDescent="0.25">
      <c r="A305" s="1"/>
      <c r="B305" s="1"/>
      <c r="C305" s="1"/>
      <c r="D305" s="1"/>
      <c r="E305" s="1" t="s">
        <v>395</v>
      </c>
      <c r="F305" s="1"/>
      <c r="G305" s="1"/>
      <c r="H305" s="1"/>
      <c r="I305" s="1"/>
      <c r="J305" s="2">
        <v>0</v>
      </c>
      <c r="K305" s="2">
        <v>0</v>
      </c>
      <c r="L305" s="2">
        <f t="shared" ref="L305:L310" si="44">ROUND((J305-K305),5)</f>
        <v>0</v>
      </c>
      <c r="M305" s="15">
        <f t="shared" ref="M305:M310" si="45"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396</v>
      </c>
      <c r="F306" s="1"/>
      <c r="G306" s="1"/>
      <c r="H306" s="1"/>
      <c r="I306" s="1"/>
      <c r="J306" s="2">
        <v>0</v>
      </c>
      <c r="K306" s="2">
        <v>0</v>
      </c>
      <c r="L306" s="2">
        <f t="shared" si="44"/>
        <v>0</v>
      </c>
      <c r="M306" s="15">
        <f t="shared" si="45"/>
        <v>0</v>
      </c>
    </row>
    <row r="307" spans="1:13" ht="15.75" thickBot="1" x14ac:dyDescent="0.3">
      <c r="A307" s="1"/>
      <c r="B307" s="1"/>
      <c r="C307" s="1"/>
      <c r="D307" s="1" t="s">
        <v>397</v>
      </c>
      <c r="E307" s="1"/>
      <c r="F307" s="1"/>
      <c r="G307" s="1"/>
      <c r="H307" s="1"/>
      <c r="I307" s="1"/>
      <c r="J307" s="5">
        <f>ROUND(SUM(J304:J306),5)</f>
        <v>0</v>
      </c>
      <c r="K307" s="5">
        <f>ROUND(SUM(K304:K306),5)</f>
        <v>0</v>
      </c>
      <c r="L307" s="5">
        <f t="shared" si="44"/>
        <v>0</v>
      </c>
      <c r="M307" s="16">
        <f t="shared" si="45"/>
        <v>0</v>
      </c>
    </row>
    <row r="308" spans="1:13" ht="15.75" thickBot="1" x14ac:dyDescent="0.3">
      <c r="A308" s="1"/>
      <c r="B308" s="1"/>
      <c r="C308" s="1" t="s">
        <v>398</v>
      </c>
      <c r="D308" s="1"/>
      <c r="E308" s="1"/>
      <c r="F308" s="1"/>
      <c r="G308" s="1"/>
      <c r="H308" s="1"/>
      <c r="I308" s="1"/>
      <c r="J308" s="5">
        <f>ROUND(J285+J290+J303+J307,5)</f>
        <v>379736</v>
      </c>
      <c r="K308" s="5">
        <f>ROUND(K285+K290+K303+K307,5)</f>
        <v>158837.15</v>
      </c>
      <c r="L308" s="5">
        <f t="shared" si="44"/>
        <v>220898.85</v>
      </c>
      <c r="M308" s="16">
        <f t="shared" si="45"/>
        <v>2.39073</v>
      </c>
    </row>
    <row r="309" spans="1:13" ht="15.75" thickBot="1" x14ac:dyDescent="0.3">
      <c r="A309" s="1"/>
      <c r="B309" s="1" t="s">
        <v>399</v>
      </c>
      <c r="C309" s="1"/>
      <c r="D309" s="1"/>
      <c r="E309" s="1"/>
      <c r="F309" s="1"/>
      <c r="G309" s="1"/>
      <c r="H309" s="1"/>
      <c r="I309" s="1"/>
      <c r="J309" s="5">
        <f>ROUND(J258+J284-J308,5)</f>
        <v>-378234.49</v>
      </c>
      <c r="K309" s="5">
        <f>ROUND(K258+K284-K308,5)</f>
        <v>-155087.19</v>
      </c>
      <c r="L309" s="5">
        <f t="shared" si="44"/>
        <v>-223147.3</v>
      </c>
      <c r="M309" s="16">
        <f t="shared" si="45"/>
        <v>2.43885</v>
      </c>
    </row>
    <row r="310" spans="1:13" s="8" customFormat="1" ht="12" thickBot="1" x14ac:dyDescent="0.25">
      <c r="A310" s="6" t="s">
        <v>86</v>
      </c>
      <c r="B310" s="6"/>
      <c r="C310" s="6"/>
      <c r="D310" s="6"/>
      <c r="E310" s="6"/>
      <c r="F310" s="6"/>
      <c r="G310" s="6"/>
      <c r="H310" s="6"/>
      <c r="I310" s="6"/>
      <c r="J310" s="7">
        <f>ROUND(J257+J309,5)</f>
        <v>-386642.39</v>
      </c>
      <c r="K310" s="7">
        <f>ROUND(K257+K309,5)</f>
        <v>-66382.66</v>
      </c>
      <c r="L310" s="7">
        <f t="shared" si="44"/>
        <v>-320259.73</v>
      </c>
      <c r="M310" s="19">
        <f t="shared" si="45"/>
        <v>5.8244499999999997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12:40 PM
&amp;"Arial,Bold"&amp;8 07/08/25
&amp;"Arial,Bold"&amp;8 Accrual Basis&amp;C&amp;"Arial,Bold"&amp;12 Nederland Fire Protection District
&amp;"Arial,Bold"&amp;14 Income &amp;&amp; Expense Budget vs. Actual
&amp;"Arial,Bold"&amp;10 June 2025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E7CA-11FC-41F0-ACBD-3E1415ED30C0}">
  <dimension ref="A1:M315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400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4603.99</v>
      </c>
      <c r="K5" s="2">
        <v>0</v>
      </c>
      <c r="L5" s="2">
        <f>ROUND((J5-K5),5)</f>
        <v>4603.99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1000</v>
      </c>
      <c r="K7" s="2">
        <v>250</v>
      </c>
      <c r="L7" s="2">
        <f>ROUND((J7-K7),5)</f>
        <v>750</v>
      </c>
      <c r="M7" s="15">
        <f>ROUND(IF(K7=0, IF(J7=0, 0, 1), J7/K7),5)</f>
        <v>4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25383.87</v>
      </c>
      <c r="K8" s="2">
        <v>17499.96</v>
      </c>
      <c r="L8" s="2">
        <f>ROUND((J8-K8),5)</f>
        <v>7883.91</v>
      </c>
      <c r="M8" s="15">
        <f>ROUND(IF(K8=0, IF(J8=0, 0, 1), J8/K8),5)</f>
        <v>1.45051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-3735.98</v>
      </c>
      <c r="K10" s="2">
        <v>0</v>
      </c>
      <c r="L10" s="2">
        <f>ROUND((J10-K10),5)</f>
        <v>-3735.98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2200.46</v>
      </c>
      <c r="K11" s="2">
        <v>0</v>
      </c>
      <c r="L11" s="2">
        <f>ROUND((J11-K11),5)</f>
        <v>2200.46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1289.32</v>
      </c>
      <c r="K12" s="2">
        <v>0</v>
      </c>
      <c r="L12" s="2">
        <f>ROUND((J12-K12),5)</f>
        <v>1289.32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-2211.98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1150626.1399999999</v>
      </c>
      <c r="K14" s="2">
        <v>1307462.5</v>
      </c>
      <c r="L14" s="2">
        <f t="shared" ref="L14:L31" si="0">ROUND((J14-K14),5)</f>
        <v>-156836.35999999999</v>
      </c>
      <c r="M14" s="15">
        <f t="shared" ref="M14:M31" si="1">ROUND(IF(K14=0, IF(J14=0, 0, 1), J14/K14),5)</f>
        <v>0.88005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29718.13</v>
      </c>
      <c r="K15" s="2">
        <v>30095.29</v>
      </c>
      <c r="L15" s="2">
        <f t="shared" si="0"/>
        <v>-377.16</v>
      </c>
      <c r="M15" s="15">
        <f t="shared" si="1"/>
        <v>0.98746999999999996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22252.5</v>
      </c>
      <c r="L16" s="2">
        <f t="shared" si="0"/>
        <v>-22252.5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1112.58</v>
      </c>
      <c r="L17" s="2">
        <f t="shared" si="0"/>
        <v>-1112.58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296.44</v>
      </c>
      <c r="K18" s="2">
        <v>0</v>
      </c>
      <c r="L18" s="2">
        <f t="shared" si="0"/>
        <v>296.44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49920.13</v>
      </c>
      <c r="K21" s="2">
        <v>0</v>
      </c>
      <c r="L21" s="2">
        <f t="shared" si="0"/>
        <v>49920.13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85197.06</v>
      </c>
      <c r="K22" s="2">
        <v>49268.55</v>
      </c>
      <c r="L22" s="2">
        <f t="shared" si="0"/>
        <v>35928.51</v>
      </c>
      <c r="M22" s="15">
        <f t="shared" si="1"/>
        <v>1.7292400000000001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-50552.58</v>
      </c>
      <c r="K23" s="2">
        <v>0</v>
      </c>
      <c r="L23" s="2">
        <f t="shared" si="0"/>
        <v>-50552.58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-4718.1000000000004</v>
      </c>
      <c r="K25" s="2">
        <v>33396.480000000003</v>
      </c>
      <c r="L25" s="2">
        <f t="shared" si="0"/>
        <v>-38114.58</v>
      </c>
      <c r="M25" s="15">
        <f t="shared" si="1"/>
        <v>-0.14127999999999999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-58.4</v>
      </c>
      <c r="K26" s="2">
        <v>0</v>
      </c>
      <c r="L26" s="2">
        <f t="shared" si="0"/>
        <v>-58.4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26670.92</v>
      </c>
      <c r="K28" s="2">
        <v>0</v>
      </c>
      <c r="L28" s="2">
        <f t="shared" si="0"/>
        <v>26670.92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1284643.46</v>
      </c>
      <c r="K29" s="5">
        <f>ROUND(SUM(K9:K28),5)</f>
        <v>1443587.9</v>
      </c>
      <c r="L29" s="5">
        <f t="shared" si="0"/>
        <v>-158944.44</v>
      </c>
      <c r="M29" s="16">
        <f t="shared" si="1"/>
        <v>0.88990000000000002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1315631.32</v>
      </c>
      <c r="K30" s="3">
        <f>ROUND(SUM(K4:K8)+K29,5)</f>
        <v>1461337.86</v>
      </c>
      <c r="L30" s="3">
        <f t="shared" si="0"/>
        <v>-145706.54</v>
      </c>
      <c r="M30" s="17">
        <f t="shared" si="1"/>
        <v>0.90029000000000003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1315631.32</v>
      </c>
      <c r="K31" s="2">
        <f>K30</f>
        <v>1461337.86</v>
      </c>
      <c r="L31" s="2">
        <f t="shared" si="0"/>
        <v>-145706.54</v>
      </c>
      <c r="M31" s="15">
        <f t="shared" si="1"/>
        <v>0.90029000000000003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13631.05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94357.08</v>
      </c>
      <c r="K36" s="2">
        <v>93925.07</v>
      </c>
      <c r="L36" s="2">
        <f t="shared" si="2"/>
        <v>432.01</v>
      </c>
      <c r="M36" s="15">
        <f t="shared" si="3"/>
        <v>1.0045999999999999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2491.9699999999998</v>
      </c>
      <c r="K37" s="2">
        <v>125000</v>
      </c>
      <c r="L37" s="2">
        <f t="shared" si="2"/>
        <v>-122508.03</v>
      </c>
      <c r="M37" s="15">
        <f t="shared" si="3"/>
        <v>1.9939999999999999E-2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23994.89</v>
      </c>
      <c r="K38" s="2">
        <v>0</v>
      </c>
      <c r="L38" s="2">
        <f t="shared" si="2"/>
        <v>23994.89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25795.59</v>
      </c>
      <c r="K39" s="2">
        <v>0</v>
      </c>
      <c r="L39" s="2">
        <f t="shared" si="2"/>
        <v>25795.59</v>
      </c>
      <c r="M39" s="15">
        <f t="shared" si="3"/>
        <v>1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33189.620000000003</v>
      </c>
      <c r="K40" s="2">
        <v>33313.199999999997</v>
      </c>
      <c r="L40" s="2">
        <f t="shared" si="2"/>
        <v>-123.58</v>
      </c>
      <c r="M40" s="15">
        <f t="shared" si="3"/>
        <v>0.99629000000000001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193460.2</v>
      </c>
      <c r="K42" s="2">
        <f>ROUND(SUM(K33:K41),5)</f>
        <v>272238.27</v>
      </c>
      <c r="L42" s="2">
        <f t="shared" si="2"/>
        <v>-78778.070000000007</v>
      </c>
      <c r="M42" s="15">
        <f t="shared" si="3"/>
        <v>0.71062999999999998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475.85</v>
      </c>
      <c r="K44" s="2">
        <v>1830.95</v>
      </c>
      <c r="L44" s="2">
        <f t="shared" ref="L44:L49" si="4">ROUND((J44-K44),5)</f>
        <v>-1355.1</v>
      </c>
      <c r="M44" s="15">
        <f t="shared" ref="M44:M49" si="5">ROUND(IF(K44=0, IF(J44=0, 0, 1), J44/K44),5)</f>
        <v>0.25989000000000001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2633.21</v>
      </c>
      <c r="K45" s="2">
        <v>5580.4</v>
      </c>
      <c r="L45" s="2">
        <f t="shared" si="4"/>
        <v>-2947.19</v>
      </c>
      <c r="M45" s="15">
        <f t="shared" si="5"/>
        <v>0.47187000000000001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1907.98</v>
      </c>
      <c r="K46" s="2">
        <v>1614.52</v>
      </c>
      <c r="L46" s="2">
        <f t="shared" si="4"/>
        <v>293.45999999999998</v>
      </c>
      <c r="M46" s="15">
        <f t="shared" si="5"/>
        <v>1.1817599999999999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102.31</v>
      </c>
      <c r="K47" s="2">
        <v>600</v>
      </c>
      <c r="L47" s="2">
        <f t="shared" si="4"/>
        <v>-497.69</v>
      </c>
      <c r="M47" s="15">
        <f t="shared" si="5"/>
        <v>0.17052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18740.599999999999</v>
      </c>
      <c r="K51" s="2">
        <v>17905.75</v>
      </c>
      <c r="L51" s="2">
        <f>ROUND((J51-K51),5)</f>
        <v>834.85</v>
      </c>
      <c r="M51" s="15">
        <f>ROUND(IF(K51=0, IF(J51=0, 0, 1), J51/K51),5)</f>
        <v>1.0466200000000001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18742.990000000002</v>
      </c>
      <c r="K54" s="2">
        <f>ROUND(SUM(K50:K53),5)</f>
        <v>17905.75</v>
      </c>
      <c r="L54" s="2">
        <f>ROUND((J54-K54),5)</f>
        <v>837.24</v>
      </c>
      <c r="M54" s="15">
        <f>ROUND(IF(K54=0, IF(J54=0, 0, 1), J54/K54),5)</f>
        <v>1.0467599999999999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0</v>
      </c>
      <c r="L56" s="2">
        <f t="shared" ref="L56:L62" si="6">ROUND((J56-K56),5)</f>
        <v>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5615.72</v>
      </c>
      <c r="K57" s="2">
        <v>2000</v>
      </c>
      <c r="L57" s="2">
        <f t="shared" si="6"/>
        <v>3615.72</v>
      </c>
      <c r="M57" s="15">
        <f t="shared" si="7"/>
        <v>2.8078599999999998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18164</v>
      </c>
      <c r="K60" s="2">
        <v>16246.13</v>
      </c>
      <c r="L60" s="2">
        <f t="shared" si="6"/>
        <v>1917.87</v>
      </c>
      <c r="M60" s="15">
        <f t="shared" si="7"/>
        <v>1.11805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55119.97</v>
      </c>
      <c r="K62" s="2">
        <f>ROUND(SUM(K55:K61),5)</f>
        <v>47247.13</v>
      </c>
      <c r="L62" s="2">
        <f t="shared" si="6"/>
        <v>7872.84</v>
      </c>
      <c r="M62" s="15">
        <f t="shared" si="7"/>
        <v>1.1666300000000001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254.78</v>
      </c>
      <c r="K67" s="2">
        <v>3500</v>
      </c>
      <c r="L67" s="2">
        <f t="shared" si="8"/>
        <v>-3245.22</v>
      </c>
      <c r="M67" s="15">
        <f t="shared" si="9"/>
        <v>7.2789999999999994E-2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756</v>
      </c>
      <c r="K68" s="2">
        <v>756</v>
      </c>
      <c r="L68" s="2">
        <f t="shared" si="8"/>
        <v>0</v>
      </c>
      <c r="M68" s="15">
        <f t="shared" si="9"/>
        <v>1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300</v>
      </c>
      <c r="K69" s="2">
        <v>300</v>
      </c>
      <c r="L69" s="2">
        <f t="shared" si="8"/>
        <v>0</v>
      </c>
      <c r="M69" s="15">
        <f t="shared" si="9"/>
        <v>1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4962.88</v>
      </c>
      <c r="K70" s="4">
        <v>3373.74</v>
      </c>
      <c r="L70" s="4">
        <f t="shared" si="8"/>
        <v>1589.14</v>
      </c>
      <c r="M70" s="18">
        <f t="shared" si="9"/>
        <v>1.4710300000000001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19172.990000000002</v>
      </c>
      <c r="K71" s="2">
        <f>ROUND(SUM(K63:K70),5)</f>
        <v>20929.740000000002</v>
      </c>
      <c r="L71" s="2">
        <f t="shared" si="8"/>
        <v>-1756.75</v>
      </c>
      <c r="M71" s="15">
        <f t="shared" si="9"/>
        <v>0.91605999999999999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203.8</v>
      </c>
      <c r="K75" s="2">
        <v>7500</v>
      </c>
      <c r="L75" s="2">
        <f>ROUND((J75-K75),5)</f>
        <v>-7296.2</v>
      </c>
      <c r="M75" s="15">
        <f>ROUND(IF(K75=0, IF(J75=0, 0, 1), J75/K75),5)</f>
        <v>2.717E-2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22991.8</v>
      </c>
      <c r="K76" s="2">
        <v>11222.55</v>
      </c>
      <c r="L76" s="2">
        <f>ROUND((J76-K76),5)</f>
        <v>11769.25</v>
      </c>
      <c r="M76" s="15">
        <f>ROUND(IF(K76=0, IF(J76=0, 0, 1), J76/K76),5)</f>
        <v>2.0487099999999998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75780.72</v>
      </c>
      <c r="K78" s="2">
        <v>75780.77</v>
      </c>
      <c r="L78" s="2">
        <f t="shared" ref="L78:L95" si="10">ROUND((J78-K78),5)</f>
        <v>-0.05</v>
      </c>
      <c r="M78" s="15">
        <f t="shared" ref="M78:M95" si="11">ROUND(IF(K78=0, IF(J78=0, 0, 1), J78/K78),5)</f>
        <v>1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7956.96</v>
      </c>
      <c r="K79" s="2">
        <v>7957.02</v>
      </c>
      <c r="L79" s="2">
        <f t="shared" si="10"/>
        <v>-0.06</v>
      </c>
      <c r="M79" s="15">
        <f t="shared" si="11"/>
        <v>0.99999000000000005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2879.64</v>
      </c>
      <c r="K80" s="2">
        <v>2879.69</v>
      </c>
      <c r="L80" s="2">
        <f t="shared" si="10"/>
        <v>-0.05</v>
      </c>
      <c r="M80" s="15">
        <f t="shared" si="11"/>
        <v>0.99997999999999998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4730</v>
      </c>
      <c r="K82" s="2">
        <v>5676</v>
      </c>
      <c r="L82" s="2">
        <f t="shared" si="10"/>
        <v>-946</v>
      </c>
      <c r="M82" s="15">
        <f t="shared" si="11"/>
        <v>0.83333000000000002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91347.32</v>
      </c>
      <c r="K87" s="2">
        <f>ROUND(SUM(K77:K86),5)</f>
        <v>92293.48</v>
      </c>
      <c r="L87" s="2">
        <f t="shared" si="10"/>
        <v>-946.16</v>
      </c>
      <c r="M87" s="15">
        <f t="shared" si="11"/>
        <v>0.98975000000000002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188968.61</v>
      </c>
      <c r="K88" s="2">
        <v>204503.97</v>
      </c>
      <c r="L88" s="2">
        <f t="shared" si="10"/>
        <v>-15535.36</v>
      </c>
      <c r="M88" s="15">
        <f t="shared" si="11"/>
        <v>0.92403000000000002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43862.28</v>
      </c>
      <c r="K91" s="2">
        <v>44115.98</v>
      </c>
      <c r="L91" s="2">
        <f t="shared" si="10"/>
        <v>-253.7</v>
      </c>
      <c r="M91" s="15">
        <f t="shared" si="11"/>
        <v>0.99424999999999997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15493.27</v>
      </c>
      <c r="K92" s="2">
        <v>23437.5</v>
      </c>
      <c r="L92" s="2">
        <f t="shared" si="10"/>
        <v>-7944.23</v>
      </c>
      <c r="M92" s="15">
        <f t="shared" si="11"/>
        <v>0.66105000000000003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54276.09</v>
      </c>
      <c r="K93" s="2">
        <v>45501</v>
      </c>
      <c r="L93" s="2">
        <f t="shared" si="10"/>
        <v>8775.09</v>
      </c>
      <c r="M93" s="15">
        <f t="shared" si="11"/>
        <v>1.19285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417143.17</v>
      </c>
      <c r="K95" s="2">
        <f>ROUND(SUM(K73:K76)+SUM(K87:K94),5)</f>
        <v>428574.48</v>
      </c>
      <c r="L95" s="2">
        <f t="shared" si="10"/>
        <v>-11431.31</v>
      </c>
      <c r="M95" s="15">
        <f t="shared" si="11"/>
        <v>0.97333000000000003</v>
      </c>
    </row>
    <row r="96" spans="1:13" x14ac:dyDescent="0.25">
      <c r="A96" s="1"/>
      <c r="B96" s="1"/>
      <c r="C96" s="1"/>
      <c r="D96" s="1"/>
      <c r="E96" s="1"/>
      <c r="F96" s="1"/>
      <c r="G96" s="1" t="s">
        <v>401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186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254.52</v>
      </c>
      <c r="K98" s="2">
        <v>255</v>
      </c>
      <c r="L98" s="2">
        <f t="shared" ref="L98:L105" si="12">ROUND((J98-K98),5)</f>
        <v>-0.48</v>
      </c>
      <c r="M98" s="15">
        <f t="shared" ref="M98:M105" si="13">ROUND(IF(K98=0, IF(J98=0, 0, 1), J98/K98),5)</f>
        <v>0.99812000000000001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29396.6</v>
      </c>
      <c r="K99" s="2">
        <v>28520.19</v>
      </c>
      <c r="L99" s="2">
        <f t="shared" si="12"/>
        <v>876.41</v>
      </c>
      <c r="M99" s="15">
        <f t="shared" si="13"/>
        <v>1.0307299999999999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8971.98</v>
      </c>
      <c r="K100" s="2">
        <v>11176.57</v>
      </c>
      <c r="L100" s="2">
        <f t="shared" si="12"/>
        <v>-2204.59</v>
      </c>
      <c r="M100" s="15">
        <f t="shared" si="13"/>
        <v>0.80274999999999996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39739</v>
      </c>
      <c r="K101" s="2">
        <v>35445</v>
      </c>
      <c r="L101" s="2">
        <f t="shared" si="12"/>
        <v>4294</v>
      </c>
      <c r="M101" s="15">
        <f t="shared" si="13"/>
        <v>1.1211500000000001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0</v>
      </c>
      <c r="K102" s="2">
        <v>2499.98</v>
      </c>
      <c r="L102" s="2">
        <f t="shared" si="12"/>
        <v>-2499.98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2">
        <v>415.17</v>
      </c>
      <c r="K103" s="2">
        <v>335.36</v>
      </c>
      <c r="L103" s="2">
        <f t="shared" si="12"/>
        <v>79.81</v>
      </c>
      <c r="M103" s="15">
        <f t="shared" si="13"/>
        <v>1.2379800000000001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193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>
        <f>ROUND(SUM(J97:J104),5)</f>
        <v>78777.27</v>
      </c>
      <c r="K105" s="2">
        <f>ROUND(SUM(K97:K104),5)</f>
        <v>78232.100000000006</v>
      </c>
      <c r="L105" s="2">
        <f t="shared" si="12"/>
        <v>545.16999999999996</v>
      </c>
      <c r="M105" s="15">
        <f t="shared" si="13"/>
        <v>1.0069699999999999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195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5913.66</v>
      </c>
      <c r="K107" s="2">
        <v>1102.18</v>
      </c>
      <c r="L107" s="2">
        <f t="shared" ref="L107:L113" si="14">ROUND((J107-K107),5)</f>
        <v>4811.4799999999996</v>
      </c>
      <c r="M107" s="15">
        <f t="shared" ref="M107:M113" si="15">ROUND(IF(K107=0, IF(J107=0, 0, 1), J107/K107),5)</f>
        <v>5.3654200000000003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6528.46</v>
      </c>
      <c r="K108" s="2">
        <v>5314.91</v>
      </c>
      <c r="L108" s="2">
        <f t="shared" si="14"/>
        <v>1213.55</v>
      </c>
      <c r="M108" s="15">
        <f t="shared" si="15"/>
        <v>1.2283299999999999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2">
        <v>910.4</v>
      </c>
      <c r="K109" s="2">
        <v>831.3</v>
      </c>
      <c r="L109" s="2">
        <f t="shared" si="14"/>
        <v>79.099999999999994</v>
      </c>
      <c r="M109" s="15">
        <f t="shared" si="15"/>
        <v>1.0951500000000001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199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2">
        <f>ROUND(SUM(J106:J110),5)</f>
        <v>13406.29</v>
      </c>
      <c r="K111" s="2">
        <f>ROUND(SUM(K106:K110),5)</f>
        <v>7248.39</v>
      </c>
      <c r="L111" s="2">
        <f t="shared" si="14"/>
        <v>6157.9</v>
      </c>
      <c r="M111" s="15">
        <f t="shared" si="15"/>
        <v>1.84955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201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>
        <f>ROUND(J72+SUM(J95:J96)+J105+SUM(J111:J112),5)</f>
        <v>509342.9</v>
      </c>
      <c r="K113" s="2">
        <f>ROUND(K72+SUM(K95:K96)+K105+SUM(K111:K112),5)</f>
        <v>514054.97</v>
      </c>
      <c r="L113" s="2">
        <f t="shared" si="14"/>
        <v>-4712.07</v>
      </c>
      <c r="M113" s="15">
        <f t="shared" si="15"/>
        <v>0.99082999999999999</v>
      </c>
    </row>
    <row r="114" spans="1:13" x14ac:dyDescent="0.25">
      <c r="A114" s="1"/>
      <c r="B114" s="1"/>
      <c r="C114" s="1"/>
      <c r="D114" s="1"/>
      <c r="E114" s="1"/>
      <c r="F114" s="1" t="s">
        <v>203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826.5</v>
      </c>
      <c r="K115" s="2">
        <v>1420.54</v>
      </c>
      <c r="L115" s="2">
        <f t="shared" ref="L115:L120" si="16">ROUND((J115-K115),5)</f>
        <v>-594.04</v>
      </c>
      <c r="M115" s="15">
        <f t="shared" ref="M115:M120" si="17">ROUND(IF(K115=0, IF(J115=0, 0, 1), J115/K115),5)</f>
        <v>0.58182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11760</v>
      </c>
      <c r="K116" s="2">
        <v>13659.98</v>
      </c>
      <c r="L116" s="2">
        <f t="shared" si="16"/>
        <v>-1899.98</v>
      </c>
      <c r="M116" s="15">
        <f t="shared" si="17"/>
        <v>0.86090999999999995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0</v>
      </c>
      <c r="L117" s="2">
        <f t="shared" si="16"/>
        <v>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208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>
        <f>ROUND(SUM(J114:J119),5)</f>
        <v>12586.5</v>
      </c>
      <c r="K120" s="2">
        <f>ROUND(SUM(K114:K119),5)</f>
        <v>15080.52</v>
      </c>
      <c r="L120" s="2">
        <f t="shared" si="16"/>
        <v>-2494.02</v>
      </c>
      <c r="M120" s="15">
        <f t="shared" si="17"/>
        <v>0.83462000000000003</v>
      </c>
    </row>
    <row r="121" spans="1:13" x14ac:dyDescent="0.25">
      <c r="A121" s="1"/>
      <c r="B121" s="1"/>
      <c r="C121" s="1"/>
      <c r="D121" s="1"/>
      <c r="E121" s="1"/>
      <c r="F121" s="1" t="s">
        <v>210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>
        <v>1000</v>
      </c>
      <c r="K122" s="2">
        <v>3000</v>
      </c>
      <c r="L122" s="2">
        <f>ROUND((J122-K122),5)</f>
        <v>-2000</v>
      </c>
      <c r="M122" s="15">
        <f>ROUND(IF(K122=0, IF(J122=0, 0, 1), J122/K122),5)</f>
        <v>0.33333000000000002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212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2">
        <v>1216.73</v>
      </c>
      <c r="K125" s="2">
        <v>2339.33</v>
      </c>
      <c r="L125" s="2">
        <f>ROUND((J125-K125),5)</f>
        <v>-1122.5999999999999</v>
      </c>
      <c r="M125" s="15">
        <f>ROUND(IF(K125=0, IF(J125=0, 0, 1), J125/K125),5)</f>
        <v>0.52012000000000003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215</v>
      </c>
      <c r="J126" s="4">
        <v>5740.66</v>
      </c>
      <c r="K126" s="4">
        <v>6666.8</v>
      </c>
      <c r="L126" s="4">
        <f>ROUND((J126-K126),5)</f>
        <v>-926.14</v>
      </c>
      <c r="M126" s="18">
        <f>ROUND(IF(K126=0, IF(J126=0, 0, 1), J126/K126),5)</f>
        <v>0.86107999999999996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>
        <f>ROUND(SUM(J124:J126),5)</f>
        <v>6957.39</v>
      </c>
      <c r="K127" s="2">
        <f>ROUND(SUM(K124:K126),5)</f>
        <v>9006.1299999999992</v>
      </c>
      <c r="L127" s="2">
        <f>ROUND((J127-K127),5)</f>
        <v>-2048.7399999999998</v>
      </c>
      <c r="M127" s="15">
        <f>ROUND(IF(K127=0, IF(J127=0, 0, 1), J127/K127),5)</f>
        <v>0.77251999999999998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217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219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221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223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225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f>ROUND(J123+J127+J131+SUM(J135:J136),5)</f>
        <v>7847.03</v>
      </c>
      <c r="K137" s="2">
        <f>ROUND(K123+K127+K131+SUM(K135:K136),5)</f>
        <v>22506.13</v>
      </c>
      <c r="L137" s="2">
        <f t="shared" si="18"/>
        <v>-14659.1</v>
      </c>
      <c r="M137" s="15">
        <f t="shared" si="19"/>
        <v>0.34866000000000003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228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871.69</v>
      </c>
      <c r="K140" s="2">
        <v>1415.02</v>
      </c>
      <c r="L140" s="2">
        <f t="shared" ref="L140:L146" si="20">ROUND((J140-K140),5)</f>
        <v>-543.33000000000004</v>
      </c>
      <c r="M140" s="15">
        <f t="shared" ref="M140:M146" si="21">ROUND(IF(K140=0, IF(J140=0, 0, 1), J140/K140),5)</f>
        <v>0.61602999999999997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756.18</v>
      </c>
      <c r="K141" s="2">
        <v>729.52</v>
      </c>
      <c r="L141" s="2">
        <f t="shared" si="20"/>
        <v>26.66</v>
      </c>
      <c r="M141" s="15">
        <f t="shared" si="21"/>
        <v>1.03654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2419.8000000000002</v>
      </c>
      <c r="K142" s="2">
        <v>2733.91</v>
      </c>
      <c r="L142" s="2">
        <f t="shared" si="20"/>
        <v>-314.11</v>
      </c>
      <c r="M142" s="15">
        <f t="shared" si="21"/>
        <v>0.88510999999999995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599.03</v>
      </c>
      <c r="K143" s="2">
        <v>650.04</v>
      </c>
      <c r="L143" s="2">
        <f t="shared" si="20"/>
        <v>-51.01</v>
      </c>
      <c r="M143" s="15">
        <f t="shared" si="21"/>
        <v>0.92152999999999996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2">
        <v>599.03</v>
      </c>
      <c r="K144" s="2">
        <v>650.04</v>
      </c>
      <c r="L144" s="2">
        <f t="shared" si="20"/>
        <v>-51.01</v>
      </c>
      <c r="M144" s="15">
        <f t="shared" si="21"/>
        <v>0.92152999999999996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234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>
        <f>ROUND(SUM(J139:J145),5)</f>
        <v>5245.73</v>
      </c>
      <c r="K146" s="2">
        <f>ROUND(SUM(K139:K145),5)</f>
        <v>6178.53</v>
      </c>
      <c r="L146" s="2">
        <f t="shared" si="20"/>
        <v>-932.8</v>
      </c>
      <c r="M146" s="15">
        <f t="shared" si="21"/>
        <v>0.84902999999999995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236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237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8166.29</v>
      </c>
      <c r="K149" s="2">
        <v>7570.31</v>
      </c>
      <c r="L149" s="2">
        <f t="shared" ref="L149:L162" si="22">ROUND((J149-K149),5)</f>
        <v>595.98</v>
      </c>
      <c r="M149" s="15">
        <f t="shared" ref="M149:M162" si="23">ROUND(IF(K149=0, IF(J149=0, 0, 1), J149/K149),5)</f>
        <v>1.07873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1103.9000000000001</v>
      </c>
      <c r="K150" s="2">
        <v>2197.71</v>
      </c>
      <c r="L150" s="2">
        <f t="shared" si="22"/>
        <v>-1093.81</v>
      </c>
      <c r="M150" s="15">
        <f t="shared" si="23"/>
        <v>0.50229999999999997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2">
        <v>781.84</v>
      </c>
      <c r="K151" s="2">
        <v>1549.35</v>
      </c>
      <c r="L151" s="2">
        <f t="shared" si="22"/>
        <v>-767.51</v>
      </c>
      <c r="M151" s="15">
        <f t="shared" si="23"/>
        <v>0.50461999999999996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241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f>ROUND(SUM(J148:J152),5)</f>
        <v>10052.030000000001</v>
      </c>
      <c r="K153" s="2">
        <f>ROUND(SUM(K148:K152),5)</f>
        <v>11317.37</v>
      </c>
      <c r="L153" s="2">
        <f t="shared" si="22"/>
        <v>-1265.3399999999999</v>
      </c>
      <c r="M153" s="15">
        <f t="shared" si="23"/>
        <v>0.88819000000000004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1091.21</v>
      </c>
      <c r="K154" s="2">
        <v>1082.43</v>
      </c>
      <c r="L154" s="2">
        <f t="shared" si="22"/>
        <v>8.7799999999999994</v>
      </c>
      <c r="M154" s="15">
        <f t="shared" si="23"/>
        <v>1.0081100000000001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2">
        <v>1214.3800000000001</v>
      </c>
      <c r="K155" s="2">
        <v>1100.02</v>
      </c>
      <c r="L155" s="2">
        <f t="shared" si="22"/>
        <v>114.36</v>
      </c>
      <c r="M155" s="15">
        <f t="shared" si="23"/>
        <v>1.1039600000000001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245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f>ROUND(J147+SUM(J153:J156),5)</f>
        <v>12357.62</v>
      </c>
      <c r="K157" s="2">
        <f>ROUND(K147+SUM(K153:K156),5)</f>
        <v>13499.82</v>
      </c>
      <c r="L157" s="2">
        <f t="shared" si="22"/>
        <v>-1142.2</v>
      </c>
      <c r="M157" s="15">
        <f t="shared" si="23"/>
        <v>0.91539000000000004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2">
        <v>1098</v>
      </c>
      <c r="K158" s="2">
        <v>1036.5</v>
      </c>
      <c r="L158" s="2">
        <f t="shared" si="22"/>
        <v>61.5</v>
      </c>
      <c r="M158" s="15">
        <f t="shared" si="23"/>
        <v>1.0593300000000001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248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2">
        <f>ROUND(SUM(J121:J122)+SUM(J137:J138)+J146+SUM(J157:J159),5)</f>
        <v>28786.86</v>
      </c>
      <c r="K160" s="2">
        <f>ROUND(SUM(K121:K122)+SUM(K137:K138)+K146+SUM(K157:K159),5)</f>
        <v>46220.98</v>
      </c>
      <c r="L160" s="2">
        <f t="shared" si="22"/>
        <v>-17434.12</v>
      </c>
      <c r="M160" s="15">
        <f t="shared" si="23"/>
        <v>0.62280999999999997</v>
      </c>
    </row>
    <row r="161" spans="1:13" ht="15.75" thickBot="1" x14ac:dyDescent="0.3">
      <c r="A161" s="1"/>
      <c r="B161" s="1"/>
      <c r="C161" s="1"/>
      <c r="D161" s="1"/>
      <c r="E161" s="1"/>
      <c r="F161" s="1" t="s">
        <v>250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>
        <f>ROUND(SUM(J43:J49)+J54+J62+J71+J113+J120+SUM(J160:J161),5)</f>
        <v>649114.06999999995</v>
      </c>
      <c r="K162" s="2">
        <f>ROUND(SUM(K43:K49)+K54+K62+K71+K113+K120+SUM(K160:K161),5)</f>
        <v>674564.96</v>
      </c>
      <c r="L162" s="2">
        <f t="shared" si="22"/>
        <v>-25450.89</v>
      </c>
      <c r="M162" s="15">
        <f t="shared" si="23"/>
        <v>0.96226999999999996</v>
      </c>
    </row>
    <row r="163" spans="1:13" x14ac:dyDescent="0.25">
      <c r="A163" s="1"/>
      <c r="B163" s="1"/>
      <c r="C163" s="1"/>
      <c r="D163" s="1"/>
      <c r="E163" s="1" t="s">
        <v>252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1976.07</v>
      </c>
      <c r="K164" s="2">
        <v>0</v>
      </c>
      <c r="L164" s="2">
        <f>ROUND((J164-K164),5)</f>
        <v>1976.07</v>
      </c>
      <c r="M164" s="15">
        <f>ROUND(IF(K164=0, IF(J164=0, 0, 1), J164/K164),5)</f>
        <v>1</v>
      </c>
    </row>
    <row r="165" spans="1:13" x14ac:dyDescent="0.25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2">
        <v>0</v>
      </c>
      <c r="K165" s="2">
        <v>500.02</v>
      </c>
      <c r="L165" s="2">
        <f>ROUND((J165-K165),5)</f>
        <v>-500.02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255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>
        <f>ROUND(SUM(J163:J166),5)</f>
        <v>1976.07</v>
      </c>
      <c r="K167" s="2">
        <f>ROUND(SUM(K163:K166),5)</f>
        <v>500.02</v>
      </c>
      <c r="L167" s="2">
        <f>ROUND((J167-K167),5)</f>
        <v>1476.05</v>
      </c>
      <c r="M167" s="15">
        <f>ROUND(IF(K167=0, IF(J167=0, 0, 1), J167/K167),5)</f>
        <v>3.9519799999999998</v>
      </c>
    </row>
    <row r="168" spans="1:13" x14ac:dyDescent="0.25">
      <c r="A168" s="1"/>
      <c r="B168" s="1"/>
      <c r="C168" s="1"/>
      <c r="D168" s="1"/>
      <c r="E168" s="1" t="s">
        <v>257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20.95</v>
      </c>
      <c r="K169" s="2">
        <v>3192.91</v>
      </c>
      <c r="L169" s="2">
        <f t="shared" ref="L169:L175" si="24">ROUND((J169-K169),5)</f>
        <v>-3171.96</v>
      </c>
      <c r="M169" s="15">
        <f t="shared" ref="M169:M175" si="25">ROUND(IF(K169=0, IF(J169=0, 0, 1), J169/K169),5)</f>
        <v>6.5599999999999999E-3</v>
      </c>
    </row>
    <row r="170" spans="1:13" x14ac:dyDescent="0.25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3427.78</v>
      </c>
      <c r="K170" s="2">
        <v>8340.61</v>
      </c>
      <c r="L170" s="2">
        <f t="shared" si="24"/>
        <v>-4912.83</v>
      </c>
      <c r="M170" s="15">
        <f t="shared" si="25"/>
        <v>0.41097</v>
      </c>
    </row>
    <row r="171" spans="1:13" x14ac:dyDescent="0.25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1080.25</v>
      </c>
      <c r="K171" s="2">
        <v>783.6</v>
      </c>
      <c r="L171" s="2">
        <f t="shared" si="24"/>
        <v>296.64999999999998</v>
      </c>
      <c r="M171" s="15">
        <f t="shared" si="25"/>
        <v>1.3785700000000001</v>
      </c>
    </row>
    <row r="172" spans="1:13" x14ac:dyDescent="0.25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5430.6</v>
      </c>
      <c r="K172" s="2">
        <v>5000</v>
      </c>
      <c r="L172" s="2">
        <f t="shared" si="24"/>
        <v>430.6</v>
      </c>
      <c r="M172" s="15">
        <f t="shared" si="25"/>
        <v>1.08612</v>
      </c>
    </row>
    <row r="173" spans="1:13" x14ac:dyDescent="0.25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263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>
        <f>ROUND(SUM(J168:J174),5)</f>
        <v>9959.58</v>
      </c>
      <c r="K175" s="2">
        <f>ROUND(SUM(K168:K174),5)</f>
        <v>17317.12</v>
      </c>
      <c r="L175" s="2">
        <f t="shared" si="24"/>
        <v>-7357.54</v>
      </c>
      <c r="M175" s="15">
        <f t="shared" si="25"/>
        <v>0.57513000000000003</v>
      </c>
    </row>
    <row r="176" spans="1:13" x14ac:dyDescent="0.25">
      <c r="A176" s="1"/>
      <c r="B176" s="1"/>
      <c r="C176" s="1"/>
      <c r="D176" s="1"/>
      <c r="E176" s="1" t="s">
        <v>265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0</v>
      </c>
      <c r="K178" s="2">
        <v>500.02</v>
      </c>
      <c r="L178" s="2">
        <f>ROUND((J178-K178),5)</f>
        <v>-500.02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>
        <v>4696.7</v>
      </c>
      <c r="K179" s="2">
        <v>4624.99</v>
      </c>
      <c r="L179" s="2">
        <f>ROUND((J179-K179),5)</f>
        <v>71.709999999999994</v>
      </c>
      <c r="M179" s="15">
        <f>ROUND(IF(K179=0, IF(J179=0, 0, 1), J179/K179),5)</f>
        <v>1.0155000000000001</v>
      </c>
    </row>
    <row r="180" spans="1:13" x14ac:dyDescent="0.25">
      <c r="A180" s="1"/>
      <c r="B180" s="1"/>
      <c r="C180" s="1"/>
      <c r="D180" s="1"/>
      <c r="E180" s="1"/>
      <c r="F180" s="1" t="s">
        <v>269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0</v>
      </c>
      <c r="K181" s="2">
        <v>3000</v>
      </c>
      <c r="L181" s="2">
        <f t="shared" ref="L181:L191" si="26">ROUND((J181-K181),5)</f>
        <v>-3000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3417.14</v>
      </c>
      <c r="K182" s="2">
        <v>0</v>
      </c>
      <c r="L182" s="2">
        <f t="shared" si="26"/>
        <v>3417.14</v>
      </c>
      <c r="M182" s="15">
        <f t="shared" si="2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571.89</v>
      </c>
      <c r="K183" s="2">
        <v>7370.02</v>
      </c>
      <c r="L183" s="2">
        <f t="shared" si="26"/>
        <v>-6798.13</v>
      </c>
      <c r="M183" s="15">
        <f t="shared" si="27"/>
        <v>7.7600000000000002E-2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14325</v>
      </c>
      <c r="K184" s="2">
        <v>467.35</v>
      </c>
      <c r="L184" s="2">
        <f t="shared" si="26"/>
        <v>13857.65</v>
      </c>
      <c r="M184" s="15">
        <f t="shared" si="27"/>
        <v>30.65155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0</v>
      </c>
      <c r="K185" s="2">
        <v>750</v>
      </c>
      <c r="L185" s="2">
        <f t="shared" si="26"/>
        <v>-750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0</v>
      </c>
      <c r="K186" s="2">
        <v>1274.5</v>
      </c>
      <c r="L186" s="2">
        <f t="shared" si="26"/>
        <v>-1274.5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1558.92</v>
      </c>
      <c r="K187" s="2">
        <v>625.53</v>
      </c>
      <c r="L187" s="2">
        <f t="shared" si="26"/>
        <v>933.39</v>
      </c>
      <c r="M187" s="15">
        <f t="shared" si="27"/>
        <v>2.4921600000000002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712.94</v>
      </c>
      <c r="K188" s="2">
        <v>3000</v>
      </c>
      <c r="L188" s="2">
        <f t="shared" si="26"/>
        <v>-2287.06</v>
      </c>
      <c r="M188" s="15">
        <f t="shared" si="27"/>
        <v>0.23765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2">
        <v>0</v>
      </c>
      <c r="K189" s="2">
        <v>0</v>
      </c>
      <c r="L189" s="2">
        <f t="shared" si="26"/>
        <v>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279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>
        <f>ROUND(SUM(J180:J190),5)</f>
        <v>20585.89</v>
      </c>
      <c r="K191" s="2">
        <f>ROUND(SUM(K180:K190),5)</f>
        <v>16487.400000000001</v>
      </c>
      <c r="L191" s="2">
        <f t="shared" si="26"/>
        <v>4098.49</v>
      </c>
      <c r="M191" s="15">
        <f t="shared" si="27"/>
        <v>1.24858</v>
      </c>
    </row>
    <row r="192" spans="1:13" x14ac:dyDescent="0.25">
      <c r="A192" s="1"/>
      <c r="B192" s="1"/>
      <c r="C192" s="1"/>
      <c r="D192" s="1"/>
      <c r="E192" s="1"/>
      <c r="F192" s="1" t="s">
        <v>281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456.84</v>
      </c>
      <c r="K193" s="2">
        <v>0</v>
      </c>
      <c r="L193" s="2">
        <f t="shared" ref="L193:L221" si="28">ROUND((J193-K193),5)</f>
        <v>456.84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1226.49</v>
      </c>
      <c r="K197" s="2">
        <v>0</v>
      </c>
      <c r="L197" s="2">
        <f t="shared" si="28"/>
        <v>1226.49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-1483.79</v>
      </c>
      <c r="K214" s="2">
        <v>0</v>
      </c>
      <c r="L214" s="2">
        <f t="shared" si="28"/>
        <v>-1483.79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1042.52</v>
      </c>
      <c r="K215" s="2">
        <v>0</v>
      </c>
      <c r="L215" s="2">
        <f t="shared" si="28"/>
        <v>1042.52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91.84</v>
      </c>
      <c r="K216" s="2">
        <v>0</v>
      </c>
      <c r="L216" s="2">
        <f t="shared" si="28"/>
        <v>91.84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307</v>
      </c>
      <c r="H218" s="1"/>
      <c r="I218" s="1"/>
      <c r="J218" s="4">
        <v>60</v>
      </c>
      <c r="K218" s="4">
        <v>15000</v>
      </c>
      <c r="L218" s="4">
        <f t="shared" si="28"/>
        <v>-14940</v>
      </c>
      <c r="M218" s="18">
        <f t="shared" si="29"/>
        <v>4.0000000000000001E-3</v>
      </c>
    </row>
    <row r="219" spans="1:13" x14ac:dyDescent="0.25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2">
        <f>ROUND(SUM(J192:J218),5)</f>
        <v>5884.76</v>
      </c>
      <c r="K219" s="2">
        <f>ROUND(SUM(K192:K218),5)</f>
        <v>15000</v>
      </c>
      <c r="L219" s="2">
        <f t="shared" si="28"/>
        <v>-9115.24</v>
      </c>
      <c r="M219" s="15">
        <f t="shared" si="29"/>
        <v>0.39232</v>
      </c>
    </row>
    <row r="220" spans="1:13" ht="15.75" thickBot="1" x14ac:dyDescent="0.3">
      <c r="A220" s="1"/>
      <c r="B220" s="1"/>
      <c r="C220" s="1"/>
      <c r="D220" s="1"/>
      <c r="E220" s="1"/>
      <c r="F220" s="1" t="s">
        <v>309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>
        <f>ROUND(SUM(J176:J179)+J191+SUM(J219:J220),5)</f>
        <v>31895.17</v>
      </c>
      <c r="K221" s="2">
        <f>ROUND(SUM(K176:K179)+K191+SUM(K219:K220),5)</f>
        <v>36612.410000000003</v>
      </c>
      <c r="L221" s="2">
        <f t="shared" si="28"/>
        <v>-4717.24</v>
      </c>
      <c r="M221" s="15">
        <f t="shared" si="29"/>
        <v>0.87116000000000005</v>
      </c>
    </row>
    <row r="222" spans="1:13" x14ac:dyDescent="0.25">
      <c r="A222" s="1"/>
      <c r="B222" s="1"/>
      <c r="C222" s="1"/>
      <c r="D222" s="1"/>
      <c r="E222" s="1" t="s">
        <v>311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283</v>
      </c>
      <c r="K223" s="2">
        <v>3466.43</v>
      </c>
      <c r="L223" s="2">
        <f>ROUND((J223-K223),5)</f>
        <v>-3183.43</v>
      </c>
      <c r="M223" s="15">
        <f>ROUND(IF(K223=0, IF(J223=0, 0, 1), J223/K223),5)</f>
        <v>8.1640000000000004E-2</v>
      </c>
    </row>
    <row r="224" spans="1:13" x14ac:dyDescent="0.25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2">
        <v>732.28</v>
      </c>
      <c r="K224" s="2">
        <v>126.23</v>
      </c>
      <c r="L224" s="2">
        <f>ROUND((J224-K224),5)</f>
        <v>606.04999999999995</v>
      </c>
      <c r="M224" s="15">
        <f>ROUND(IF(K224=0, IF(J224=0, 0, 1), J224/K224),5)</f>
        <v>5.8011600000000003</v>
      </c>
    </row>
    <row r="225" spans="1:13" ht="15.75" thickBot="1" x14ac:dyDescent="0.3">
      <c r="A225" s="1"/>
      <c r="B225" s="1"/>
      <c r="C225" s="1"/>
      <c r="D225" s="1"/>
      <c r="E225" s="1"/>
      <c r="F225" s="1" t="s">
        <v>314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>
        <f>ROUND(SUM(J222:J225),5)</f>
        <v>1015.28</v>
      </c>
      <c r="K226" s="2">
        <f>ROUND(SUM(K222:K225),5)</f>
        <v>3592.66</v>
      </c>
      <c r="L226" s="2">
        <f>ROUND((J226-K226),5)</f>
        <v>-2577.38</v>
      </c>
      <c r="M226" s="15">
        <f>ROUND(IF(K226=0, IF(J226=0, 0, 1), J226/K226),5)</f>
        <v>0.28260000000000002</v>
      </c>
    </row>
    <row r="227" spans="1:13" x14ac:dyDescent="0.25">
      <c r="A227" s="1"/>
      <c r="B227" s="1"/>
      <c r="C227" s="1"/>
      <c r="D227" s="1"/>
      <c r="E227" s="1" t="s">
        <v>316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>
        <v>62.5</v>
      </c>
      <c r="K228" s="2">
        <v>0</v>
      </c>
      <c r="L228" s="2">
        <f>ROUND((J228-K228),5)</f>
        <v>62.5</v>
      </c>
      <c r="M228" s="15">
        <f>ROUND(IF(K228=0, IF(J228=0, 0, 1), J228/K228),5)</f>
        <v>1</v>
      </c>
    </row>
    <row r="229" spans="1:13" x14ac:dyDescent="0.25">
      <c r="A229" s="1"/>
      <c r="B229" s="1"/>
      <c r="C229" s="1"/>
      <c r="D229" s="1"/>
      <c r="E229" s="1"/>
      <c r="F229" s="1" t="s">
        <v>318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449</v>
      </c>
      <c r="K230" s="2">
        <v>500</v>
      </c>
      <c r="L230" s="2">
        <f t="shared" ref="L230:L235" si="30">ROUND((J230-K230),5)</f>
        <v>-51</v>
      </c>
      <c r="M230" s="15">
        <f t="shared" ref="M230:M235" si="31">ROUND(IF(K230=0, IF(J230=0, 0, 1), J230/K230),5)</f>
        <v>0.89800000000000002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1690.89</v>
      </c>
      <c r="K231" s="2">
        <v>1773.7</v>
      </c>
      <c r="L231" s="2">
        <f t="shared" si="30"/>
        <v>-82.81</v>
      </c>
      <c r="M231" s="15">
        <f t="shared" si="31"/>
        <v>0.95330999999999999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2">
        <v>0</v>
      </c>
      <c r="K232" s="2">
        <v>0</v>
      </c>
      <c r="L232" s="2">
        <f t="shared" si="30"/>
        <v>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322</v>
      </c>
      <c r="H233" s="1"/>
      <c r="I233" s="1"/>
      <c r="J233" s="4">
        <v>3385.95</v>
      </c>
      <c r="K233" s="4">
        <v>3949.37</v>
      </c>
      <c r="L233" s="4">
        <f t="shared" si="30"/>
        <v>-563.41999999999996</v>
      </c>
      <c r="M233" s="18">
        <f t="shared" si="31"/>
        <v>0.85733999999999999</v>
      </c>
    </row>
    <row r="234" spans="1:13" x14ac:dyDescent="0.25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f>ROUND(SUM(J229:J233),5)</f>
        <v>5525.84</v>
      </c>
      <c r="K234" s="2">
        <f>ROUND(SUM(K229:K233),5)</f>
        <v>6223.07</v>
      </c>
      <c r="L234" s="2">
        <f t="shared" si="30"/>
        <v>-697.23</v>
      </c>
      <c r="M234" s="15">
        <f t="shared" si="31"/>
        <v>0.88795999999999997</v>
      </c>
    </row>
    <row r="235" spans="1:13" x14ac:dyDescent="0.25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>
        <v>0</v>
      </c>
      <c r="K235" s="2">
        <v>0</v>
      </c>
      <c r="L235" s="2">
        <f t="shared" si="30"/>
        <v>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325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415.31</v>
      </c>
      <c r="K237" s="2">
        <v>1475.05</v>
      </c>
      <c r="L237" s="2">
        <f t="shared" ref="L237:L242" si="32">ROUND((J237-K237),5)</f>
        <v>-1059.74</v>
      </c>
      <c r="M237" s="15">
        <f t="shared" ref="M237:M242" si="33">ROUND(IF(K237=0, IF(J237=0, 0, 1), J237/K237),5)</f>
        <v>0.28155999999999998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2">
        <v>921.44</v>
      </c>
      <c r="K238" s="2">
        <v>24.46</v>
      </c>
      <c r="L238" s="2">
        <f t="shared" si="32"/>
        <v>896.98</v>
      </c>
      <c r="M238" s="15">
        <f t="shared" si="33"/>
        <v>37.671300000000002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328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2">
        <f>ROUND(SUM(J236:J239),5)</f>
        <v>1336.75</v>
      </c>
      <c r="K240" s="2">
        <f>ROUND(SUM(K236:K239),5)</f>
        <v>1499.51</v>
      </c>
      <c r="L240" s="2">
        <f t="shared" si="32"/>
        <v>-162.76</v>
      </c>
      <c r="M240" s="15">
        <f t="shared" si="33"/>
        <v>0.89146000000000003</v>
      </c>
    </row>
    <row r="241" spans="1:13" ht="15.75" thickBot="1" x14ac:dyDescent="0.3">
      <c r="A241" s="1"/>
      <c r="B241" s="1"/>
      <c r="C241" s="1"/>
      <c r="D241" s="1"/>
      <c r="E241" s="1"/>
      <c r="F241" s="1" t="s">
        <v>330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>
        <f>ROUND(SUM(J227:J228)+SUM(J234:J235)+SUM(J240:J241),5)</f>
        <v>6925.09</v>
      </c>
      <c r="K242" s="2">
        <f>ROUND(SUM(K227:K228)+SUM(K234:K235)+SUM(K240:K241),5)</f>
        <v>7722.58</v>
      </c>
      <c r="L242" s="2">
        <f t="shared" si="32"/>
        <v>-797.49</v>
      </c>
      <c r="M242" s="15">
        <f t="shared" si="33"/>
        <v>0.89673000000000003</v>
      </c>
    </row>
    <row r="243" spans="1:13" x14ac:dyDescent="0.25">
      <c r="A243" s="1"/>
      <c r="B243" s="1"/>
      <c r="C243" s="1"/>
      <c r="D243" s="1"/>
      <c r="E243" s="1" t="s">
        <v>332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4934.3100000000004</v>
      </c>
      <c r="K244" s="2">
        <v>7505.9</v>
      </c>
      <c r="L244" s="2">
        <f t="shared" ref="L244:L249" si="34">ROUND((J244-K244),5)</f>
        <v>-2571.59</v>
      </c>
      <c r="M244" s="15">
        <f t="shared" ref="M244:M249" si="35">ROUND(IF(K244=0, IF(J244=0, 0, 1), J244/K244),5)</f>
        <v>0.65739000000000003</v>
      </c>
    </row>
    <row r="245" spans="1:13" x14ac:dyDescent="0.25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400</v>
      </c>
      <c r="K247" s="2">
        <v>0</v>
      </c>
      <c r="L247" s="2">
        <f t="shared" si="34"/>
        <v>400</v>
      </c>
      <c r="M247" s="15">
        <f t="shared" si="35"/>
        <v>1</v>
      </c>
    </row>
    <row r="248" spans="1:13" x14ac:dyDescent="0.25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235</v>
      </c>
      <c r="K248" s="2">
        <v>4308.8500000000004</v>
      </c>
      <c r="L248" s="2">
        <f t="shared" si="34"/>
        <v>-4073.85</v>
      </c>
      <c r="M248" s="15">
        <f t="shared" si="35"/>
        <v>5.4539999999999998E-2</v>
      </c>
    </row>
    <row r="249" spans="1:13" x14ac:dyDescent="0.25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>
        <v>771.49</v>
      </c>
      <c r="K249" s="2">
        <v>8568</v>
      </c>
      <c r="L249" s="2">
        <f t="shared" si="34"/>
        <v>-7796.51</v>
      </c>
      <c r="M249" s="15">
        <f t="shared" si="35"/>
        <v>9.0039999999999995E-2</v>
      </c>
    </row>
    <row r="250" spans="1:13" x14ac:dyDescent="0.25">
      <c r="A250" s="1"/>
      <c r="B250" s="1"/>
      <c r="C250" s="1"/>
      <c r="D250" s="1"/>
      <c r="E250" s="1"/>
      <c r="F250" s="1" t="s">
        <v>339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341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343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f>ROUND(SUM(J243:J249)+SUM(J253:J254),5)</f>
        <v>6890.8</v>
      </c>
      <c r="K255" s="2">
        <f>ROUND(SUM(K243:K249)+SUM(K253:K254),5)</f>
        <v>25932.75</v>
      </c>
      <c r="L255" s="2">
        <f t="shared" si="36"/>
        <v>-19041.95</v>
      </c>
      <c r="M255" s="15">
        <f t="shared" si="37"/>
        <v>0.26572000000000001</v>
      </c>
    </row>
    <row r="256" spans="1:13" ht="15.75" thickBot="1" x14ac:dyDescent="0.3">
      <c r="A256" s="1"/>
      <c r="B256" s="1"/>
      <c r="C256" s="1"/>
      <c r="D256" s="1"/>
      <c r="E256" s="1" t="s">
        <v>345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346</v>
      </c>
      <c r="E257" s="1"/>
      <c r="F257" s="1"/>
      <c r="G257" s="1"/>
      <c r="H257" s="1"/>
      <c r="I257" s="1"/>
      <c r="J257" s="3">
        <f>ROUND(J32+J42+J162+J167+J175+J221+J226+J242+SUM(J255:J256),5)</f>
        <v>901266.56</v>
      </c>
      <c r="K257" s="3">
        <f>ROUND(K32+K42+K162+K167+K175+K221+K226+K242+SUM(K255:K256),5)</f>
        <v>1038480.77</v>
      </c>
      <c r="L257" s="3">
        <f t="shared" si="36"/>
        <v>-137214.21</v>
      </c>
      <c r="M257" s="17">
        <f t="shared" si="37"/>
        <v>0.86787000000000003</v>
      </c>
    </row>
    <row r="258" spans="1:13" x14ac:dyDescent="0.25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>
        <f>ROUND(J3+J31-J257,5)</f>
        <v>414364.76</v>
      </c>
      <c r="K258" s="2">
        <f>ROUND(K3+K31-K257,5)</f>
        <v>422857.09</v>
      </c>
      <c r="L258" s="2">
        <f t="shared" si="36"/>
        <v>-8492.33</v>
      </c>
      <c r="M258" s="15">
        <f t="shared" si="37"/>
        <v>0.97992000000000001</v>
      </c>
    </row>
    <row r="259" spans="1:13" x14ac:dyDescent="0.25">
      <c r="A259" s="1"/>
      <c r="B259" s="1" t="s">
        <v>348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349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402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403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404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350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351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352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353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354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355</v>
      </c>
      <c r="G269" s="1"/>
      <c r="H269" s="1"/>
      <c r="I269" s="1"/>
      <c r="J269" s="2">
        <v>20000</v>
      </c>
      <c r="K269" s="2">
        <v>20000.02</v>
      </c>
      <c r="L269" s="2">
        <f t="shared" si="38"/>
        <v>-0.02</v>
      </c>
      <c r="M269" s="15">
        <f t="shared" si="39"/>
        <v>1</v>
      </c>
    </row>
    <row r="270" spans="1:13" x14ac:dyDescent="0.25">
      <c r="A270" s="1"/>
      <c r="B270" s="1"/>
      <c r="C270" s="1"/>
      <c r="D270" s="1"/>
      <c r="E270" s="1"/>
      <c r="F270" s="1" t="s">
        <v>356</v>
      </c>
      <c r="G270" s="1"/>
      <c r="H270" s="1"/>
      <c r="I270" s="1"/>
      <c r="J270" s="2">
        <v>4615.9799999999996</v>
      </c>
      <c r="K270" s="2">
        <v>2500.2199999999998</v>
      </c>
      <c r="L270" s="2">
        <f t="shared" si="38"/>
        <v>2115.7600000000002</v>
      </c>
      <c r="M270" s="15">
        <f t="shared" si="39"/>
        <v>1.84623</v>
      </c>
    </row>
    <row r="271" spans="1:13" ht="15.75" thickBot="1" x14ac:dyDescent="0.3">
      <c r="A271" s="1"/>
      <c r="B271" s="1"/>
      <c r="C271" s="1"/>
      <c r="D271" s="1"/>
      <c r="E271" s="1"/>
      <c r="F271" s="1" t="s">
        <v>357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358</v>
      </c>
      <c r="F272" s="1"/>
      <c r="G272" s="1"/>
      <c r="H272" s="1"/>
      <c r="I272" s="1"/>
      <c r="J272" s="2">
        <f>ROUND(SUM(J265:J271),5)</f>
        <v>26015.98</v>
      </c>
      <c r="K272" s="2">
        <f>ROUND(SUM(K265:K271),5)</f>
        <v>22500.240000000002</v>
      </c>
      <c r="L272" s="2">
        <f t="shared" si="38"/>
        <v>3515.74</v>
      </c>
      <c r="M272" s="15">
        <f t="shared" si="39"/>
        <v>1.15625</v>
      </c>
    </row>
    <row r="273" spans="1:13" x14ac:dyDescent="0.25">
      <c r="A273" s="1"/>
      <c r="B273" s="1"/>
      <c r="C273" s="1"/>
      <c r="D273" s="1"/>
      <c r="E273" s="1" t="s">
        <v>359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360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361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362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363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364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365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366</v>
      </c>
      <c r="G280" s="1"/>
      <c r="H280" s="1"/>
      <c r="I280" s="1"/>
      <c r="J280" s="2">
        <v>3743.71</v>
      </c>
      <c r="K280" s="2">
        <v>0</v>
      </c>
      <c r="L280" s="2">
        <f t="shared" ref="L280:L288" si="40">ROUND((J280-K280),5)</f>
        <v>3743.71</v>
      </c>
      <c r="M280" s="15">
        <f t="shared" ref="M280:M288" si="41"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367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 x14ac:dyDescent="0.25">
      <c r="A282" s="1"/>
      <c r="B282" s="1"/>
      <c r="C282" s="1"/>
      <c r="D282" s="1"/>
      <c r="E282" s="1"/>
      <c r="F282" s="1" t="s">
        <v>368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 x14ac:dyDescent="0.25">
      <c r="A283" s="1"/>
      <c r="B283" s="1"/>
      <c r="C283" s="1"/>
      <c r="D283" s="1"/>
      <c r="E283" s="1"/>
      <c r="F283" s="1" t="s">
        <v>369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 x14ac:dyDescent="0.25">
      <c r="A284" s="1"/>
      <c r="B284" s="1"/>
      <c r="C284" s="1"/>
      <c r="D284" s="1"/>
      <c r="E284" s="1"/>
      <c r="F284" s="1" t="s">
        <v>370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371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 x14ac:dyDescent="0.3">
      <c r="A286" s="1"/>
      <c r="B286" s="1"/>
      <c r="C286" s="1"/>
      <c r="D286" s="1"/>
      <c r="E286" s="1" t="s">
        <v>372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 t="shared" si="40"/>
        <v>5702.94</v>
      </c>
      <c r="M286" s="16">
        <f t="shared" si="41"/>
        <v>1</v>
      </c>
    </row>
    <row r="287" spans="1:13" ht="15.75" thickBot="1" x14ac:dyDescent="0.3">
      <c r="A287" s="1"/>
      <c r="B287" s="1"/>
      <c r="C287" s="1"/>
      <c r="D287" s="1" t="s">
        <v>373</v>
      </c>
      <c r="E287" s="1"/>
      <c r="F287" s="1"/>
      <c r="G287" s="1"/>
      <c r="H287" s="1"/>
      <c r="I287" s="1"/>
      <c r="J287" s="3">
        <f>ROUND(J264+J272+SUM(J277:J278)+J286,5)</f>
        <v>32168.92</v>
      </c>
      <c r="K287" s="3">
        <f>ROUND(K264+K272+SUM(K277:K278)+K286,5)</f>
        <v>22500.240000000002</v>
      </c>
      <c r="L287" s="3">
        <f t="shared" si="40"/>
        <v>9668.68</v>
      </c>
      <c r="M287" s="17">
        <f t="shared" si="41"/>
        <v>1.42971</v>
      </c>
    </row>
    <row r="288" spans="1:13" x14ac:dyDescent="0.25">
      <c r="A288" s="1"/>
      <c r="B288" s="1"/>
      <c r="C288" s="1" t="s">
        <v>374</v>
      </c>
      <c r="D288" s="1"/>
      <c r="E288" s="1"/>
      <c r="F288" s="1"/>
      <c r="G288" s="1"/>
      <c r="H288" s="1"/>
      <c r="I288" s="1"/>
      <c r="J288" s="2">
        <f>ROUND(J260+J263+J287,5)</f>
        <v>127168.92</v>
      </c>
      <c r="K288" s="2">
        <f>ROUND(K260+K263+K287,5)</f>
        <v>22500.240000000002</v>
      </c>
      <c r="L288" s="2">
        <f t="shared" si="40"/>
        <v>104668.68</v>
      </c>
      <c r="M288" s="15">
        <f t="shared" si="41"/>
        <v>5.6518899999999999</v>
      </c>
    </row>
    <row r="289" spans="1:13" x14ac:dyDescent="0.25">
      <c r="A289" s="1"/>
      <c r="B289" s="1"/>
      <c r="C289" s="1" t="s">
        <v>375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376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377</v>
      </c>
      <c r="F291" s="1"/>
      <c r="G291" s="1"/>
      <c r="H291" s="1"/>
      <c r="I291" s="1"/>
      <c r="J291" s="2">
        <v>333521</v>
      </c>
      <c r="K291" s="2">
        <v>108837.15</v>
      </c>
      <c r="L291" s="2">
        <f>ROUND((J291-K291),5)</f>
        <v>224683.85</v>
      </c>
      <c r="M291" s="15">
        <f>ROUND(IF(K291=0, IF(J291=0, 0, 1), J291/K291),5)</f>
        <v>3.0644</v>
      </c>
    </row>
    <row r="292" spans="1:13" x14ac:dyDescent="0.25">
      <c r="A292" s="1"/>
      <c r="B292" s="1"/>
      <c r="C292" s="1"/>
      <c r="D292" s="1"/>
      <c r="E292" s="1" t="s">
        <v>378</v>
      </c>
      <c r="F292" s="1"/>
      <c r="G292" s="1"/>
      <c r="H292" s="1"/>
      <c r="I292" s="1"/>
      <c r="J292" s="2">
        <v>53325</v>
      </c>
      <c r="K292" s="2">
        <v>73750</v>
      </c>
      <c r="L292" s="2">
        <f>ROUND((J292-K292),5)</f>
        <v>-20425</v>
      </c>
      <c r="M292" s="15">
        <f>ROUND(IF(K292=0, IF(J292=0, 0, 1), J292/K292),5)</f>
        <v>0.72304999999999997</v>
      </c>
    </row>
    <row r="293" spans="1:13" ht="15.75" thickBot="1" x14ac:dyDescent="0.3">
      <c r="A293" s="1"/>
      <c r="B293" s="1"/>
      <c r="C293" s="1"/>
      <c r="D293" s="1"/>
      <c r="E293" s="1" t="s">
        <v>379</v>
      </c>
      <c r="F293" s="1"/>
      <c r="G293" s="1"/>
      <c r="H293" s="1"/>
      <c r="I293" s="1"/>
      <c r="J293" s="4">
        <v>0</v>
      </c>
      <c r="K293" s="4">
        <v>0</v>
      </c>
      <c r="L293" s="4">
        <f>ROUND((J293-K293),5)</f>
        <v>0</v>
      </c>
      <c r="M293" s="18">
        <f>ROUND(IF(K293=0, IF(J293=0, 0, 1), J293/K293),5)</f>
        <v>0</v>
      </c>
    </row>
    <row r="294" spans="1:13" x14ac:dyDescent="0.25">
      <c r="A294" s="1"/>
      <c r="B294" s="1"/>
      <c r="C294" s="1"/>
      <c r="D294" s="1" t="s">
        <v>380</v>
      </c>
      <c r="E294" s="1"/>
      <c r="F294" s="1"/>
      <c r="G294" s="1"/>
      <c r="H294" s="1"/>
      <c r="I294" s="1"/>
      <c r="J294" s="2">
        <f>ROUND(SUM(J290:J293),5)</f>
        <v>386846</v>
      </c>
      <c r="K294" s="2">
        <f>ROUND(SUM(K290:K293),5)</f>
        <v>182587.15</v>
      </c>
      <c r="L294" s="2">
        <f>ROUND((J294-K294),5)</f>
        <v>204258.85</v>
      </c>
      <c r="M294" s="15">
        <f>ROUND(IF(K294=0, IF(J294=0, 0, 1), J294/K294),5)</f>
        <v>2.11869</v>
      </c>
    </row>
    <row r="295" spans="1:13" x14ac:dyDescent="0.25">
      <c r="A295" s="1"/>
      <c r="B295" s="1"/>
      <c r="C295" s="1"/>
      <c r="D295" s="1" t="s">
        <v>381</v>
      </c>
      <c r="E295" s="1"/>
      <c r="F295" s="1"/>
      <c r="G295" s="1"/>
      <c r="H295" s="1"/>
      <c r="I295" s="1"/>
      <c r="J295" s="2"/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382</v>
      </c>
      <c r="F296" s="1"/>
      <c r="G296" s="1"/>
      <c r="H296" s="1"/>
      <c r="I296" s="1"/>
      <c r="J296" s="2">
        <v>0</v>
      </c>
      <c r="K296" s="2">
        <v>35000</v>
      </c>
      <c r="L296" s="2">
        <f>ROUND((J296-K296),5)</f>
        <v>-35000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383</v>
      </c>
      <c r="F297" s="1"/>
      <c r="G297" s="1"/>
      <c r="H297" s="1"/>
      <c r="I297" s="1"/>
      <c r="J297" s="2">
        <v>0</v>
      </c>
      <c r="K297" s="2">
        <v>0</v>
      </c>
      <c r="L297" s="2">
        <f>ROUND((J297-K297),5)</f>
        <v>0</v>
      </c>
      <c r="M297" s="15">
        <f>ROUND(IF(K297=0, IF(J297=0, 0, 1), J297/K297),5)</f>
        <v>0</v>
      </c>
    </row>
    <row r="298" spans="1:13" x14ac:dyDescent="0.25">
      <c r="A298" s="1"/>
      <c r="B298" s="1"/>
      <c r="C298" s="1"/>
      <c r="D298" s="1"/>
      <c r="E298" s="1" t="s">
        <v>384</v>
      </c>
      <c r="F298" s="1"/>
      <c r="G298" s="1"/>
      <c r="H298" s="1"/>
      <c r="I298" s="1"/>
      <c r="J298" s="2">
        <v>265</v>
      </c>
      <c r="K298" s="2">
        <v>0</v>
      </c>
      <c r="L298" s="2">
        <f>ROUND((J298-K298),5)</f>
        <v>265</v>
      </c>
      <c r="M298" s="15">
        <f>ROUND(IF(K298=0, IF(J298=0, 0, 1), J298/K298),5)</f>
        <v>1</v>
      </c>
    </row>
    <row r="299" spans="1:13" x14ac:dyDescent="0.25">
      <c r="A299" s="1"/>
      <c r="B299" s="1"/>
      <c r="C299" s="1"/>
      <c r="D299" s="1"/>
      <c r="E299" s="1" t="s">
        <v>385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 x14ac:dyDescent="0.25">
      <c r="A300" s="1"/>
      <c r="B300" s="1"/>
      <c r="C300" s="1"/>
      <c r="D300" s="1"/>
      <c r="E300" s="1" t="s">
        <v>386</v>
      </c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/>
      <c r="F301" s="1" t="s">
        <v>387</v>
      </c>
      <c r="G301" s="1"/>
      <c r="H301" s="1"/>
      <c r="I301" s="1"/>
      <c r="J301" s="2">
        <v>3181.44</v>
      </c>
      <c r="K301" s="2">
        <v>0</v>
      </c>
      <c r="L301" s="2">
        <f t="shared" ref="L301:L307" si="42">ROUND((J301-K301),5)</f>
        <v>3181.44</v>
      </c>
      <c r="M301" s="15">
        <f t="shared" ref="M301:M307" si="43">ROUND(IF(K301=0, IF(J301=0, 0, 1), J301/K301),5)</f>
        <v>1</v>
      </c>
    </row>
    <row r="302" spans="1:13" x14ac:dyDescent="0.25">
      <c r="A302" s="1"/>
      <c r="B302" s="1"/>
      <c r="C302" s="1"/>
      <c r="D302" s="1"/>
      <c r="E302" s="1"/>
      <c r="F302" s="1" t="s">
        <v>388</v>
      </c>
      <c r="G302" s="1"/>
      <c r="H302" s="1"/>
      <c r="I302" s="1"/>
      <c r="J302" s="2">
        <v>71630.86</v>
      </c>
      <c r="K302" s="2">
        <v>0</v>
      </c>
      <c r="L302" s="2">
        <f t="shared" si="42"/>
        <v>71630.86</v>
      </c>
      <c r="M302" s="15">
        <f t="shared" si="43"/>
        <v>1</v>
      </c>
    </row>
    <row r="303" spans="1:13" x14ac:dyDescent="0.25">
      <c r="A303" s="1"/>
      <c r="B303" s="1"/>
      <c r="C303" s="1"/>
      <c r="D303" s="1"/>
      <c r="E303" s="1"/>
      <c r="F303" s="1" t="s">
        <v>389</v>
      </c>
      <c r="G303" s="1"/>
      <c r="H303" s="1"/>
      <c r="I303" s="1"/>
      <c r="J303" s="2">
        <v>690</v>
      </c>
      <c r="K303" s="2">
        <v>0</v>
      </c>
      <c r="L303" s="2">
        <f t="shared" si="42"/>
        <v>690</v>
      </c>
      <c r="M303" s="15">
        <f t="shared" si="43"/>
        <v>1</v>
      </c>
    </row>
    <row r="304" spans="1:13" ht="15.75" thickBot="1" x14ac:dyDescent="0.3">
      <c r="A304" s="1"/>
      <c r="B304" s="1"/>
      <c r="C304" s="1"/>
      <c r="D304" s="1"/>
      <c r="E304" s="1"/>
      <c r="F304" s="1" t="s">
        <v>390</v>
      </c>
      <c r="G304" s="1"/>
      <c r="H304" s="1"/>
      <c r="I304" s="1"/>
      <c r="J304" s="4">
        <v>0</v>
      </c>
      <c r="K304" s="4">
        <v>0</v>
      </c>
      <c r="L304" s="4">
        <f t="shared" si="42"/>
        <v>0</v>
      </c>
      <c r="M304" s="18">
        <f t="shared" si="43"/>
        <v>0</v>
      </c>
    </row>
    <row r="305" spans="1:13" x14ac:dyDescent="0.25">
      <c r="A305" s="1"/>
      <c r="B305" s="1"/>
      <c r="C305" s="1"/>
      <c r="D305" s="1"/>
      <c r="E305" s="1" t="s">
        <v>391</v>
      </c>
      <c r="F305" s="1"/>
      <c r="G305" s="1"/>
      <c r="H305" s="1"/>
      <c r="I305" s="1"/>
      <c r="J305" s="2">
        <f>ROUND(SUM(J300:J304),5)</f>
        <v>75502.3</v>
      </c>
      <c r="K305" s="2">
        <f>ROUND(SUM(K300:K304),5)</f>
        <v>0</v>
      </c>
      <c r="L305" s="2">
        <f t="shared" si="42"/>
        <v>75502.3</v>
      </c>
      <c r="M305" s="15">
        <f t="shared" si="43"/>
        <v>1</v>
      </c>
    </row>
    <row r="306" spans="1:13" ht="15.75" thickBot="1" x14ac:dyDescent="0.3">
      <c r="A306" s="1"/>
      <c r="B306" s="1"/>
      <c r="C306" s="1"/>
      <c r="D306" s="1"/>
      <c r="E306" s="1" t="s">
        <v>392</v>
      </c>
      <c r="F306" s="1"/>
      <c r="G306" s="1"/>
      <c r="H306" s="1"/>
      <c r="I306" s="1"/>
      <c r="J306" s="4">
        <v>0</v>
      </c>
      <c r="K306" s="4">
        <v>0</v>
      </c>
      <c r="L306" s="4">
        <f t="shared" si="42"/>
        <v>0</v>
      </c>
      <c r="M306" s="18">
        <f t="shared" si="43"/>
        <v>0</v>
      </c>
    </row>
    <row r="307" spans="1:13" x14ac:dyDescent="0.25">
      <c r="A307" s="1"/>
      <c r="B307" s="1"/>
      <c r="C307" s="1"/>
      <c r="D307" s="1" t="s">
        <v>393</v>
      </c>
      <c r="E307" s="1"/>
      <c r="F307" s="1"/>
      <c r="G307" s="1"/>
      <c r="H307" s="1"/>
      <c r="I307" s="1"/>
      <c r="J307" s="2">
        <f>ROUND(SUM(J295:J299)+SUM(J305:J306),5)</f>
        <v>75767.3</v>
      </c>
      <c r="K307" s="2">
        <f>ROUND(SUM(K295:K299)+SUM(K305:K306),5)</f>
        <v>35000</v>
      </c>
      <c r="L307" s="2">
        <f t="shared" si="42"/>
        <v>40767.300000000003</v>
      </c>
      <c r="M307" s="15">
        <f t="shared" si="43"/>
        <v>2.1647799999999999</v>
      </c>
    </row>
    <row r="308" spans="1:13" x14ac:dyDescent="0.25">
      <c r="A308" s="1"/>
      <c r="B308" s="1"/>
      <c r="C308" s="1"/>
      <c r="D308" s="1" t="s">
        <v>394</v>
      </c>
      <c r="E308" s="1"/>
      <c r="F308" s="1"/>
      <c r="G308" s="1"/>
      <c r="H308" s="1"/>
      <c r="I308" s="1"/>
      <c r="J308" s="2"/>
      <c r="K308" s="2"/>
      <c r="L308" s="2"/>
      <c r="M308" s="15"/>
    </row>
    <row r="309" spans="1:13" x14ac:dyDescent="0.25">
      <c r="A309" s="1"/>
      <c r="B309" s="1"/>
      <c r="C309" s="1"/>
      <c r="D309" s="1"/>
      <c r="E309" s="1" t="s">
        <v>395</v>
      </c>
      <c r="F309" s="1"/>
      <c r="G309" s="1"/>
      <c r="H309" s="1"/>
      <c r="I309" s="1"/>
      <c r="J309" s="2">
        <v>0</v>
      </c>
      <c r="K309" s="2">
        <v>2347.5300000000002</v>
      </c>
      <c r="L309" s="2">
        <f t="shared" ref="L309:L314" si="44">ROUND((J309-K309),5)</f>
        <v>-2347.5300000000002</v>
      </c>
      <c r="M309" s="15">
        <f t="shared" ref="M309:M314" si="45">ROUND(IF(K309=0, IF(J309=0, 0, 1), J309/K309),5)</f>
        <v>0</v>
      </c>
    </row>
    <row r="310" spans="1:13" ht="15.75" thickBot="1" x14ac:dyDescent="0.3">
      <c r="A310" s="1"/>
      <c r="B310" s="1"/>
      <c r="C310" s="1"/>
      <c r="D310" s="1"/>
      <c r="E310" s="1" t="s">
        <v>396</v>
      </c>
      <c r="F310" s="1"/>
      <c r="G310" s="1"/>
      <c r="H310" s="1"/>
      <c r="I310" s="1"/>
      <c r="J310" s="2">
        <v>0</v>
      </c>
      <c r="K310" s="2">
        <v>10000</v>
      </c>
      <c r="L310" s="2">
        <f t="shared" si="44"/>
        <v>-10000</v>
      </c>
      <c r="M310" s="15">
        <f t="shared" si="45"/>
        <v>0</v>
      </c>
    </row>
    <row r="311" spans="1:13" ht="15.75" thickBot="1" x14ac:dyDescent="0.3">
      <c r="A311" s="1"/>
      <c r="B311" s="1"/>
      <c r="C311" s="1"/>
      <c r="D311" s="1" t="s">
        <v>397</v>
      </c>
      <c r="E311" s="1"/>
      <c r="F311" s="1"/>
      <c r="G311" s="1"/>
      <c r="H311" s="1"/>
      <c r="I311" s="1"/>
      <c r="J311" s="5">
        <f>ROUND(SUM(J308:J310),5)</f>
        <v>0</v>
      </c>
      <c r="K311" s="5">
        <f>ROUND(SUM(K308:K310),5)</f>
        <v>12347.53</v>
      </c>
      <c r="L311" s="5">
        <f t="shared" si="44"/>
        <v>-12347.53</v>
      </c>
      <c r="M311" s="16">
        <f t="shared" si="45"/>
        <v>0</v>
      </c>
    </row>
    <row r="312" spans="1:13" ht="15.75" thickBot="1" x14ac:dyDescent="0.3">
      <c r="A312" s="1"/>
      <c r="B312" s="1"/>
      <c r="C312" s="1" t="s">
        <v>398</v>
      </c>
      <c r="D312" s="1"/>
      <c r="E312" s="1"/>
      <c r="F312" s="1"/>
      <c r="G312" s="1"/>
      <c r="H312" s="1"/>
      <c r="I312" s="1"/>
      <c r="J312" s="5">
        <f>ROUND(J289+J294+J307+J311,5)</f>
        <v>462613.3</v>
      </c>
      <c r="K312" s="5">
        <f>ROUND(K289+K294+K307+K311,5)</f>
        <v>229934.68</v>
      </c>
      <c r="L312" s="5">
        <f t="shared" si="44"/>
        <v>232678.62</v>
      </c>
      <c r="M312" s="16">
        <f t="shared" si="45"/>
        <v>2.01193</v>
      </c>
    </row>
    <row r="313" spans="1:13" ht="15.75" thickBot="1" x14ac:dyDescent="0.3">
      <c r="A313" s="1"/>
      <c r="B313" s="1" t="s">
        <v>399</v>
      </c>
      <c r="C313" s="1"/>
      <c r="D313" s="1"/>
      <c r="E313" s="1"/>
      <c r="F313" s="1"/>
      <c r="G313" s="1"/>
      <c r="H313" s="1"/>
      <c r="I313" s="1"/>
      <c r="J313" s="5">
        <f>ROUND(J259+J288-J312,5)</f>
        <v>-335444.38</v>
      </c>
      <c r="K313" s="5">
        <f>ROUND(K259+K288-K312,5)</f>
        <v>-207434.44</v>
      </c>
      <c r="L313" s="5">
        <f t="shared" si="44"/>
        <v>-128009.94</v>
      </c>
      <c r="M313" s="16">
        <f t="shared" si="45"/>
        <v>1.61711</v>
      </c>
    </row>
    <row r="314" spans="1:13" s="8" customFormat="1" ht="12" thickBot="1" x14ac:dyDescent="0.25">
      <c r="A314" s="6" t="s">
        <v>86</v>
      </c>
      <c r="B314" s="6"/>
      <c r="C314" s="6"/>
      <c r="D314" s="6"/>
      <c r="E314" s="6"/>
      <c r="F314" s="6"/>
      <c r="G314" s="6"/>
      <c r="H314" s="6"/>
      <c r="I314" s="6"/>
      <c r="J314" s="7">
        <f>ROUND(J258+J313,5)</f>
        <v>78920.38</v>
      </c>
      <c r="K314" s="7">
        <f>ROUND(K258+K313,5)</f>
        <v>215422.65</v>
      </c>
      <c r="L314" s="7">
        <f t="shared" si="44"/>
        <v>-136502.26999999999</v>
      </c>
      <c r="M314" s="19">
        <f t="shared" si="45"/>
        <v>0.36635000000000001</v>
      </c>
    </row>
    <row r="315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12:40 PM
&amp;"Arial,Bold"&amp;8 07/08/25
&amp;"Arial,Bold"&amp;8 Accrual Basis&amp;C&amp;"Arial,Bold"&amp;12 Nederland Fire Protection District
&amp;"Arial,Bold"&amp;14 Income &amp;&amp; Expense Budget vs. Actual
&amp;"Arial,Bold"&amp;10 January through June 2025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35FC-183A-496E-B305-A67340EF361F}">
  <dimension ref="A1:Q440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.28515625" bestFit="1" customWidth="1"/>
    <col min="11" max="11" width="30.28515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405</v>
      </c>
      <c r="I1" s="10" t="s">
        <v>406</v>
      </c>
      <c r="J1" s="10" t="s">
        <v>407</v>
      </c>
      <c r="K1" s="10" t="s">
        <v>408</v>
      </c>
      <c r="L1" s="10" t="s">
        <v>409</v>
      </c>
      <c r="M1" s="10" t="s">
        <v>410</v>
      </c>
      <c r="N1" s="10" t="s">
        <v>411</v>
      </c>
      <c r="O1" s="10" t="s">
        <v>412</v>
      </c>
      <c r="P1" s="10" t="s">
        <v>413</v>
      </c>
      <c r="Q1" s="10" t="s">
        <v>414</v>
      </c>
    </row>
    <row r="2" spans="1:17" ht="15.75" thickTop="1" x14ac:dyDescent="0.25">
      <c r="A2" s="1"/>
      <c r="B2" s="1" t="s">
        <v>95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492</v>
      </c>
      <c r="I3" s="25">
        <v>45833</v>
      </c>
      <c r="J3" s="24" t="s">
        <v>499</v>
      </c>
      <c r="K3" s="24" t="s">
        <v>554</v>
      </c>
      <c r="L3" s="24" t="s">
        <v>614</v>
      </c>
      <c r="M3" s="24" t="s">
        <v>741</v>
      </c>
      <c r="N3" s="26"/>
      <c r="O3" s="24" t="s">
        <v>742</v>
      </c>
      <c r="P3" s="27">
        <v>899.04</v>
      </c>
      <c r="Q3" s="27">
        <f>ROUND(Q2+P3,5)</f>
        <v>899.04</v>
      </c>
    </row>
    <row r="4" spans="1:17" x14ac:dyDescent="0.25">
      <c r="A4" s="28"/>
      <c r="B4" s="28" t="s">
        <v>415</v>
      </c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2">
        <f>ROUND(SUM(P2:P3),5)</f>
        <v>899.04</v>
      </c>
      <c r="Q4" s="2">
        <f>Q3</f>
        <v>899.04</v>
      </c>
    </row>
    <row r="5" spans="1:17" x14ac:dyDescent="0.25">
      <c r="A5" s="1"/>
      <c r="B5" s="1" t="s">
        <v>97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1"/>
      <c r="O5" s="1"/>
      <c r="P5" s="23"/>
      <c r="Q5" s="23"/>
    </row>
    <row r="6" spans="1:17" ht="15.75" thickBot="1" x14ac:dyDescent="0.3">
      <c r="A6" s="21"/>
      <c r="B6" s="21"/>
      <c r="C6" s="21"/>
      <c r="D6" s="21"/>
      <c r="E6" s="21"/>
      <c r="F6" s="21"/>
      <c r="G6" s="24"/>
      <c r="H6" s="24" t="s">
        <v>493</v>
      </c>
      <c r="I6" s="25">
        <v>45835</v>
      </c>
      <c r="J6" s="24"/>
      <c r="K6" s="24" t="s">
        <v>555</v>
      </c>
      <c r="L6" s="24" t="s">
        <v>615</v>
      </c>
      <c r="M6" s="24" t="s">
        <v>741</v>
      </c>
      <c r="N6" s="26"/>
      <c r="O6" s="24" t="s">
        <v>11</v>
      </c>
      <c r="P6" s="27">
        <v>1000</v>
      </c>
      <c r="Q6" s="27">
        <f>ROUND(Q5+P6,5)</f>
        <v>1000</v>
      </c>
    </row>
    <row r="7" spans="1:17" x14ac:dyDescent="0.25">
      <c r="A7" s="28"/>
      <c r="B7" s="28" t="s">
        <v>416</v>
      </c>
      <c r="C7" s="28"/>
      <c r="D7" s="28"/>
      <c r="E7" s="28"/>
      <c r="F7" s="28"/>
      <c r="G7" s="28"/>
      <c r="H7" s="28"/>
      <c r="I7" s="29"/>
      <c r="J7" s="28"/>
      <c r="K7" s="28"/>
      <c r="L7" s="28"/>
      <c r="M7" s="28"/>
      <c r="N7" s="28"/>
      <c r="O7" s="28"/>
      <c r="P7" s="2">
        <f>ROUND(SUM(P5:P6),5)</f>
        <v>1000</v>
      </c>
      <c r="Q7" s="2">
        <f>Q6</f>
        <v>1000</v>
      </c>
    </row>
    <row r="8" spans="1:17" x14ac:dyDescent="0.25">
      <c r="A8" s="1"/>
      <c r="B8" s="1" t="s">
        <v>98</v>
      </c>
      <c r="C8" s="1"/>
      <c r="D8" s="1"/>
      <c r="E8" s="1"/>
      <c r="F8" s="1"/>
      <c r="G8" s="1"/>
      <c r="H8" s="1"/>
      <c r="I8" s="22"/>
      <c r="J8" s="1"/>
      <c r="K8" s="1"/>
      <c r="L8" s="1"/>
      <c r="M8" s="1"/>
      <c r="N8" s="1"/>
      <c r="O8" s="1"/>
      <c r="P8" s="23"/>
      <c r="Q8" s="23"/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493</v>
      </c>
      <c r="I9" s="25">
        <v>45838</v>
      </c>
      <c r="J9" s="24"/>
      <c r="K9" s="24"/>
      <c r="L9" s="24" t="s">
        <v>616</v>
      </c>
      <c r="M9" s="24" t="s">
        <v>741</v>
      </c>
      <c r="N9" s="26"/>
      <c r="O9" s="24" t="s">
        <v>12</v>
      </c>
      <c r="P9" s="30">
        <v>1.05</v>
      </c>
      <c r="Q9" s="30">
        <f t="shared" ref="Q9:Q16" si="0">ROUND(Q8+P9,5)</f>
        <v>1.05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493</v>
      </c>
      <c r="I10" s="25">
        <v>45838</v>
      </c>
      <c r="J10" s="24"/>
      <c r="K10" s="24"/>
      <c r="L10" s="24" t="s">
        <v>616</v>
      </c>
      <c r="M10" s="24" t="s">
        <v>741</v>
      </c>
      <c r="N10" s="26"/>
      <c r="O10" s="24" t="s">
        <v>11</v>
      </c>
      <c r="P10" s="30">
        <v>1.61</v>
      </c>
      <c r="Q10" s="30">
        <f t="shared" si="0"/>
        <v>2.66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493</v>
      </c>
      <c r="I11" s="25">
        <v>45838</v>
      </c>
      <c r="J11" s="24"/>
      <c r="K11" s="24"/>
      <c r="L11" s="24" t="s">
        <v>616</v>
      </c>
      <c r="M11" s="24" t="s">
        <v>741</v>
      </c>
      <c r="N11" s="26"/>
      <c r="O11" s="24" t="s">
        <v>7</v>
      </c>
      <c r="P11" s="30">
        <v>3344.05</v>
      </c>
      <c r="Q11" s="30">
        <f t="shared" si="0"/>
        <v>3346.71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493</v>
      </c>
      <c r="I12" s="25">
        <v>45838</v>
      </c>
      <c r="J12" s="24"/>
      <c r="K12" s="24"/>
      <c r="L12" s="24" t="s">
        <v>616</v>
      </c>
      <c r="M12" s="24" t="s">
        <v>741</v>
      </c>
      <c r="N12" s="26"/>
      <c r="O12" s="24" t="s">
        <v>10</v>
      </c>
      <c r="P12" s="30">
        <v>172.15</v>
      </c>
      <c r="Q12" s="30">
        <f t="shared" si="0"/>
        <v>3518.86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493</v>
      </c>
      <c r="I13" s="25">
        <v>45838</v>
      </c>
      <c r="J13" s="24"/>
      <c r="K13" s="24"/>
      <c r="L13" s="24" t="s">
        <v>616</v>
      </c>
      <c r="M13" s="24" t="s">
        <v>741</v>
      </c>
      <c r="N13" s="26"/>
      <c r="O13" s="24" t="s">
        <v>9</v>
      </c>
      <c r="P13" s="30">
        <v>110.72</v>
      </c>
      <c r="Q13" s="30">
        <f t="shared" si="0"/>
        <v>3629.58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493</v>
      </c>
      <c r="I14" s="25">
        <v>45838</v>
      </c>
      <c r="J14" s="24"/>
      <c r="K14" s="24"/>
      <c r="L14" s="24" t="s">
        <v>616</v>
      </c>
      <c r="M14" s="24" t="s">
        <v>741</v>
      </c>
      <c r="N14" s="26"/>
      <c r="O14" s="24" t="s">
        <v>8</v>
      </c>
      <c r="P14" s="30">
        <v>1308.08</v>
      </c>
      <c r="Q14" s="30">
        <f t="shared" si="0"/>
        <v>4937.66</v>
      </c>
    </row>
    <row r="15" spans="1:17" x14ac:dyDescent="0.25">
      <c r="A15" s="24"/>
      <c r="B15" s="24"/>
      <c r="C15" s="24"/>
      <c r="D15" s="24"/>
      <c r="E15" s="24"/>
      <c r="F15" s="24"/>
      <c r="G15" s="24"/>
      <c r="H15" s="24" t="s">
        <v>493</v>
      </c>
      <c r="I15" s="25">
        <v>45838</v>
      </c>
      <c r="J15" s="24"/>
      <c r="K15" s="24"/>
      <c r="L15" s="24" t="s">
        <v>616</v>
      </c>
      <c r="M15" s="24" t="s">
        <v>741</v>
      </c>
      <c r="N15" s="26"/>
      <c r="O15" s="24" t="s">
        <v>6</v>
      </c>
      <c r="P15" s="30">
        <v>11.06</v>
      </c>
      <c r="Q15" s="30">
        <f t="shared" si="0"/>
        <v>4948.72</v>
      </c>
    </row>
    <row r="16" spans="1:17" ht="15.75" thickBot="1" x14ac:dyDescent="0.3">
      <c r="A16" s="24"/>
      <c r="B16" s="24"/>
      <c r="C16" s="24"/>
      <c r="D16" s="24"/>
      <c r="E16" s="24"/>
      <c r="F16" s="24"/>
      <c r="G16" s="24"/>
      <c r="H16" s="24" t="s">
        <v>493</v>
      </c>
      <c r="I16" s="25">
        <v>45838</v>
      </c>
      <c r="J16" s="24"/>
      <c r="K16" s="24"/>
      <c r="L16" s="24" t="s">
        <v>616</v>
      </c>
      <c r="M16" s="24" t="s">
        <v>741</v>
      </c>
      <c r="N16" s="26"/>
      <c r="O16" s="24" t="s">
        <v>5</v>
      </c>
      <c r="P16" s="27">
        <v>90.72</v>
      </c>
      <c r="Q16" s="27">
        <f t="shared" si="0"/>
        <v>5039.4399999999996</v>
      </c>
    </row>
    <row r="17" spans="1:17" x14ac:dyDescent="0.25">
      <c r="A17" s="28"/>
      <c r="B17" s="28" t="s">
        <v>417</v>
      </c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  <c r="N17" s="28"/>
      <c r="O17" s="28"/>
      <c r="P17" s="2">
        <f>ROUND(SUM(P8:P16),5)</f>
        <v>5039.4399999999996</v>
      </c>
      <c r="Q17" s="2">
        <f>Q16</f>
        <v>5039.4399999999996</v>
      </c>
    </row>
    <row r="18" spans="1:17" x14ac:dyDescent="0.25">
      <c r="A18" s="1"/>
      <c r="B18" s="1" t="s">
        <v>99</v>
      </c>
      <c r="C18" s="1"/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x14ac:dyDescent="0.25">
      <c r="A19" s="1"/>
      <c r="B19" s="1"/>
      <c r="C19" s="1" t="s">
        <v>100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1"/>
      <c r="O19" s="1"/>
      <c r="P19" s="23"/>
      <c r="Q19" s="23"/>
    </row>
    <row r="20" spans="1:17" ht="15.75" thickBot="1" x14ac:dyDescent="0.3">
      <c r="A20" s="21"/>
      <c r="B20" s="21"/>
      <c r="C20" s="21"/>
      <c r="D20" s="21"/>
      <c r="E20" s="21"/>
      <c r="F20" s="21"/>
      <c r="G20" s="24"/>
      <c r="H20" s="24" t="s">
        <v>493</v>
      </c>
      <c r="I20" s="25">
        <v>45818</v>
      </c>
      <c r="J20" s="24"/>
      <c r="K20" s="24"/>
      <c r="L20" s="24" t="s">
        <v>617</v>
      </c>
      <c r="M20" s="24" t="s">
        <v>741</v>
      </c>
      <c r="N20" s="26"/>
      <c r="O20" s="24" t="s">
        <v>12</v>
      </c>
      <c r="P20" s="27">
        <v>-934.02</v>
      </c>
      <c r="Q20" s="27">
        <f>ROUND(Q19+P20,5)</f>
        <v>-934.02</v>
      </c>
    </row>
    <row r="21" spans="1:17" x14ac:dyDescent="0.25">
      <c r="A21" s="28"/>
      <c r="B21" s="28"/>
      <c r="C21" s="28" t="s">
        <v>418</v>
      </c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28"/>
      <c r="O21" s="28"/>
      <c r="P21" s="2">
        <f>ROUND(SUM(P19:P20),5)</f>
        <v>-934.02</v>
      </c>
      <c r="Q21" s="2">
        <f>Q20</f>
        <v>-934.02</v>
      </c>
    </row>
    <row r="22" spans="1:17" x14ac:dyDescent="0.25">
      <c r="A22" s="1"/>
      <c r="B22" s="1"/>
      <c r="C22" s="1" t="s">
        <v>101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ht="15.75" thickBot="1" x14ac:dyDescent="0.3">
      <c r="A23" s="21"/>
      <c r="B23" s="21"/>
      <c r="C23" s="21"/>
      <c r="D23" s="21"/>
      <c r="E23" s="21"/>
      <c r="F23" s="21"/>
      <c r="G23" s="24"/>
      <c r="H23" s="24" t="s">
        <v>493</v>
      </c>
      <c r="I23" s="25">
        <v>45818</v>
      </c>
      <c r="J23" s="24"/>
      <c r="K23" s="24"/>
      <c r="L23" s="24" t="s">
        <v>618</v>
      </c>
      <c r="M23" s="24" t="s">
        <v>741</v>
      </c>
      <c r="N23" s="26"/>
      <c r="O23" s="24" t="s">
        <v>12</v>
      </c>
      <c r="P23" s="27">
        <v>406.28</v>
      </c>
      <c r="Q23" s="27">
        <f>ROUND(Q22+P23,5)</f>
        <v>406.28</v>
      </c>
    </row>
    <row r="24" spans="1:17" x14ac:dyDescent="0.25">
      <c r="A24" s="28"/>
      <c r="B24" s="28"/>
      <c r="C24" s="28" t="s">
        <v>419</v>
      </c>
      <c r="D24" s="28"/>
      <c r="E24" s="28"/>
      <c r="F24" s="28"/>
      <c r="G24" s="28"/>
      <c r="H24" s="28"/>
      <c r="I24" s="29"/>
      <c r="J24" s="28"/>
      <c r="K24" s="28"/>
      <c r="L24" s="28"/>
      <c r="M24" s="28"/>
      <c r="N24" s="28"/>
      <c r="O24" s="28"/>
      <c r="P24" s="2">
        <f>ROUND(SUM(P22:P23),5)</f>
        <v>406.28</v>
      </c>
      <c r="Q24" s="2">
        <f>Q23</f>
        <v>406.28</v>
      </c>
    </row>
    <row r="25" spans="1:17" x14ac:dyDescent="0.25">
      <c r="A25" s="1"/>
      <c r="B25" s="1"/>
      <c r="C25" s="1" t="s">
        <v>102</v>
      </c>
      <c r="D25" s="1"/>
      <c r="E25" s="1"/>
      <c r="F25" s="1"/>
      <c r="G25" s="1"/>
      <c r="H25" s="1"/>
      <c r="I25" s="22"/>
      <c r="J25" s="1"/>
      <c r="K25" s="1"/>
      <c r="L25" s="1"/>
      <c r="M25" s="1"/>
      <c r="N25" s="1"/>
      <c r="O25" s="1"/>
      <c r="P25" s="23"/>
      <c r="Q25" s="23"/>
    </row>
    <row r="26" spans="1:17" ht="15.75" thickBot="1" x14ac:dyDescent="0.3">
      <c r="A26" s="21"/>
      <c r="B26" s="21"/>
      <c r="C26" s="21"/>
      <c r="D26" s="21"/>
      <c r="E26" s="21"/>
      <c r="F26" s="21"/>
      <c r="G26" s="24"/>
      <c r="H26" s="24" t="s">
        <v>493</v>
      </c>
      <c r="I26" s="25">
        <v>45818</v>
      </c>
      <c r="J26" s="24"/>
      <c r="K26" s="24"/>
      <c r="L26" s="24" t="s">
        <v>618</v>
      </c>
      <c r="M26" s="24" t="s">
        <v>741</v>
      </c>
      <c r="N26" s="26"/>
      <c r="O26" s="24" t="s">
        <v>12</v>
      </c>
      <c r="P26" s="27">
        <v>238.05</v>
      </c>
      <c r="Q26" s="27">
        <f>ROUND(Q25+P26,5)</f>
        <v>238.05</v>
      </c>
    </row>
    <row r="27" spans="1:17" x14ac:dyDescent="0.25">
      <c r="A27" s="28"/>
      <c r="B27" s="28"/>
      <c r="C27" s="28" t="s">
        <v>420</v>
      </c>
      <c r="D27" s="28"/>
      <c r="E27" s="28"/>
      <c r="F27" s="28"/>
      <c r="G27" s="28"/>
      <c r="H27" s="28"/>
      <c r="I27" s="29"/>
      <c r="J27" s="28"/>
      <c r="K27" s="28"/>
      <c r="L27" s="28"/>
      <c r="M27" s="28"/>
      <c r="N27" s="28"/>
      <c r="O27" s="28"/>
      <c r="P27" s="2">
        <f>ROUND(SUM(P25:P26),5)</f>
        <v>238.05</v>
      </c>
      <c r="Q27" s="2">
        <f>Q26</f>
        <v>238.05</v>
      </c>
    </row>
    <row r="28" spans="1:17" x14ac:dyDescent="0.25">
      <c r="A28" s="1"/>
      <c r="B28" s="1"/>
      <c r="C28" s="1" t="s">
        <v>103</v>
      </c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ht="15.75" thickBot="1" x14ac:dyDescent="0.3">
      <c r="A29" s="21"/>
      <c r="B29" s="21"/>
      <c r="C29" s="21"/>
      <c r="D29" s="21"/>
      <c r="E29" s="21"/>
      <c r="F29" s="21"/>
      <c r="G29" s="24"/>
      <c r="H29" s="24" t="s">
        <v>493</v>
      </c>
      <c r="I29" s="25">
        <v>45818</v>
      </c>
      <c r="J29" s="24"/>
      <c r="K29" s="24"/>
      <c r="L29" s="24" t="s">
        <v>617</v>
      </c>
      <c r="M29" s="24" t="s">
        <v>741</v>
      </c>
      <c r="N29" s="26"/>
      <c r="O29" s="24" t="s">
        <v>12</v>
      </c>
      <c r="P29" s="27">
        <v>-547.28</v>
      </c>
      <c r="Q29" s="27">
        <f>ROUND(Q28+P29,5)</f>
        <v>-547.28</v>
      </c>
    </row>
    <row r="30" spans="1:17" x14ac:dyDescent="0.25">
      <c r="A30" s="28"/>
      <c r="B30" s="28"/>
      <c r="C30" s="28" t="s">
        <v>421</v>
      </c>
      <c r="D30" s="28"/>
      <c r="E30" s="28"/>
      <c r="F30" s="28"/>
      <c r="G30" s="28"/>
      <c r="H30" s="28"/>
      <c r="I30" s="29"/>
      <c r="J30" s="28"/>
      <c r="K30" s="28"/>
      <c r="L30" s="28"/>
      <c r="M30" s="28"/>
      <c r="N30" s="28"/>
      <c r="O30" s="28"/>
      <c r="P30" s="2">
        <f>ROUND(SUM(P28:P29),5)</f>
        <v>-547.28</v>
      </c>
      <c r="Q30" s="2">
        <f>Q29</f>
        <v>-547.28</v>
      </c>
    </row>
    <row r="31" spans="1:17" x14ac:dyDescent="0.25">
      <c r="A31" s="1"/>
      <c r="B31" s="1"/>
      <c r="C31" s="1" t="s">
        <v>104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ht="15.75" thickBot="1" x14ac:dyDescent="0.3">
      <c r="A32" s="21"/>
      <c r="B32" s="21"/>
      <c r="C32" s="21"/>
      <c r="D32" s="21"/>
      <c r="E32" s="21"/>
      <c r="F32" s="21"/>
      <c r="G32" s="24"/>
      <c r="H32" s="24" t="s">
        <v>493</v>
      </c>
      <c r="I32" s="25">
        <v>45818</v>
      </c>
      <c r="J32" s="24"/>
      <c r="K32" s="24" t="s">
        <v>556</v>
      </c>
      <c r="L32" s="24" t="s">
        <v>619</v>
      </c>
      <c r="M32" s="24" t="s">
        <v>741</v>
      </c>
      <c r="N32" s="26"/>
      <c r="O32" s="24" t="s">
        <v>12</v>
      </c>
      <c r="P32" s="27">
        <v>92758.6</v>
      </c>
      <c r="Q32" s="27">
        <f>ROUND(Q31+P32,5)</f>
        <v>92758.6</v>
      </c>
    </row>
    <row r="33" spans="1:17" x14ac:dyDescent="0.25">
      <c r="A33" s="28"/>
      <c r="B33" s="28"/>
      <c r="C33" s="28" t="s">
        <v>422</v>
      </c>
      <c r="D33" s="28"/>
      <c r="E33" s="28"/>
      <c r="F33" s="28"/>
      <c r="G33" s="28"/>
      <c r="H33" s="28"/>
      <c r="I33" s="29"/>
      <c r="J33" s="28"/>
      <c r="K33" s="28"/>
      <c r="L33" s="28"/>
      <c r="M33" s="28"/>
      <c r="N33" s="28"/>
      <c r="O33" s="28"/>
      <c r="P33" s="2">
        <f>ROUND(SUM(P31:P32),5)</f>
        <v>92758.6</v>
      </c>
      <c r="Q33" s="2">
        <f>Q32</f>
        <v>92758.6</v>
      </c>
    </row>
    <row r="34" spans="1:17" x14ac:dyDescent="0.25">
      <c r="A34" s="1"/>
      <c r="B34" s="1"/>
      <c r="C34" s="1" t="s">
        <v>105</v>
      </c>
      <c r="D34" s="1"/>
      <c r="E34" s="1"/>
      <c r="F34" s="1"/>
      <c r="G34" s="1"/>
      <c r="H34" s="1"/>
      <c r="I34" s="22"/>
      <c r="J34" s="1"/>
      <c r="K34" s="1"/>
      <c r="L34" s="1"/>
      <c r="M34" s="1"/>
      <c r="N34" s="1"/>
      <c r="O34" s="1"/>
      <c r="P34" s="23"/>
      <c r="Q34" s="23"/>
    </row>
    <row r="35" spans="1:17" ht="15.75" thickBot="1" x14ac:dyDescent="0.3">
      <c r="A35" s="21"/>
      <c r="B35" s="21"/>
      <c r="C35" s="21"/>
      <c r="D35" s="21"/>
      <c r="E35" s="21"/>
      <c r="F35" s="21"/>
      <c r="G35" s="24"/>
      <c r="H35" s="24" t="s">
        <v>493</v>
      </c>
      <c r="I35" s="25">
        <v>45818</v>
      </c>
      <c r="J35" s="24"/>
      <c r="K35" s="24"/>
      <c r="L35" s="24" t="s">
        <v>618</v>
      </c>
      <c r="M35" s="24" t="s">
        <v>741</v>
      </c>
      <c r="N35" s="26"/>
      <c r="O35" s="24" t="s">
        <v>12</v>
      </c>
      <c r="P35" s="27">
        <v>5487.06</v>
      </c>
      <c r="Q35" s="27">
        <f>ROUND(Q34+P35,5)</f>
        <v>5487.06</v>
      </c>
    </row>
    <row r="36" spans="1:17" x14ac:dyDescent="0.25">
      <c r="A36" s="28"/>
      <c r="B36" s="28"/>
      <c r="C36" s="28" t="s">
        <v>423</v>
      </c>
      <c r="D36" s="28"/>
      <c r="E36" s="28"/>
      <c r="F36" s="28"/>
      <c r="G36" s="28"/>
      <c r="H36" s="28"/>
      <c r="I36" s="29"/>
      <c r="J36" s="28"/>
      <c r="K36" s="28"/>
      <c r="L36" s="28"/>
      <c r="M36" s="28"/>
      <c r="N36" s="28"/>
      <c r="O36" s="28"/>
      <c r="P36" s="2">
        <f>ROUND(SUM(P34:P35),5)</f>
        <v>5487.06</v>
      </c>
      <c r="Q36" s="2">
        <f>Q35</f>
        <v>5487.06</v>
      </c>
    </row>
    <row r="37" spans="1:17" x14ac:dyDescent="0.25">
      <c r="A37" s="1"/>
      <c r="B37" s="1"/>
      <c r="C37" s="1" t="s">
        <v>108</v>
      </c>
      <c r="D37" s="1"/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x14ac:dyDescent="0.25">
      <c r="A38" s="24"/>
      <c r="B38" s="24"/>
      <c r="C38" s="24"/>
      <c r="D38" s="24"/>
      <c r="E38" s="24"/>
      <c r="F38" s="24"/>
      <c r="G38" s="24"/>
      <c r="H38" s="24" t="s">
        <v>493</v>
      </c>
      <c r="I38" s="25">
        <v>45818</v>
      </c>
      <c r="J38" s="24"/>
      <c r="K38" s="24"/>
      <c r="L38" s="24" t="s">
        <v>620</v>
      </c>
      <c r="M38" s="24" t="s">
        <v>741</v>
      </c>
      <c r="N38" s="26"/>
      <c r="O38" s="24" t="s">
        <v>12</v>
      </c>
      <c r="P38" s="30">
        <v>16.37</v>
      </c>
      <c r="Q38" s="30">
        <f>ROUND(Q37+P38,5)</f>
        <v>16.37</v>
      </c>
    </row>
    <row r="39" spans="1:17" x14ac:dyDescent="0.25">
      <c r="A39" s="24"/>
      <c r="B39" s="24"/>
      <c r="C39" s="24"/>
      <c r="D39" s="24"/>
      <c r="E39" s="24"/>
      <c r="F39" s="24"/>
      <c r="G39" s="24"/>
      <c r="H39" s="24" t="s">
        <v>493</v>
      </c>
      <c r="I39" s="25">
        <v>45818</v>
      </c>
      <c r="J39" s="24"/>
      <c r="K39" s="24"/>
      <c r="L39" s="24" t="s">
        <v>620</v>
      </c>
      <c r="M39" s="24" t="s">
        <v>741</v>
      </c>
      <c r="N39" s="26"/>
      <c r="O39" s="24" t="s">
        <v>12</v>
      </c>
      <c r="P39" s="30">
        <v>9.6</v>
      </c>
      <c r="Q39" s="30">
        <f>ROUND(Q38+P39,5)</f>
        <v>25.97</v>
      </c>
    </row>
    <row r="40" spans="1:17" ht="15.75" thickBot="1" x14ac:dyDescent="0.3">
      <c r="A40" s="24"/>
      <c r="B40" s="24"/>
      <c r="C40" s="24"/>
      <c r="D40" s="24"/>
      <c r="E40" s="24"/>
      <c r="F40" s="24"/>
      <c r="G40" s="24"/>
      <c r="H40" s="24" t="s">
        <v>493</v>
      </c>
      <c r="I40" s="25">
        <v>45818</v>
      </c>
      <c r="J40" s="24"/>
      <c r="K40" s="24"/>
      <c r="L40" s="24" t="s">
        <v>620</v>
      </c>
      <c r="M40" s="24" t="s">
        <v>741</v>
      </c>
      <c r="N40" s="26"/>
      <c r="O40" s="24" t="s">
        <v>12</v>
      </c>
      <c r="P40" s="27">
        <v>221.05</v>
      </c>
      <c r="Q40" s="27">
        <f>ROUND(Q39+P40,5)</f>
        <v>247.02</v>
      </c>
    </row>
    <row r="41" spans="1:17" x14ac:dyDescent="0.25">
      <c r="A41" s="28"/>
      <c r="B41" s="28"/>
      <c r="C41" s="28" t="s">
        <v>424</v>
      </c>
      <c r="D41" s="28"/>
      <c r="E41" s="28"/>
      <c r="F41" s="28"/>
      <c r="G41" s="28"/>
      <c r="H41" s="28"/>
      <c r="I41" s="29"/>
      <c r="J41" s="28"/>
      <c r="K41" s="28"/>
      <c r="L41" s="28"/>
      <c r="M41" s="28"/>
      <c r="N41" s="28"/>
      <c r="O41" s="28"/>
      <c r="P41" s="2">
        <f>ROUND(SUM(P37:P40),5)</f>
        <v>247.02</v>
      </c>
      <c r="Q41" s="2">
        <f>Q40</f>
        <v>247.02</v>
      </c>
    </row>
    <row r="42" spans="1:17" x14ac:dyDescent="0.25">
      <c r="A42" s="1"/>
      <c r="B42" s="1"/>
      <c r="C42" s="1" t="s">
        <v>111</v>
      </c>
      <c r="D42" s="1"/>
      <c r="E42" s="1"/>
      <c r="F42" s="1"/>
      <c r="G42" s="1"/>
      <c r="H42" s="1"/>
      <c r="I42" s="22"/>
      <c r="J42" s="1"/>
      <c r="K42" s="1"/>
      <c r="L42" s="1"/>
      <c r="M42" s="1"/>
      <c r="N42" s="1"/>
      <c r="O42" s="1"/>
      <c r="P42" s="23"/>
      <c r="Q42" s="23"/>
    </row>
    <row r="43" spans="1:17" ht="15.75" thickBot="1" x14ac:dyDescent="0.3">
      <c r="A43" s="21"/>
      <c r="B43" s="21"/>
      <c r="C43" s="21"/>
      <c r="D43" s="21"/>
      <c r="E43" s="21"/>
      <c r="F43" s="21"/>
      <c r="G43" s="24"/>
      <c r="H43" s="24" t="s">
        <v>493</v>
      </c>
      <c r="I43" s="25">
        <v>45818</v>
      </c>
      <c r="J43" s="24"/>
      <c r="K43" s="24" t="s">
        <v>556</v>
      </c>
      <c r="L43" s="24" t="s">
        <v>621</v>
      </c>
      <c r="M43" s="24" t="s">
        <v>741</v>
      </c>
      <c r="N43" s="26"/>
      <c r="O43" s="24" t="s">
        <v>12</v>
      </c>
      <c r="P43" s="27">
        <v>4024.35</v>
      </c>
      <c r="Q43" s="27">
        <f>ROUND(Q42+P43,5)</f>
        <v>4024.35</v>
      </c>
    </row>
    <row r="44" spans="1:17" x14ac:dyDescent="0.25">
      <c r="A44" s="28"/>
      <c r="B44" s="28"/>
      <c r="C44" s="28" t="s">
        <v>425</v>
      </c>
      <c r="D44" s="28"/>
      <c r="E44" s="28"/>
      <c r="F44" s="28"/>
      <c r="G44" s="28"/>
      <c r="H44" s="28"/>
      <c r="I44" s="29"/>
      <c r="J44" s="28"/>
      <c r="K44" s="28"/>
      <c r="L44" s="28"/>
      <c r="M44" s="28"/>
      <c r="N44" s="28"/>
      <c r="O44" s="28"/>
      <c r="P44" s="2">
        <f>ROUND(SUM(P42:P43),5)</f>
        <v>4024.35</v>
      </c>
      <c r="Q44" s="2">
        <f>Q43</f>
        <v>4024.35</v>
      </c>
    </row>
    <row r="45" spans="1:17" x14ac:dyDescent="0.25">
      <c r="A45" s="1"/>
      <c r="B45" s="1"/>
      <c r="C45" s="1" t="s">
        <v>112</v>
      </c>
      <c r="D45" s="1"/>
      <c r="E45" s="1"/>
      <c r="F45" s="1"/>
      <c r="G45" s="1"/>
      <c r="H45" s="1"/>
      <c r="I45" s="22"/>
      <c r="J45" s="1"/>
      <c r="K45" s="1"/>
      <c r="L45" s="1"/>
      <c r="M45" s="1"/>
      <c r="N45" s="1"/>
      <c r="O45" s="1"/>
      <c r="P45" s="23"/>
      <c r="Q45" s="23"/>
    </row>
    <row r="46" spans="1:17" ht="15.75" thickBot="1" x14ac:dyDescent="0.3">
      <c r="A46" s="21"/>
      <c r="B46" s="21"/>
      <c r="C46" s="21"/>
      <c r="D46" s="21"/>
      <c r="E46" s="21"/>
      <c r="F46" s="21"/>
      <c r="G46" s="24"/>
      <c r="H46" s="24" t="s">
        <v>493</v>
      </c>
      <c r="I46" s="25">
        <v>45818</v>
      </c>
      <c r="J46" s="24"/>
      <c r="K46" s="24" t="s">
        <v>556</v>
      </c>
      <c r="L46" s="24" t="s">
        <v>621</v>
      </c>
      <c r="M46" s="24" t="s">
        <v>741</v>
      </c>
      <c r="N46" s="26"/>
      <c r="O46" s="24" t="s">
        <v>12</v>
      </c>
      <c r="P46" s="27">
        <v>6868.22</v>
      </c>
      <c r="Q46" s="27">
        <f>ROUND(Q45+P46,5)</f>
        <v>6868.22</v>
      </c>
    </row>
    <row r="47" spans="1:17" x14ac:dyDescent="0.25">
      <c r="A47" s="28"/>
      <c r="B47" s="28"/>
      <c r="C47" s="28" t="s">
        <v>426</v>
      </c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">
        <f>ROUND(SUM(P45:P46),5)</f>
        <v>6868.22</v>
      </c>
      <c r="Q47" s="2">
        <f>Q46</f>
        <v>6868.22</v>
      </c>
    </row>
    <row r="48" spans="1:17" x14ac:dyDescent="0.25">
      <c r="A48" s="1"/>
      <c r="B48" s="1"/>
      <c r="C48" s="1" t="s">
        <v>113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ht="15.75" thickBot="1" x14ac:dyDescent="0.3">
      <c r="A49" s="21"/>
      <c r="B49" s="21"/>
      <c r="C49" s="21"/>
      <c r="D49" s="21"/>
      <c r="E49" s="21"/>
      <c r="F49" s="21"/>
      <c r="G49" s="24"/>
      <c r="H49" s="24" t="s">
        <v>493</v>
      </c>
      <c r="I49" s="25">
        <v>45818</v>
      </c>
      <c r="J49" s="24"/>
      <c r="K49" s="24"/>
      <c r="L49" s="24" t="s">
        <v>617</v>
      </c>
      <c r="M49" s="24" t="s">
        <v>741</v>
      </c>
      <c r="N49" s="26"/>
      <c r="O49" s="24" t="s">
        <v>12</v>
      </c>
      <c r="P49" s="27">
        <v>-12614.44</v>
      </c>
      <c r="Q49" s="27">
        <f>ROUND(Q48+P49,5)</f>
        <v>-12614.44</v>
      </c>
    </row>
    <row r="50" spans="1:17" x14ac:dyDescent="0.25">
      <c r="A50" s="28"/>
      <c r="B50" s="28"/>
      <c r="C50" s="28" t="s">
        <v>427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">
        <f>ROUND(SUM(P48:P49),5)</f>
        <v>-12614.44</v>
      </c>
      <c r="Q50" s="2">
        <f>Q49</f>
        <v>-12614.44</v>
      </c>
    </row>
    <row r="51" spans="1:17" x14ac:dyDescent="0.25">
      <c r="A51" s="1"/>
      <c r="B51" s="1"/>
      <c r="C51" s="1" t="s">
        <v>115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1"/>
      <c r="O51" s="1"/>
      <c r="P51" s="23"/>
      <c r="Q51" s="23"/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493</v>
      </c>
      <c r="I52" s="25">
        <v>45818</v>
      </c>
      <c r="J52" s="24"/>
      <c r="K52" s="24"/>
      <c r="L52" s="24" t="s">
        <v>622</v>
      </c>
      <c r="M52" s="24" t="s">
        <v>741</v>
      </c>
      <c r="N52" s="26"/>
      <c r="O52" s="24" t="s">
        <v>12</v>
      </c>
      <c r="P52" s="30">
        <v>-151.36000000000001</v>
      </c>
      <c r="Q52" s="30">
        <f>ROUND(Q51+P52,5)</f>
        <v>-151.36000000000001</v>
      </c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493</v>
      </c>
      <c r="I53" s="25">
        <v>45818</v>
      </c>
      <c r="J53" s="24"/>
      <c r="K53" s="24"/>
      <c r="L53" s="24" t="s">
        <v>622</v>
      </c>
      <c r="M53" s="24" t="s">
        <v>741</v>
      </c>
      <c r="N53" s="26"/>
      <c r="O53" s="24" t="s">
        <v>12</v>
      </c>
      <c r="P53" s="30">
        <v>-9.02</v>
      </c>
      <c r="Q53" s="30">
        <f>ROUND(Q52+P53,5)</f>
        <v>-160.38</v>
      </c>
    </row>
    <row r="54" spans="1:17" ht="15.75" thickBot="1" x14ac:dyDescent="0.3">
      <c r="A54" s="24"/>
      <c r="B54" s="24"/>
      <c r="C54" s="24"/>
      <c r="D54" s="24"/>
      <c r="E54" s="24"/>
      <c r="F54" s="24"/>
      <c r="G54" s="24"/>
      <c r="H54" s="24" t="s">
        <v>493</v>
      </c>
      <c r="I54" s="25">
        <v>45818</v>
      </c>
      <c r="J54" s="24"/>
      <c r="K54" s="24"/>
      <c r="L54" s="24" t="s">
        <v>623</v>
      </c>
      <c r="M54" s="24" t="s">
        <v>741</v>
      </c>
      <c r="N54" s="26"/>
      <c r="O54" s="24" t="s">
        <v>12</v>
      </c>
      <c r="P54" s="27">
        <v>-2812.33</v>
      </c>
      <c r="Q54" s="27">
        <f>ROUND(Q53+P54,5)</f>
        <v>-2972.71</v>
      </c>
    </row>
    <row r="55" spans="1:17" x14ac:dyDescent="0.25">
      <c r="A55" s="28"/>
      <c r="B55" s="28"/>
      <c r="C55" s="28" t="s">
        <v>428</v>
      </c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">
        <f>ROUND(SUM(P51:P54),5)</f>
        <v>-2972.71</v>
      </c>
      <c r="Q55" s="2">
        <f>Q54</f>
        <v>-2972.71</v>
      </c>
    </row>
    <row r="56" spans="1:17" x14ac:dyDescent="0.25">
      <c r="A56" s="1"/>
      <c r="B56" s="1"/>
      <c r="C56" s="1" t="s">
        <v>116</v>
      </c>
      <c r="D56" s="1"/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494</v>
      </c>
      <c r="I57" s="25">
        <v>45818</v>
      </c>
      <c r="J57" s="24" t="s">
        <v>500</v>
      </c>
      <c r="K57" s="24" t="s">
        <v>556</v>
      </c>
      <c r="L57" s="24" t="s">
        <v>624</v>
      </c>
      <c r="M57" s="24" t="s">
        <v>741</v>
      </c>
      <c r="N57" s="26"/>
      <c r="O57" s="24" t="s">
        <v>39</v>
      </c>
      <c r="P57" s="27">
        <v>-49.95</v>
      </c>
      <c r="Q57" s="27">
        <f>ROUND(Q56+P57,5)</f>
        <v>-49.95</v>
      </c>
    </row>
    <row r="58" spans="1:17" x14ac:dyDescent="0.25">
      <c r="A58" s="28"/>
      <c r="B58" s="28"/>
      <c r="C58" s="28" t="s">
        <v>429</v>
      </c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">
        <f>ROUND(SUM(P56:P57),5)</f>
        <v>-49.95</v>
      </c>
      <c r="Q58" s="2">
        <f>Q57</f>
        <v>-49.95</v>
      </c>
    </row>
    <row r="59" spans="1:17" x14ac:dyDescent="0.25">
      <c r="A59" s="1"/>
      <c r="B59" s="1"/>
      <c r="C59" s="1" t="s">
        <v>118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ht="15.75" thickBot="1" x14ac:dyDescent="0.3">
      <c r="A60" s="21"/>
      <c r="B60" s="21"/>
      <c r="C60" s="21"/>
      <c r="D60" s="21"/>
      <c r="E60" s="21"/>
      <c r="F60" s="21"/>
      <c r="G60" s="24"/>
      <c r="H60" s="24" t="s">
        <v>493</v>
      </c>
      <c r="I60" s="25">
        <v>45818</v>
      </c>
      <c r="J60" s="24"/>
      <c r="K60" s="24"/>
      <c r="L60" s="24" t="s">
        <v>625</v>
      </c>
      <c r="M60" s="24" t="s">
        <v>741</v>
      </c>
      <c r="N60" s="26"/>
      <c r="O60" s="24" t="s">
        <v>12</v>
      </c>
      <c r="P60" s="30">
        <v>2598</v>
      </c>
      <c r="Q60" s="30">
        <f>ROUND(Q59+P60,5)</f>
        <v>2598</v>
      </c>
    </row>
    <row r="61" spans="1:17" ht="15.75" thickBot="1" x14ac:dyDescent="0.3">
      <c r="A61" s="28"/>
      <c r="B61" s="28"/>
      <c r="C61" s="28" t="s">
        <v>430</v>
      </c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3">
        <f>ROUND(SUM(P59:P60),5)</f>
        <v>2598</v>
      </c>
      <c r="Q61" s="3">
        <f>Q60</f>
        <v>2598</v>
      </c>
    </row>
    <row r="62" spans="1:17" x14ac:dyDescent="0.25">
      <c r="A62" s="28"/>
      <c r="B62" s="28" t="s">
        <v>119</v>
      </c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">
        <f>ROUND(P21+P24+P27+P30+P33+P36+P41+P44+P47+P50+P55+P58+P61,5)</f>
        <v>95509.18</v>
      </c>
      <c r="Q62" s="2">
        <f>ROUND(Q21+Q24+Q27+Q30+Q33+Q36+Q41+Q44+Q47+Q50+Q55+Q58+Q61,5)</f>
        <v>95509.18</v>
      </c>
    </row>
    <row r="63" spans="1:17" x14ac:dyDescent="0.25">
      <c r="A63" s="1"/>
      <c r="B63" s="1" t="s">
        <v>123</v>
      </c>
      <c r="C63" s="1"/>
      <c r="D63" s="1"/>
      <c r="E63" s="1"/>
      <c r="F63" s="1"/>
      <c r="G63" s="1"/>
      <c r="H63" s="1"/>
      <c r="I63" s="22"/>
      <c r="J63" s="1"/>
      <c r="K63" s="1"/>
      <c r="L63" s="1"/>
      <c r="M63" s="1"/>
      <c r="N63" s="1"/>
      <c r="O63" s="1"/>
      <c r="P63" s="23"/>
      <c r="Q63" s="23"/>
    </row>
    <row r="64" spans="1:17" x14ac:dyDescent="0.25">
      <c r="A64" s="1"/>
      <c r="B64" s="1"/>
      <c r="C64" s="1" t="s">
        <v>124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1"/>
      <c r="O64" s="1"/>
      <c r="P64" s="23"/>
      <c r="Q64" s="23"/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495</v>
      </c>
      <c r="I65" s="25">
        <v>45820</v>
      </c>
      <c r="J65" s="24"/>
      <c r="K65" s="24" t="s">
        <v>557</v>
      </c>
      <c r="L65" s="24" t="s">
        <v>626</v>
      </c>
      <c r="M65" s="24" t="s">
        <v>741</v>
      </c>
      <c r="N65" s="26"/>
      <c r="O65" s="24" t="s">
        <v>42</v>
      </c>
      <c r="P65" s="30">
        <v>-87.94</v>
      </c>
      <c r="Q65" s="30">
        <f>ROUND(Q64+P65,5)</f>
        <v>-87.94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494</v>
      </c>
      <c r="I66" s="25">
        <v>45834</v>
      </c>
      <c r="J66" s="24" t="s">
        <v>501</v>
      </c>
      <c r="K66" s="24" t="s">
        <v>558</v>
      </c>
      <c r="L66" s="24" t="s">
        <v>627</v>
      </c>
      <c r="M66" s="24" t="s">
        <v>741</v>
      </c>
      <c r="N66" s="26"/>
      <c r="O66" s="24" t="s">
        <v>39</v>
      </c>
      <c r="P66" s="30">
        <v>-2426.31</v>
      </c>
      <c r="Q66" s="30">
        <f>ROUND(Q65+P66,5)</f>
        <v>-2514.25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494</v>
      </c>
      <c r="I67" s="25">
        <v>45834</v>
      </c>
      <c r="J67" s="24" t="s">
        <v>502</v>
      </c>
      <c r="K67" s="24" t="s">
        <v>559</v>
      </c>
      <c r="L67" s="24" t="s">
        <v>628</v>
      </c>
      <c r="M67" s="24" t="s">
        <v>741</v>
      </c>
      <c r="N67" s="26"/>
      <c r="O67" s="24" t="s">
        <v>39</v>
      </c>
      <c r="P67" s="30">
        <v>-273</v>
      </c>
      <c r="Q67" s="30">
        <f>ROUND(Q66+P67,5)</f>
        <v>-2787.25</v>
      </c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494</v>
      </c>
      <c r="I68" s="25">
        <v>45834</v>
      </c>
      <c r="J68" s="24" t="s">
        <v>502</v>
      </c>
      <c r="K68" s="24" t="s">
        <v>559</v>
      </c>
      <c r="L68" s="24" t="s">
        <v>629</v>
      </c>
      <c r="M68" s="24" t="s">
        <v>741</v>
      </c>
      <c r="N68" s="26"/>
      <c r="O68" s="24" t="s">
        <v>39</v>
      </c>
      <c r="P68" s="30">
        <v>-107.8</v>
      </c>
      <c r="Q68" s="30">
        <f>ROUND(Q67+P68,5)</f>
        <v>-2895.05</v>
      </c>
    </row>
    <row r="69" spans="1:17" ht="15.75" thickBot="1" x14ac:dyDescent="0.3">
      <c r="A69" s="24"/>
      <c r="B69" s="24"/>
      <c r="C69" s="24"/>
      <c r="D69" s="24"/>
      <c r="E69" s="24"/>
      <c r="F69" s="24"/>
      <c r="G69" s="24"/>
      <c r="H69" s="24" t="s">
        <v>494</v>
      </c>
      <c r="I69" s="25">
        <v>45837</v>
      </c>
      <c r="J69" s="24" t="s">
        <v>503</v>
      </c>
      <c r="K69" s="24" t="s">
        <v>560</v>
      </c>
      <c r="L69" s="24" t="s">
        <v>630</v>
      </c>
      <c r="M69" s="24" t="s">
        <v>741</v>
      </c>
      <c r="N69" s="26"/>
      <c r="O69" s="24" t="s">
        <v>39</v>
      </c>
      <c r="P69" s="27">
        <v>-73.92</v>
      </c>
      <c r="Q69" s="27">
        <f>ROUND(Q68+P69,5)</f>
        <v>-2968.97</v>
      </c>
    </row>
    <row r="70" spans="1:17" x14ac:dyDescent="0.25">
      <c r="A70" s="28"/>
      <c r="B70" s="28"/>
      <c r="C70" s="28" t="s">
        <v>431</v>
      </c>
      <c r="D70" s="28"/>
      <c r="E70" s="28"/>
      <c r="F70" s="28"/>
      <c r="G70" s="28"/>
      <c r="H70" s="28"/>
      <c r="I70" s="29"/>
      <c r="J70" s="28"/>
      <c r="K70" s="28"/>
      <c r="L70" s="28"/>
      <c r="M70" s="28"/>
      <c r="N70" s="28"/>
      <c r="O70" s="28"/>
      <c r="P70" s="2">
        <f>ROUND(SUM(P64:P69),5)</f>
        <v>-2968.97</v>
      </c>
      <c r="Q70" s="2">
        <f>Q69</f>
        <v>-2968.97</v>
      </c>
    </row>
    <row r="71" spans="1:17" x14ac:dyDescent="0.25">
      <c r="A71" s="1"/>
      <c r="B71" s="1"/>
      <c r="C71" s="1" t="s">
        <v>126</v>
      </c>
      <c r="D71" s="1"/>
      <c r="E71" s="1"/>
      <c r="F71" s="1"/>
      <c r="G71" s="1"/>
      <c r="H71" s="1"/>
      <c r="I71" s="22"/>
      <c r="J71" s="1"/>
      <c r="K71" s="1"/>
      <c r="L71" s="1"/>
      <c r="M71" s="1"/>
      <c r="N71" s="1"/>
      <c r="O71" s="1"/>
      <c r="P71" s="23"/>
      <c r="Q71" s="23"/>
    </row>
    <row r="72" spans="1:17" ht="15.75" thickBot="1" x14ac:dyDescent="0.3">
      <c r="A72" s="21"/>
      <c r="B72" s="21"/>
      <c r="C72" s="21"/>
      <c r="D72" s="21"/>
      <c r="E72" s="21"/>
      <c r="F72" s="21"/>
      <c r="G72" s="24"/>
      <c r="H72" s="24" t="s">
        <v>495</v>
      </c>
      <c r="I72" s="25">
        <v>45815</v>
      </c>
      <c r="J72" s="24"/>
      <c r="K72" s="24" t="s">
        <v>561</v>
      </c>
      <c r="L72" s="24" t="s">
        <v>631</v>
      </c>
      <c r="M72" s="24" t="s">
        <v>741</v>
      </c>
      <c r="N72" s="26"/>
      <c r="O72" s="24" t="s">
        <v>42</v>
      </c>
      <c r="P72" s="27">
        <v>-432.06</v>
      </c>
      <c r="Q72" s="27">
        <f>ROUND(Q71+P72,5)</f>
        <v>-432.06</v>
      </c>
    </row>
    <row r="73" spans="1:17" x14ac:dyDescent="0.25">
      <c r="A73" s="28"/>
      <c r="B73" s="28"/>
      <c r="C73" s="28" t="s">
        <v>432</v>
      </c>
      <c r="D73" s="28"/>
      <c r="E73" s="28"/>
      <c r="F73" s="28"/>
      <c r="G73" s="28"/>
      <c r="H73" s="28"/>
      <c r="I73" s="29"/>
      <c r="J73" s="28"/>
      <c r="K73" s="28"/>
      <c r="L73" s="28"/>
      <c r="M73" s="28"/>
      <c r="N73" s="28"/>
      <c r="O73" s="28"/>
      <c r="P73" s="2">
        <f>ROUND(SUM(P71:P72),5)</f>
        <v>-432.06</v>
      </c>
      <c r="Q73" s="2">
        <f>Q72</f>
        <v>-432.06</v>
      </c>
    </row>
    <row r="74" spans="1:17" x14ac:dyDescent="0.25">
      <c r="A74" s="1"/>
      <c r="B74" s="1"/>
      <c r="C74" s="1" t="s">
        <v>128</v>
      </c>
      <c r="D74" s="1"/>
      <c r="E74" s="1"/>
      <c r="F74" s="1"/>
      <c r="G74" s="1"/>
      <c r="H74" s="1"/>
      <c r="I74" s="22"/>
      <c r="J74" s="1"/>
      <c r="K74" s="1"/>
      <c r="L74" s="1"/>
      <c r="M74" s="1"/>
      <c r="N74" s="1"/>
      <c r="O74" s="1"/>
      <c r="P74" s="23"/>
      <c r="Q74" s="23"/>
    </row>
    <row r="75" spans="1:17" x14ac:dyDescent="0.25">
      <c r="A75" s="24"/>
      <c r="B75" s="24"/>
      <c r="C75" s="24"/>
      <c r="D75" s="24"/>
      <c r="E75" s="24"/>
      <c r="F75" s="24"/>
      <c r="G75" s="24"/>
      <c r="H75" s="24" t="s">
        <v>495</v>
      </c>
      <c r="I75" s="25">
        <v>45815</v>
      </c>
      <c r="J75" s="24"/>
      <c r="K75" s="24" t="s">
        <v>561</v>
      </c>
      <c r="L75" s="24" t="s">
        <v>632</v>
      </c>
      <c r="M75" s="24" t="s">
        <v>741</v>
      </c>
      <c r="N75" s="26"/>
      <c r="O75" s="24" t="s">
        <v>42</v>
      </c>
      <c r="P75" s="30">
        <v>-20.99</v>
      </c>
      <c r="Q75" s="30">
        <f t="shared" ref="Q75:Q85" si="1">ROUND(Q74+P75,5)</f>
        <v>-20.99</v>
      </c>
    </row>
    <row r="76" spans="1:17" x14ac:dyDescent="0.25">
      <c r="A76" s="24"/>
      <c r="B76" s="24"/>
      <c r="C76" s="24"/>
      <c r="D76" s="24"/>
      <c r="E76" s="24"/>
      <c r="F76" s="24"/>
      <c r="G76" s="24"/>
      <c r="H76" s="24" t="s">
        <v>495</v>
      </c>
      <c r="I76" s="25">
        <v>45815</v>
      </c>
      <c r="J76" s="24"/>
      <c r="K76" s="24" t="s">
        <v>561</v>
      </c>
      <c r="L76" s="24" t="s">
        <v>633</v>
      </c>
      <c r="M76" s="24" t="s">
        <v>741</v>
      </c>
      <c r="N76" s="26"/>
      <c r="O76" s="24" t="s">
        <v>42</v>
      </c>
      <c r="P76" s="30">
        <v>-198</v>
      </c>
      <c r="Q76" s="30">
        <f t="shared" si="1"/>
        <v>-218.99</v>
      </c>
    </row>
    <row r="77" spans="1:17" x14ac:dyDescent="0.25">
      <c r="A77" s="24"/>
      <c r="B77" s="24"/>
      <c r="C77" s="24"/>
      <c r="D77" s="24"/>
      <c r="E77" s="24"/>
      <c r="F77" s="24"/>
      <c r="G77" s="24"/>
      <c r="H77" s="24" t="s">
        <v>495</v>
      </c>
      <c r="I77" s="25">
        <v>45815</v>
      </c>
      <c r="J77" s="24"/>
      <c r="K77" s="24" t="s">
        <v>561</v>
      </c>
      <c r="L77" s="24" t="s">
        <v>634</v>
      </c>
      <c r="M77" s="24" t="s">
        <v>741</v>
      </c>
      <c r="N77" s="26"/>
      <c r="O77" s="24" t="s">
        <v>42</v>
      </c>
      <c r="P77" s="30">
        <v>-35.97</v>
      </c>
      <c r="Q77" s="30">
        <f t="shared" si="1"/>
        <v>-254.96</v>
      </c>
    </row>
    <row r="78" spans="1:17" x14ac:dyDescent="0.25">
      <c r="A78" s="24"/>
      <c r="B78" s="24"/>
      <c r="C78" s="24"/>
      <c r="D78" s="24"/>
      <c r="E78" s="24"/>
      <c r="F78" s="24"/>
      <c r="G78" s="24"/>
      <c r="H78" s="24" t="s">
        <v>495</v>
      </c>
      <c r="I78" s="25">
        <v>45815</v>
      </c>
      <c r="J78" s="24"/>
      <c r="K78" s="24" t="s">
        <v>561</v>
      </c>
      <c r="L78" s="24" t="s">
        <v>635</v>
      </c>
      <c r="M78" s="24" t="s">
        <v>741</v>
      </c>
      <c r="N78" s="26"/>
      <c r="O78" s="24" t="s">
        <v>42</v>
      </c>
      <c r="P78" s="30">
        <v>-457.04</v>
      </c>
      <c r="Q78" s="30">
        <f t="shared" si="1"/>
        <v>-712</v>
      </c>
    </row>
    <row r="79" spans="1:17" x14ac:dyDescent="0.25">
      <c r="A79" s="24"/>
      <c r="B79" s="24"/>
      <c r="C79" s="24"/>
      <c r="D79" s="24"/>
      <c r="E79" s="24"/>
      <c r="F79" s="24"/>
      <c r="G79" s="24"/>
      <c r="H79" s="24" t="s">
        <v>495</v>
      </c>
      <c r="I79" s="25">
        <v>45815</v>
      </c>
      <c r="J79" s="24"/>
      <c r="K79" s="24" t="s">
        <v>561</v>
      </c>
      <c r="L79" s="24" t="s">
        <v>636</v>
      </c>
      <c r="M79" s="24" t="s">
        <v>741</v>
      </c>
      <c r="N79" s="26"/>
      <c r="O79" s="24" t="s">
        <v>42</v>
      </c>
      <c r="P79" s="30">
        <v>-17.09</v>
      </c>
      <c r="Q79" s="30">
        <f t="shared" si="1"/>
        <v>-729.09</v>
      </c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495</v>
      </c>
      <c r="I80" s="25">
        <v>45815</v>
      </c>
      <c r="J80" s="24"/>
      <c r="K80" s="24" t="s">
        <v>561</v>
      </c>
      <c r="L80" s="24" t="s">
        <v>633</v>
      </c>
      <c r="M80" s="24" t="s">
        <v>741</v>
      </c>
      <c r="N80" s="26"/>
      <c r="O80" s="24" t="s">
        <v>42</v>
      </c>
      <c r="P80" s="30">
        <v>-396</v>
      </c>
      <c r="Q80" s="30">
        <f t="shared" si="1"/>
        <v>-1125.0899999999999</v>
      </c>
    </row>
    <row r="81" spans="1:17" x14ac:dyDescent="0.25">
      <c r="A81" s="24"/>
      <c r="B81" s="24"/>
      <c r="C81" s="24"/>
      <c r="D81" s="24"/>
      <c r="E81" s="24"/>
      <c r="F81" s="24"/>
      <c r="G81" s="24"/>
      <c r="H81" s="24" t="s">
        <v>495</v>
      </c>
      <c r="I81" s="25">
        <v>45815</v>
      </c>
      <c r="J81" s="24"/>
      <c r="K81" s="24" t="s">
        <v>561</v>
      </c>
      <c r="L81" s="24" t="s">
        <v>637</v>
      </c>
      <c r="M81" s="24" t="s">
        <v>741</v>
      </c>
      <c r="N81" s="26"/>
      <c r="O81" s="24" t="s">
        <v>42</v>
      </c>
      <c r="P81" s="30">
        <v>-20.69</v>
      </c>
      <c r="Q81" s="30">
        <f t="shared" si="1"/>
        <v>-1145.78</v>
      </c>
    </row>
    <row r="82" spans="1:17" x14ac:dyDescent="0.25">
      <c r="A82" s="24"/>
      <c r="B82" s="24"/>
      <c r="C82" s="24"/>
      <c r="D82" s="24"/>
      <c r="E82" s="24"/>
      <c r="F82" s="24"/>
      <c r="G82" s="24"/>
      <c r="H82" s="24" t="s">
        <v>495</v>
      </c>
      <c r="I82" s="25">
        <v>45815</v>
      </c>
      <c r="J82" s="24"/>
      <c r="K82" s="24" t="s">
        <v>561</v>
      </c>
      <c r="L82" s="24" t="s">
        <v>638</v>
      </c>
      <c r="M82" s="24" t="s">
        <v>741</v>
      </c>
      <c r="N82" s="26"/>
      <c r="O82" s="24" t="s">
        <v>42</v>
      </c>
      <c r="P82" s="30">
        <v>-291.24</v>
      </c>
      <c r="Q82" s="30">
        <f t="shared" si="1"/>
        <v>-1437.02</v>
      </c>
    </row>
    <row r="83" spans="1:17" x14ac:dyDescent="0.25">
      <c r="A83" s="24"/>
      <c r="B83" s="24"/>
      <c r="C83" s="24"/>
      <c r="D83" s="24"/>
      <c r="E83" s="24"/>
      <c r="F83" s="24"/>
      <c r="G83" s="24"/>
      <c r="H83" s="24" t="s">
        <v>495</v>
      </c>
      <c r="I83" s="25">
        <v>45815</v>
      </c>
      <c r="J83" s="24"/>
      <c r="K83" s="24" t="s">
        <v>561</v>
      </c>
      <c r="L83" s="24" t="s">
        <v>639</v>
      </c>
      <c r="M83" s="24" t="s">
        <v>741</v>
      </c>
      <c r="N83" s="26"/>
      <c r="O83" s="24" t="s">
        <v>42</v>
      </c>
      <c r="P83" s="30">
        <v>-192.98</v>
      </c>
      <c r="Q83" s="30">
        <f t="shared" si="1"/>
        <v>-1630</v>
      </c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495</v>
      </c>
      <c r="I84" s="25">
        <v>45815</v>
      </c>
      <c r="J84" s="24"/>
      <c r="K84" s="24" t="s">
        <v>561</v>
      </c>
      <c r="L84" s="24" t="s">
        <v>640</v>
      </c>
      <c r="M84" s="24" t="s">
        <v>741</v>
      </c>
      <c r="N84" s="26"/>
      <c r="O84" s="24" t="s">
        <v>42</v>
      </c>
      <c r="P84" s="30">
        <v>-162.65</v>
      </c>
      <c r="Q84" s="30">
        <f t="shared" si="1"/>
        <v>-1792.65</v>
      </c>
    </row>
    <row r="85" spans="1:17" ht="15.75" thickBot="1" x14ac:dyDescent="0.3">
      <c r="A85" s="24"/>
      <c r="B85" s="24"/>
      <c r="C85" s="24"/>
      <c r="D85" s="24"/>
      <c r="E85" s="24"/>
      <c r="F85" s="24"/>
      <c r="G85" s="24"/>
      <c r="H85" s="24" t="s">
        <v>494</v>
      </c>
      <c r="I85" s="25">
        <v>45834</v>
      </c>
      <c r="J85" s="24" t="s">
        <v>501</v>
      </c>
      <c r="K85" s="24" t="s">
        <v>558</v>
      </c>
      <c r="L85" s="24" t="s">
        <v>641</v>
      </c>
      <c r="M85" s="24" t="s">
        <v>741</v>
      </c>
      <c r="N85" s="26"/>
      <c r="O85" s="24" t="s">
        <v>39</v>
      </c>
      <c r="P85" s="27">
        <v>-2426.31</v>
      </c>
      <c r="Q85" s="27">
        <f t="shared" si="1"/>
        <v>-4218.96</v>
      </c>
    </row>
    <row r="86" spans="1:17" x14ac:dyDescent="0.25">
      <c r="A86" s="28"/>
      <c r="B86" s="28"/>
      <c r="C86" s="28" t="s">
        <v>433</v>
      </c>
      <c r="D86" s="28"/>
      <c r="E86" s="28"/>
      <c r="F86" s="28"/>
      <c r="G86" s="28"/>
      <c r="H86" s="28"/>
      <c r="I86" s="29"/>
      <c r="J86" s="28"/>
      <c r="K86" s="28"/>
      <c r="L86" s="28"/>
      <c r="M86" s="28"/>
      <c r="N86" s="28"/>
      <c r="O86" s="28"/>
      <c r="P86" s="2">
        <f>ROUND(SUM(P74:P85),5)</f>
        <v>-4218.96</v>
      </c>
      <c r="Q86" s="2">
        <f>Q85</f>
        <v>-4218.96</v>
      </c>
    </row>
    <row r="87" spans="1:17" x14ac:dyDescent="0.25">
      <c r="A87" s="1"/>
      <c r="B87" s="1"/>
      <c r="C87" s="1" t="s">
        <v>130</v>
      </c>
      <c r="D87" s="1"/>
      <c r="E87" s="1"/>
      <c r="F87" s="1"/>
      <c r="G87" s="1"/>
      <c r="H87" s="1"/>
      <c r="I87" s="22"/>
      <c r="J87" s="1"/>
      <c r="K87" s="1"/>
      <c r="L87" s="1"/>
      <c r="M87" s="1"/>
      <c r="N87" s="1"/>
      <c r="O87" s="1"/>
      <c r="P87" s="23"/>
      <c r="Q87" s="23"/>
    </row>
    <row r="88" spans="1:17" x14ac:dyDescent="0.25">
      <c r="A88" s="24"/>
      <c r="B88" s="24"/>
      <c r="C88" s="24"/>
      <c r="D88" s="24"/>
      <c r="E88" s="24"/>
      <c r="F88" s="24"/>
      <c r="G88" s="24"/>
      <c r="H88" s="24" t="s">
        <v>495</v>
      </c>
      <c r="I88" s="25">
        <v>45815</v>
      </c>
      <c r="J88" s="24"/>
      <c r="K88" s="24" t="s">
        <v>561</v>
      </c>
      <c r="L88" s="24" t="s">
        <v>642</v>
      </c>
      <c r="M88" s="24" t="s">
        <v>741</v>
      </c>
      <c r="N88" s="26"/>
      <c r="O88" s="24" t="s">
        <v>42</v>
      </c>
      <c r="P88" s="30">
        <v>-119.99</v>
      </c>
      <c r="Q88" s="30">
        <f t="shared" ref="Q88:Q93" si="2">ROUND(Q87+P88,5)</f>
        <v>-119.99</v>
      </c>
    </row>
    <row r="89" spans="1:17" x14ac:dyDescent="0.25">
      <c r="A89" s="24"/>
      <c r="B89" s="24"/>
      <c r="C89" s="24"/>
      <c r="D89" s="24"/>
      <c r="E89" s="24"/>
      <c r="F89" s="24"/>
      <c r="G89" s="24"/>
      <c r="H89" s="24" t="s">
        <v>495</v>
      </c>
      <c r="I89" s="25">
        <v>45815</v>
      </c>
      <c r="J89" s="24"/>
      <c r="K89" s="24" t="s">
        <v>561</v>
      </c>
      <c r="L89" s="24" t="s">
        <v>643</v>
      </c>
      <c r="M89" s="24" t="s">
        <v>741</v>
      </c>
      <c r="N89" s="26"/>
      <c r="O89" s="24" t="s">
        <v>42</v>
      </c>
      <c r="P89" s="30">
        <v>-41.68</v>
      </c>
      <c r="Q89" s="30">
        <f t="shared" si="2"/>
        <v>-161.66999999999999</v>
      </c>
    </row>
    <row r="90" spans="1:17" x14ac:dyDescent="0.25">
      <c r="A90" s="24"/>
      <c r="B90" s="24"/>
      <c r="C90" s="24"/>
      <c r="D90" s="24"/>
      <c r="E90" s="24"/>
      <c r="F90" s="24"/>
      <c r="G90" s="24"/>
      <c r="H90" s="24" t="s">
        <v>495</v>
      </c>
      <c r="I90" s="25">
        <v>45815</v>
      </c>
      <c r="J90" s="24"/>
      <c r="K90" s="24" t="s">
        <v>561</v>
      </c>
      <c r="L90" s="24" t="s">
        <v>644</v>
      </c>
      <c r="M90" s="24" t="s">
        <v>741</v>
      </c>
      <c r="N90" s="26"/>
      <c r="O90" s="24" t="s">
        <v>42</v>
      </c>
      <c r="P90" s="30">
        <v>-27.99</v>
      </c>
      <c r="Q90" s="30">
        <f t="shared" si="2"/>
        <v>-189.66</v>
      </c>
    </row>
    <row r="91" spans="1:17" x14ac:dyDescent="0.25">
      <c r="A91" s="24"/>
      <c r="B91" s="24"/>
      <c r="C91" s="24"/>
      <c r="D91" s="24"/>
      <c r="E91" s="24"/>
      <c r="F91" s="24"/>
      <c r="G91" s="24"/>
      <c r="H91" s="24" t="s">
        <v>495</v>
      </c>
      <c r="I91" s="25">
        <v>45815</v>
      </c>
      <c r="J91" s="24"/>
      <c r="K91" s="24" t="s">
        <v>561</v>
      </c>
      <c r="L91" s="24" t="s">
        <v>645</v>
      </c>
      <c r="M91" s="24" t="s">
        <v>741</v>
      </c>
      <c r="N91" s="26"/>
      <c r="O91" s="24" t="s">
        <v>42</v>
      </c>
      <c r="P91" s="30">
        <v>-169.99</v>
      </c>
      <c r="Q91" s="30">
        <f t="shared" si="2"/>
        <v>-359.65</v>
      </c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495</v>
      </c>
      <c r="I92" s="25">
        <v>45815</v>
      </c>
      <c r="J92" s="24"/>
      <c r="K92" s="24" t="s">
        <v>561</v>
      </c>
      <c r="L92" s="24" t="s">
        <v>646</v>
      </c>
      <c r="M92" s="24" t="s">
        <v>741</v>
      </c>
      <c r="N92" s="26"/>
      <c r="O92" s="24" t="s">
        <v>42</v>
      </c>
      <c r="P92" s="30">
        <v>-292.98</v>
      </c>
      <c r="Q92" s="30">
        <f t="shared" si="2"/>
        <v>-652.63</v>
      </c>
    </row>
    <row r="93" spans="1:17" ht="15.75" thickBot="1" x14ac:dyDescent="0.3">
      <c r="A93" s="24"/>
      <c r="B93" s="24"/>
      <c r="C93" s="24"/>
      <c r="D93" s="24"/>
      <c r="E93" s="24"/>
      <c r="F93" s="24"/>
      <c r="G93" s="24"/>
      <c r="H93" s="24" t="s">
        <v>496</v>
      </c>
      <c r="I93" s="25">
        <v>45818</v>
      </c>
      <c r="J93" s="24" t="s">
        <v>504</v>
      </c>
      <c r="K93" s="24" t="s">
        <v>562</v>
      </c>
      <c r="L93" s="24" t="s">
        <v>647</v>
      </c>
      <c r="M93" s="24" t="s">
        <v>741</v>
      </c>
      <c r="N93" s="26"/>
      <c r="O93" s="24" t="s">
        <v>42</v>
      </c>
      <c r="P93" s="30">
        <v>506.81</v>
      </c>
      <c r="Q93" s="30">
        <f t="shared" si="2"/>
        <v>-145.82</v>
      </c>
    </row>
    <row r="94" spans="1:17" ht="15.75" thickBot="1" x14ac:dyDescent="0.3">
      <c r="A94" s="28"/>
      <c r="B94" s="28"/>
      <c r="C94" s="28" t="s">
        <v>434</v>
      </c>
      <c r="D94" s="28"/>
      <c r="E94" s="28"/>
      <c r="F94" s="28"/>
      <c r="G94" s="28"/>
      <c r="H94" s="28"/>
      <c r="I94" s="29"/>
      <c r="J94" s="28"/>
      <c r="K94" s="28"/>
      <c r="L94" s="28"/>
      <c r="M94" s="28"/>
      <c r="N94" s="28"/>
      <c r="O94" s="28"/>
      <c r="P94" s="3">
        <f>ROUND(SUM(P87:P93),5)</f>
        <v>-145.82</v>
      </c>
      <c r="Q94" s="3">
        <f>Q93</f>
        <v>-145.82</v>
      </c>
    </row>
    <row r="95" spans="1:17" x14ac:dyDescent="0.25">
      <c r="A95" s="28"/>
      <c r="B95" s="28" t="s">
        <v>132</v>
      </c>
      <c r="C95" s="28"/>
      <c r="D95" s="28"/>
      <c r="E95" s="28"/>
      <c r="F95" s="28"/>
      <c r="G95" s="28"/>
      <c r="H95" s="28"/>
      <c r="I95" s="29"/>
      <c r="J95" s="28"/>
      <c r="K95" s="28"/>
      <c r="L95" s="28"/>
      <c r="M95" s="28"/>
      <c r="N95" s="28"/>
      <c r="O95" s="28"/>
      <c r="P95" s="2">
        <f>ROUND(P70+P73+P86+P94,5)</f>
        <v>-7765.81</v>
      </c>
      <c r="Q95" s="2">
        <f>ROUND(Q70+Q73+Q86+Q94,5)</f>
        <v>-7765.81</v>
      </c>
    </row>
    <row r="96" spans="1:17" x14ac:dyDescent="0.25">
      <c r="A96" s="1"/>
      <c r="B96" s="1" t="s">
        <v>133</v>
      </c>
      <c r="C96" s="1"/>
      <c r="D96" s="1"/>
      <c r="E96" s="1"/>
      <c r="F96" s="1"/>
      <c r="G96" s="1"/>
      <c r="H96" s="1"/>
      <c r="I96" s="22"/>
      <c r="J96" s="1"/>
      <c r="K96" s="1"/>
      <c r="L96" s="1"/>
      <c r="M96" s="1"/>
      <c r="N96" s="1"/>
      <c r="O96" s="1"/>
      <c r="P96" s="23"/>
      <c r="Q96" s="23"/>
    </row>
    <row r="97" spans="1:17" x14ac:dyDescent="0.25">
      <c r="A97" s="1"/>
      <c r="B97" s="1"/>
      <c r="C97" s="1" t="s">
        <v>134</v>
      </c>
      <c r="D97" s="1"/>
      <c r="E97" s="1"/>
      <c r="F97" s="1"/>
      <c r="G97" s="1"/>
      <c r="H97" s="1"/>
      <c r="I97" s="22"/>
      <c r="J97" s="1"/>
      <c r="K97" s="1"/>
      <c r="L97" s="1"/>
      <c r="M97" s="1"/>
      <c r="N97" s="1"/>
      <c r="O97" s="1"/>
      <c r="P97" s="23"/>
      <c r="Q97" s="23"/>
    </row>
    <row r="98" spans="1:17" ht="15.75" thickBot="1" x14ac:dyDescent="0.3">
      <c r="A98" s="21"/>
      <c r="B98" s="21"/>
      <c r="C98" s="21"/>
      <c r="D98" s="21"/>
      <c r="E98" s="21"/>
      <c r="F98" s="21"/>
      <c r="G98" s="24"/>
      <c r="H98" s="24" t="s">
        <v>495</v>
      </c>
      <c r="I98" s="25">
        <v>45815</v>
      </c>
      <c r="J98" s="24"/>
      <c r="K98" s="24" t="s">
        <v>561</v>
      </c>
      <c r="L98" s="24" t="s">
        <v>648</v>
      </c>
      <c r="M98" s="24" t="s">
        <v>741</v>
      </c>
      <c r="N98" s="26"/>
      <c r="O98" s="24" t="s">
        <v>42</v>
      </c>
      <c r="P98" s="27">
        <v>-44.08</v>
      </c>
      <c r="Q98" s="27">
        <f>ROUND(Q97+P98,5)</f>
        <v>-44.08</v>
      </c>
    </row>
    <row r="99" spans="1:17" x14ac:dyDescent="0.25">
      <c r="A99" s="28"/>
      <c r="B99" s="28"/>
      <c r="C99" s="28" t="s">
        <v>435</v>
      </c>
      <c r="D99" s="28"/>
      <c r="E99" s="28"/>
      <c r="F99" s="28"/>
      <c r="G99" s="28"/>
      <c r="H99" s="28"/>
      <c r="I99" s="29"/>
      <c r="J99" s="28"/>
      <c r="K99" s="28"/>
      <c r="L99" s="28"/>
      <c r="M99" s="28"/>
      <c r="N99" s="28"/>
      <c r="O99" s="28"/>
      <c r="P99" s="2">
        <f>ROUND(SUM(P97:P98),5)</f>
        <v>-44.08</v>
      </c>
      <c r="Q99" s="2">
        <f>Q98</f>
        <v>-44.08</v>
      </c>
    </row>
    <row r="100" spans="1:17" x14ac:dyDescent="0.25">
      <c r="A100" s="1"/>
      <c r="B100" s="1"/>
      <c r="C100" s="1" t="s">
        <v>136</v>
      </c>
      <c r="D100" s="1"/>
      <c r="E100" s="1"/>
      <c r="F100" s="1"/>
      <c r="G100" s="1"/>
      <c r="H100" s="1"/>
      <c r="I100" s="22"/>
      <c r="J100" s="1"/>
      <c r="K100" s="1"/>
      <c r="L100" s="1"/>
      <c r="M100" s="1"/>
      <c r="N100" s="1"/>
      <c r="O100" s="1"/>
      <c r="P100" s="23"/>
      <c r="Q100" s="23"/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495</v>
      </c>
      <c r="I101" s="25">
        <v>45812</v>
      </c>
      <c r="J101" s="24"/>
      <c r="K101" s="24" t="s">
        <v>563</v>
      </c>
      <c r="L101" s="24" t="s">
        <v>649</v>
      </c>
      <c r="M101" s="24" t="s">
        <v>741</v>
      </c>
      <c r="N101" s="26"/>
      <c r="O101" s="24" t="s">
        <v>42</v>
      </c>
      <c r="P101" s="30">
        <v>-55.85</v>
      </c>
      <c r="Q101" s="30">
        <f>ROUND(Q100+P101,5)</f>
        <v>-55.85</v>
      </c>
    </row>
    <row r="102" spans="1:17" x14ac:dyDescent="0.25">
      <c r="A102" s="24"/>
      <c r="B102" s="24"/>
      <c r="C102" s="24"/>
      <c r="D102" s="24"/>
      <c r="E102" s="24"/>
      <c r="F102" s="24"/>
      <c r="G102" s="24"/>
      <c r="H102" s="24" t="s">
        <v>494</v>
      </c>
      <c r="I102" s="25">
        <v>45822</v>
      </c>
      <c r="J102" s="24" t="s">
        <v>505</v>
      </c>
      <c r="K102" s="24" t="s">
        <v>564</v>
      </c>
      <c r="L102" s="24" t="s">
        <v>650</v>
      </c>
      <c r="M102" s="24" t="s">
        <v>741</v>
      </c>
      <c r="N102" s="26"/>
      <c r="O102" s="24" t="s">
        <v>39</v>
      </c>
      <c r="P102" s="30">
        <v>-715</v>
      </c>
      <c r="Q102" s="30">
        <f>ROUND(Q101+P102,5)</f>
        <v>-770.85</v>
      </c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495</v>
      </c>
      <c r="I103" s="25">
        <v>45825</v>
      </c>
      <c r="J103" s="24"/>
      <c r="K103" s="24" t="s">
        <v>565</v>
      </c>
      <c r="L103" s="24" t="s">
        <v>651</v>
      </c>
      <c r="M103" s="24" t="s">
        <v>741</v>
      </c>
      <c r="N103" s="26"/>
      <c r="O103" s="24" t="s">
        <v>42</v>
      </c>
      <c r="P103" s="30">
        <v>-8.4</v>
      </c>
      <c r="Q103" s="30">
        <f>ROUND(Q102+P103,5)</f>
        <v>-779.25</v>
      </c>
    </row>
    <row r="104" spans="1:17" ht="15.75" thickBot="1" x14ac:dyDescent="0.3">
      <c r="A104" s="24"/>
      <c r="B104" s="24"/>
      <c r="C104" s="24"/>
      <c r="D104" s="24"/>
      <c r="E104" s="24"/>
      <c r="F104" s="24"/>
      <c r="G104" s="24"/>
      <c r="H104" s="24" t="s">
        <v>494</v>
      </c>
      <c r="I104" s="25">
        <v>45834</v>
      </c>
      <c r="J104" s="24" t="s">
        <v>502</v>
      </c>
      <c r="K104" s="24" t="s">
        <v>559</v>
      </c>
      <c r="L104" s="24" t="s">
        <v>649</v>
      </c>
      <c r="M104" s="24" t="s">
        <v>741</v>
      </c>
      <c r="N104" s="26"/>
      <c r="O104" s="24" t="s">
        <v>39</v>
      </c>
      <c r="P104" s="27">
        <v>-29.95</v>
      </c>
      <c r="Q104" s="27">
        <f>ROUND(Q103+P104,5)</f>
        <v>-809.2</v>
      </c>
    </row>
    <row r="105" spans="1:17" x14ac:dyDescent="0.25">
      <c r="A105" s="28"/>
      <c r="B105" s="28"/>
      <c r="C105" s="28" t="s">
        <v>436</v>
      </c>
      <c r="D105" s="28"/>
      <c r="E105" s="28"/>
      <c r="F105" s="28"/>
      <c r="G105" s="28"/>
      <c r="H105" s="28"/>
      <c r="I105" s="29"/>
      <c r="J105" s="28"/>
      <c r="K105" s="28"/>
      <c r="L105" s="28"/>
      <c r="M105" s="28"/>
      <c r="N105" s="28"/>
      <c r="O105" s="28"/>
      <c r="P105" s="2">
        <f>ROUND(SUM(P100:P104),5)</f>
        <v>-809.2</v>
      </c>
      <c r="Q105" s="2">
        <f>Q104</f>
        <v>-809.2</v>
      </c>
    </row>
    <row r="106" spans="1:17" x14ac:dyDescent="0.25">
      <c r="A106" s="1"/>
      <c r="B106" s="1"/>
      <c r="C106" s="1" t="s">
        <v>140</v>
      </c>
      <c r="D106" s="1"/>
      <c r="E106" s="1"/>
      <c r="F106" s="1"/>
      <c r="G106" s="1"/>
      <c r="H106" s="1"/>
      <c r="I106" s="22"/>
      <c r="J106" s="1"/>
      <c r="K106" s="1"/>
      <c r="L106" s="1"/>
      <c r="M106" s="1"/>
      <c r="N106" s="1"/>
      <c r="O106" s="1"/>
      <c r="P106" s="23"/>
      <c r="Q106" s="23"/>
    </row>
    <row r="107" spans="1:17" x14ac:dyDescent="0.25">
      <c r="A107" s="1"/>
      <c r="B107" s="1"/>
      <c r="C107" s="1"/>
      <c r="D107" s="1" t="s">
        <v>141</v>
      </c>
      <c r="E107" s="1"/>
      <c r="F107" s="1"/>
      <c r="G107" s="1"/>
      <c r="H107" s="1"/>
      <c r="I107" s="22"/>
      <c r="J107" s="1"/>
      <c r="K107" s="1"/>
      <c r="L107" s="1"/>
      <c r="M107" s="1"/>
      <c r="N107" s="1"/>
      <c r="O107" s="1"/>
      <c r="P107" s="23"/>
      <c r="Q107" s="23"/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493</v>
      </c>
      <c r="I108" s="25">
        <v>45818</v>
      </c>
      <c r="J108" s="24"/>
      <c r="K108" s="24"/>
      <c r="L108" s="24" t="s">
        <v>652</v>
      </c>
      <c r="M108" s="24" t="s">
        <v>741</v>
      </c>
      <c r="N108" s="26"/>
      <c r="O108" s="24" t="s">
        <v>12</v>
      </c>
      <c r="P108" s="30">
        <v>-87.24</v>
      </c>
      <c r="Q108" s="30">
        <f>ROUND(Q107+P108,5)</f>
        <v>-87.24</v>
      </c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493</v>
      </c>
      <c r="I109" s="25">
        <v>45818</v>
      </c>
      <c r="J109" s="24"/>
      <c r="K109" s="24"/>
      <c r="L109" s="24" t="s">
        <v>652</v>
      </c>
      <c r="M109" s="24" t="s">
        <v>741</v>
      </c>
      <c r="N109" s="26"/>
      <c r="O109" s="24" t="s">
        <v>12</v>
      </c>
      <c r="P109" s="30">
        <v>-52.18</v>
      </c>
      <c r="Q109" s="30">
        <f>ROUND(Q108+P109,5)</f>
        <v>-139.41999999999999</v>
      </c>
    </row>
    <row r="110" spans="1:17" ht="15.75" thickBot="1" x14ac:dyDescent="0.3">
      <c r="A110" s="24"/>
      <c r="B110" s="24"/>
      <c r="C110" s="24"/>
      <c r="D110" s="24"/>
      <c r="E110" s="24"/>
      <c r="F110" s="24"/>
      <c r="G110" s="24"/>
      <c r="H110" s="24" t="s">
        <v>493</v>
      </c>
      <c r="I110" s="25">
        <v>45818</v>
      </c>
      <c r="J110" s="24"/>
      <c r="K110" s="24"/>
      <c r="L110" s="24" t="s">
        <v>652</v>
      </c>
      <c r="M110" s="24" t="s">
        <v>741</v>
      </c>
      <c r="N110" s="26"/>
      <c r="O110" s="24" t="s">
        <v>12</v>
      </c>
      <c r="P110" s="30">
        <v>-1168.8599999999999</v>
      </c>
      <c r="Q110" s="30">
        <f>ROUND(Q109+P110,5)</f>
        <v>-1308.28</v>
      </c>
    </row>
    <row r="111" spans="1:17" ht="15.75" thickBot="1" x14ac:dyDescent="0.3">
      <c r="A111" s="28"/>
      <c r="B111" s="28"/>
      <c r="C111" s="28"/>
      <c r="D111" s="28" t="s">
        <v>437</v>
      </c>
      <c r="E111" s="28"/>
      <c r="F111" s="28"/>
      <c r="G111" s="28"/>
      <c r="H111" s="28"/>
      <c r="I111" s="29"/>
      <c r="J111" s="28"/>
      <c r="K111" s="28"/>
      <c r="L111" s="28"/>
      <c r="M111" s="28"/>
      <c r="N111" s="28"/>
      <c r="O111" s="28"/>
      <c r="P111" s="3">
        <f>ROUND(SUM(P107:P110),5)</f>
        <v>-1308.28</v>
      </c>
      <c r="Q111" s="3">
        <f>Q110</f>
        <v>-1308.28</v>
      </c>
    </row>
    <row r="112" spans="1:17" x14ac:dyDescent="0.25">
      <c r="A112" s="28"/>
      <c r="B112" s="28"/>
      <c r="C112" s="28" t="s">
        <v>144</v>
      </c>
      <c r="D112" s="28"/>
      <c r="E112" s="28"/>
      <c r="F112" s="28"/>
      <c r="G112" s="28"/>
      <c r="H112" s="28"/>
      <c r="I112" s="29"/>
      <c r="J112" s="28"/>
      <c r="K112" s="28"/>
      <c r="L112" s="28"/>
      <c r="M112" s="28"/>
      <c r="N112" s="28"/>
      <c r="O112" s="28"/>
      <c r="P112" s="2">
        <f>P111</f>
        <v>-1308.28</v>
      </c>
      <c r="Q112" s="2">
        <f>Q111</f>
        <v>-1308.28</v>
      </c>
    </row>
    <row r="113" spans="1:17" x14ac:dyDescent="0.25">
      <c r="A113" s="1"/>
      <c r="B113" s="1"/>
      <c r="C113" s="1" t="s">
        <v>145</v>
      </c>
      <c r="D113" s="1"/>
      <c r="E113" s="1"/>
      <c r="F113" s="1"/>
      <c r="G113" s="1"/>
      <c r="H113" s="1"/>
      <c r="I113" s="22"/>
      <c r="J113" s="1"/>
      <c r="K113" s="1"/>
      <c r="L113" s="1"/>
      <c r="M113" s="1"/>
      <c r="N113" s="1"/>
      <c r="O113" s="1"/>
      <c r="P113" s="23"/>
      <c r="Q113" s="23"/>
    </row>
    <row r="114" spans="1:17" x14ac:dyDescent="0.25">
      <c r="A114" s="1"/>
      <c r="B114" s="1"/>
      <c r="C114" s="1"/>
      <c r="D114" s="1" t="s">
        <v>147</v>
      </c>
      <c r="E114" s="1"/>
      <c r="F114" s="1"/>
      <c r="G114" s="1"/>
      <c r="H114" s="1"/>
      <c r="I114" s="22"/>
      <c r="J114" s="1"/>
      <c r="K114" s="1"/>
      <c r="L114" s="1"/>
      <c r="M114" s="1"/>
      <c r="N114" s="1"/>
      <c r="O114" s="1"/>
      <c r="P114" s="23"/>
      <c r="Q114" s="23"/>
    </row>
    <row r="115" spans="1:17" x14ac:dyDescent="0.25">
      <c r="A115" s="24"/>
      <c r="B115" s="24"/>
      <c r="C115" s="24"/>
      <c r="D115" s="24"/>
      <c r="E115" s="24"/>
      <c r="F115" s="24"/>
      <c r="G115" s="24"/>
      <c r="H115" s="24" t="s">
        <v>494</v>
      </c>
      <c r="I115" s="25">
        <v>45813</v>
      </c>
      <c r="J115" s="24" t="s">
        <v>506</v>
      </c>
      <c r="K115" s="24" t="s">
        <v>566</v>
      </c>
      <c r="L115" s="24" t="s">
        <v>653</v>
      </c>
      <c r="M115" s="24" t="s">
        <v>741</v>
      </c>
      <c r="N115" s="26"/>
      <c r="O115" s="24" t="s">
        <v>39</v>
      </c>
      <c r="P115" s="30">
        <v>-771.72</v>
      </c>
      <c r="Q115" s="30">
        <f t="shared" ref="Q115:Q120" si="3">ROUND(Q114+P115,5)</f>
        <v>-771.72</v>
      </c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494</v>
      </c>
      <c r="I116" s="25">
        <v>45826</v>
      </c>
      <c r="J116" s="24" t="s">
        <v>507</v>
      </c>
      <c r="K116" s="24" t="s">
        <v>567</v>
      </c>
      <c r="L116" s="24" t="s">
        <v>654</v>
      </c>
      <c r="M116" s="24" t="s">
        <v>741</v>
      </c>
      <c r="N116" s="26"/>
      <c r="O116" s="24" t="s">
        <v>39</v>
      </c>
      <c r="P116" s="30">
        <v>-250</v>
      </c>
      <c r="Q116" s="30">
        <f t="shared" si="3"/>
        <v>-1021.72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494</v>
      </c>
      <c r="I117" s="25">
        <v>45826</v>
      </c>
      <c r="J117" s="24" t="s">
        <v>507</v>
      </c>
      <c r="K117" s="24" t="s">
        <v>567</v>
      </c>
      <c r="L117" s="24" t="s">
        <v>655</v>
      </c>
      <c r="M117" s="24" t="s">
        <v>741</v>
      </c>
      <c r="N117" s="26"/>
      <c r="O117" s="24" t="s">
        <v>39</v>
      </c>
      <c r="P117" s="30">
        <v>-160</v>
      </c>
      <c r="Q117" s="30">
        <f t="shared" si="3"/>
        <v>-1181.72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494</v>
      </c>
      <c r="I118" s="25">
        <v>45826</v>
      </c>
      <c r="J118" s="24" t="s">
        <v>507</v>
      </c>
      <c r="K118" s="24" t="s">
        <v>567</v>
      </c>
      <c r="L118" s="24" t="s">
        <v>656</v>
      </c>
      <c r="M118" s="24" t="s">
        <v>741</v>
      </c>
      <c r="N118" s="26"/>
      <c r="O118" s="24" t="s">
        <v>39</v>
      </c>
      <c r="P118" s="30">
        <v>-2185</v>
      </c>
      <c r="Q118" s="30">
        <f t="shared" si="3"/>
        <v>-3366.72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494</v>
      </c>
      <c r="I119" s="25">
        <v>45826</v>
      </c>
      <c r="J119" s="24" t="s">
        <v>508</v>
      </c>
      <c r="K119" s="24" t="s">
        <v>567</v>
      </c>
      <c r="L119" s="24" t="s">
        <v>657</v>
      </c>
      <c r="M119" s="24" t="s">
        <v>741</v>
      </c>
      <c r="N119" s="26"/>
      <c r="O119" s="24" t="s">
        <v>39</v>
      </c>
      <c r="P119" s="30">
        <v>-980</v>
      </c>
      <c r="Q119" s="30">
        <f t="shared" si="3"/>
        <v>-4346.72</v>
      </c>
    </row>
    <row r="120" spans="1:17" ht="15.75" thickBot="1" x14ac:dyDescent="0.3">
      <c r="A120" s="24"/>
      <c r="B120" s="24"/>
      <c r="C120" s="24"/>
      <c r="D120" s="24"/>
      <c r="E120" s="24"/>
      <c r="F120" s="24"/>
      <c r="G120" s="24"/>
      <c r="H120" s="24" t="s">
        <v>494</v>
      </c>
      <c r="I120" s="25">
        <v>45826</v>
      </c>
      <c r="J120" s="24" t="s">
        <v>508</v>
      </c>
      <c r="K120" s="24" t="s">
        <v>567</v>
      </c>
      <c r="L120" s="24" t="s">
        <v>658</v>
      </c>
      <c r="M120" s="24" t="s">
        <v>741</v>
      </c>
      <c r="N120" s="26"/>
      <c r="O120" s="24" t="s">
        <v>39</v>
      </c>
      <c r="P120" s="27">
        <v>-1269</v>
      </c>
      <c r="Q120" s="27">
        <f t="shared" si="3"/>
        <v>-5615.72</v>
      </c>
    </row>
    <row r="121" spans="1:17" x14ac:dyDescent="0.25">
      <c r="A121" s="28"/>
      <c r="B121" s="28"/>
      <c r="C121" s="28"/>
      <c r="D121" s="28" t="s">
        <v>438</v>
      </c>
      <c r="E121" s="28"/>
      <c r="F121" s="28"/>
      <c r="G121" s="28"/>
      <c r="H121" s="28"/>
      <c r="I121" s="29"/>
      <c r="J121" s="28"/>
      <c r="K121" s="28"/>
      <c r="L121" s="28"/>
      <c r="M121" s="28"/>
      <c r="N121" s="28"/>
      <c r="O121" s="28"/>
      <c r="P121" s="2">
        <f>ROUND(SUM(P114:P120),5)</f>
        <v>-5615.72</v>
      </c>
      <c r="Q121" s="2">
        <f>Q120</f>
        <v>-5615.72</v>
      </c>
    </row>
    <row r="122" spans="1:17" x14ac:dyDescent="0.25">
      <c r="A122" s="1"/>
      <c r="B122" s="1"/>
      <c r="C122" s="1"/>
      <c r="D122" s="1" t="s">
        <v>150</v>
      </c>
      <c r="E122" s="1"/>
      <c r="F122" s="1"/>
      <c r="G122" s="1"/>
      <c r="H122" s="1"/>
      <c r="I122" s="22"/>
      <c r="J122" s="1"/>
      <c r="K122" s="1"/>
      <c r="L122" s="1"/>
      <c r="M122" s="1"/>
      <c r="N122" s="1"/>
      <c r="O122" s="1"/>
      <c r="P122" s="23"/>
      <c r="Q122" s="23"/>
    </row>
    <row r="123" spans="1:17" ht="15.75" thickBot="1" x14ac:dyDescent="0.3">
      <c r="A123" s="21"/>
      <c r="B123" s="21"/>
      <c r="C123" s="21"/>
      <c r="D123" s="21"/>
      <c r="E123" s="21"/>
      <c r="F123" s="21"/>
      <c r="G123" s="24"/>
      <c r="H123" s="24" t="s">
        <v>494</v>
      </c>
      <c r="I123" s="25">
        <v>45814</v>
      </c>
      <c r="J123" s="24" t="s">
        <v>509</v>
      </c>
      <c r="K123" s="24" t="s">
        <v>568</v>
      </c>
      <c r="L123" s="24" t="s">
        <v>659</v>
      </c>
      <c r="M123" s="24" t="s">
        <v>741</v>
      </c>
      <c r="N123" s="26"/>
      <c r="O123" s="24" t="s">
        <v>39</v>
      </c>
      <c r="P123" s="30">
        <v>-2462</v>
      </c>
      <c r="Q123" s="30">
        <f>ROUND(Q122+P123,5)</f>
        <v>-2462</v>
      </c>
    </row>
    <row r="124" spans="1:17" ht="15.75" thickBot="1" x14ac:dyDescent="0.3">
      <c r="A124" s="28"/>
      <c r="B124" s="28"/>
      <c r="C124" s="28"/>
      <c r="D124" s="28" t="s">
        <v>439</v>
      </c>
      <c r="E124" s="28"/>
      <c r="F124" s="28"/>
      <c r="G124" s="28"/>
      <c r="H124" s="28"/>
      <c r="I124" s="29"/>
      <c r="J124" s="28"/>
      <c r="K124" s="28"/>
      <c r="L124" s="28"/>
      <c r="M124" s="28"/>
      <c r="N124" s="28"/>
      <c r="O124" s="28"/>
      <c r="P124" s="3">
        <f>ROUND(SUM(P122:P123),5)</f>
        <v>-2462</v>
      </c>
      <c r="Q124" s="3">
        <f>Q123</f>
        <v>-2462</v>
      </c>
    </row>
    <row r="125" spans="1:17" x14ac:dyDescent="0.25">
      <c r="A125" s="28"/>
      <c r="B125" s="28"/>
      <c r="C125" s="28" t="s">
        <v>152</v>
      </c>
      <c r="D125" s="28"/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2">
        <f>ROUND(P121+P124,5)</f>
        <v>-8077.72</v>
      </c>
      <c r="Q125" s="2">
        <f>ROUND(Q121+Q124,5)</f>
        <v>-8077.72</v>
      </c>
    </row>
    <row r="126" spans="1:17" x14ac:dyDescent="0.25">
      <c r="A126" s="1"/>
      <c r="B126" s="1"/>
      <c r="C126" s="1" t="s">
        <v>153</v>
      </c>
      <c r="D126" s="1"/>
      <c r="E126" s="1"/>
      <c r="F126" s="1"/>
      <c r="G126" s="1"/>
      <c r="H126" s="1"/>
      <c r="I126" s="22"/>
      <c r="J126" s="1"/>
      <c r="K126" s="1"/>
      <c r="L126" s="1"/>
      <c r="M126" s="1"/>
      <c r="N126" s="1"/>
      <c r="O126" s="1"/>
      <c r="P126" s="23"/>
      <c r="Q126" s="23"/>
    </row>
    <row r="127" spans="1:17" x14ac:dyDescent="0.25">
      <c r="A127" s="1"/>
      <c r="B127" s="1"/>
      <c r="C127" s="1"/>
      <c r="D127" s="1" t="s">
        <v>158</v>
      </c>
      <c r="E127" s="1"/>
      <c r="F127" s="1"/>
      <c r="G127" s="1"/>
      <c r="H127" s="1"/>
      <c r="I127" s="22"/>
      <c r="J127" s="1"/>
      <c r="K127" s="1"/>
      <c r="L127" s="1"/>
      <c r="M127" s="1"/>
      <c r="N127" s="1"/>
      <c r="O127" s="1"/>
      <c r="P127" s="23"/>
      <c r="Q127" s="23"/>
    </row>
    <row r="128" spans="1:17" ht="15.75" thickBot="1" x14ac:dyDescent="0.3">
      <c r="A128" s="21"/>
      <c r="B128" s="21"/>
      <c r="C128" s="21"/>
      <c r="D128" s="21"/>
      <c r="E128" s="21"/>
      <c r="F128" s="21"/>
      <c r="G128" s="24"/>
      <c r="H128" s="24" t="s">
        <v>494</v>
      </c>
      <c r="I128" s="25">
        <v>45812</v>
      </c>
      <c r="J128" s="24" t="s">
        <v>510</v>
      </c>
      <c r="K128" s="24" t="s">
        <v>569</v>
      </c>
      <c r="L128" s="24" t="s">
        <v>659</v>
      </c>
      <c r="M128" s="24" t="s">
        <v>741</v>
      </c>
      <c r="N128" s="26"/>
      <c r="O128" s="24" t="s">
        <v>39</v>
      </c>
      <c r="P128" s="27">
        <v>-126</v>
      </c>
      <c r="Q128" s="27">
        <f>ROUND(Q127+P128,5)</f>
        <v>-126</v>
      </c>
    </row>
    <row r="129" spans="1:17" x14ac:dyDescent="0.25">
      <c r="A129" s="28"/>
      <c r="B129" s="28"/>
      <c r="C129" s="28"/>
      <c r="D129" s="28" t="s">
        <v>440</v>
      </c>
      <c r="E129" s="28"/>
      <c r="F129" s="28"/>
      <c r="G129" s="28"/>
      <c r="H129" s="28"/>
      <c r="I129" s="29"/>
      <c r="J129" s="28"/>
      <c r="K129" s="28"/>
      <c r="L129" s="28"/>
      <c r="M129" s="28"/>
      <c r="N129" s="28"/>
      <c r="O129" s="28"/>
      <c r="P129" s="2">
        <f>ROUND(SUM(P127:P128),5)</f>
        <v>-126</v>
      </c>
      <c r="Q129" s="2">
        <f>Q128</f>
        <v>-126</v>
      </c>
    </row>
    <row r="130" spans="1:17" x14ac:dyDescent="0.25">
      <c r="A130" s="1"/>
      <c r="B130" s="1"/>
      <c r="C130" s="1"/>
      <c r="D130" s="1" t="s">
        <v>159</v>
      </c>
      <c r="E130" s="1"/>
      <c r="F130" s="1"/>
      <c r="G130" s="1"/>
      <c r="H130" s="1"/>
      <c r="I130" s="22"/>
      <c r="J130" s="1"/>
      <c r="K130" s="1"/>
      <c r="L130" s="1"/>
      <c r="M130" s="1"/>
      <c r="N130" s="1"/>
      <c r="O130" s="1"/>
      <c r="P130" s="23"/>
      <c r="Q130" s="23"/>
    </row>
    <row r="131" spans="1:17" ht="15.75" thickBot="1" x14ac:dyDescent="0.3">
      <c r="A131" s="21"/>
      <c r="B131" s="21"/>
      <c r="C131" s="21"/>
      <c r="D131" s="21"/>
      <c r="E131" s="21"/>
      <c r="F131" s="21"/>
      <c r="G131" s="24"/>
      <c r="H131" s="24" t="s">
        <v>494</v>
      </c>
      <c r="I131" s="25">
        <v>45811</v>
      </c>
      <c r="J131" s="24" t="s">
        <v>511</v>
      </c>
      <c r="K131" s="24" t="s">
        <v>570</v>
      </c>
      <c r="L131" s="24" t="s">
        <v>511</v>
      </c>
      <c r="M131" s="24" t="s">
        <v>741</v>
      </c>
      <c r="N131" s="26"/>
      <c r="O131" s="24" t="s">
        <v>39</v>
      </c>
      <c r="P131" s="27">
        <v>-50</v>
      </c>
      <c r="Q131" s="27">
        <f>ROUND(Q130+P131,5)</f>
        <v>-50</v>
      </c>
    </row>
    <row r="132" spans="1:17" x14ac:dyDescent="0.25">
      <c r="A132" s="28"/>
      <c r="B132" s="28"/>
      <c r="C132" s="28"/>
      <c r="D132" s="28" t="s">
        <v>441</v>
      </c>
      <c r="E132" s="28"/>
      <c r="F132" s="28"/>
      <c r="G132" s="28"/>
      <c r="H132" s="28"/>
      <c r="I132" s="29"/>
      <c r="J132" s="28"/>
      <c r="K132" s="28"/>
      <c r="L132" s="28"/>
      <c r="M132" s="28"/>
      <c r="N132" s="28"/>
      <c r="O132" s="28"/>
      <c r="P132" s="2">
        <f>ROUND(SUM(P130:P131),5)</f>
        <v>-50</v>
      </c>
      <c r="Q132" s="2">
        <f>Q131</f>
        <v>-50</v>
      </c>
    </row>
    <row r="133" spans="1:17" x14ac:dyDescent="0.25">
      <c r="A133" s="1"/>
      <c r="B133" s="1"/>
      <c r="C133" s="1"/>
      <c r="D133" s="1" t="s">
        <v>160</v>
      </c>
      <c r="E133" s="1"/>
      <c r="F133" s="1"/>
      <c r="G133" s="1"/>
      <c r="H133" s="1"/>
      <c r="I133" s="22"/>
      <c r="J133" s="1"/>
      <c r="K133" s="1"/>
      <c r="L133" s="1"/>
      <c r="M133" s="1"/>
      <c r="N133" s="1"/>
      <c r="O133" s="1"/>
      <c r="P133" s="23"/>
      <c r="Q133" s="23"/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495</v>
      </c>
      <c r="I134" s="25">
        <v>45815</v>
      </c>
      <c r="J134" s="24"/>
      <c r="K134" s="24" t="s">
        <v>571</v>
      </c>
      <c r="L134" s="24" t="s">
        <v>660</v>
      </c>
      <c r="M134" s="24" t="s">
        <v>741</v>
      </c>
      <c r="N134" s="26"/>
      <c r="O134" s="24" t="s">
        <v>42</v>
      </c>
      <c r="P134" s="30">
        <v>-250</v>
      </c>
      <c r="Q134" s="30">
        <f>ROUND(Q133+P134,5)</f>
        <v>-250</v>
      </c>
    </row>
    <row r="135" spans="1:17" ht="15.75" thickBot="1" x14ac:dyDescent="0.3">
      <c r="A135" s="24"/>
      <c r="B135" s="24"/>
      <c r="C135" s="24"/>
      <c r="D135" s="24"/>
      <c r="E135" s="24"/>
      <c r="F135" s="24"/>
      <c r="G135" s="24"/>
      <c r="H135" s="24" t="s">
        <v>496</v>
      </c>
      <c r="I135" s="25">
        <v>45815</v>
      </c>
      <c r="J135" s="24"/>
      <c r="K135" s="24" t="s">
        <v>571</v>
      </c>
      <c r="L135" s="24" t="s">
        <v>661</v>
      </c>
      <c r="M135" s="24" t="s">
        <v>741</v>
      </c>
      <c r="N135" s="26"/>
      <c r="O135" s="24" t="s">
        <v>42</v>
      </c>
      <c r="P135" s="30">
        <v>6</v>
      </c>
      <c r="Q135" s="30">
        <f>ROUND(Q134+P135,5)</f>
        <v>-244</v>
      </c>
    </row>
    <row r="136" spans="1:17" ht="15.75" thickBot="1" x14ac:dyDescent="0.3">
      <c r="A136" s="28"/>
      <c r="B136" s="28"/>
      <c r="C136" s="28"/>
      <c r="D136" s="28" t="s">
        <v>442</v>
      </c>
      <c r="E136" s="28"/>
      <c r="F136" s="28"/>
      <c r="G136" s="28"/>
      <c r="H136" s="28"/>
      <c r="I136" s="29"/>
      <c r="J136" s="28"/>
      <c r="K136" s="28"/>
      <c r="L136" s="28"/>
      <c r="M136" s="28"/>
      <c r="N136" s="28"/>
      <c r="O136" s="28"/>
      <c r="P136" s="3">
        <f>ROUND(SUM(P133:P135),5)</f>
        <v>-244</v>
      </c>
      <c r="Q136" s="3">
        <f>Q135</f>
        <v>-244</v>
      </c>
    </row>
    <row r="137" spans="1:17" x14ac:dyDescent="0.25">
      <c r="A137" s="28"/>
      <c r="B137" s="28"/>
      <c r="C137" s="28" t="s">
        <v>161</v>
      </c>
      <c r="D137" s="28"/>
      <c r="E137" s="28"/>
      <c r="F137" s="28"/>
      <c r="G137" s="28"/>
      <c r="H137" s="28"/>
      <c r="I137" s="29"/>
      <c r="J137" s="28"/>
      <c r="K137" s="28"/>
      <c r="L137" s="28"/>
      <c r="M137" s="28"/>
      <c r="N137" s="28"/>
      <c r="O137" s="28"/>
      <c r="P137" s="2">
        <f>ROUND(P129+P132+P136,5)</f>
        <v>-420</v>
      </c>
      <c r="Q137" s="2">
        <f>ROUND(Q129+Q132+Q136,5)</f>
        <v>-420</v>
      </c>
    </row>
    <row r="138" spans="1:17" x14ac:dyDescent="0.25">
      <c r="A138" s="1"/>
      <c r="B138" s="1"/>
      <c r="C138" s="1" t="s">
        <v>162</v>
      </c>
      <c r="D138" s="1"/>
      <c r="E138" s="1"/>
      <c r="F138" s="1"/>
      <c r="G138" s="1"/>
      <c r="H138" s="1"/>
      <c r="I138" s="22"/>
      <c r="J138" s="1"/>
      <c r="K138" s="1"/>
      <c r="L138" s="1"/>
      <c r="M138" s="1"/>
      <c r="N138" s="1"/>
      <c r="O138" s="1"/>
      <c r="P138" s="23"/>
      <c r="Q138" s="23"/>
    </row>
    <row r="139" spans="1:17" x14ac:dyDescent="0.25">
      <c r="A139" s="1"/>
      <c r="B139" s="1"/>
      <c r="C139" s="1"/>
      <c r="D139" s="1" t="s">
        <v>163</v>
      </c>
      <c r="E139" s="1"/>
      <c r="F139" s="1"/>
      <c r="G139" s="1"/>
      <c r="H139" s="1"/>
      <c r="I139" s="22"/>
      <c r="J139" s="1"/>
      <c r="K139" s="1"/>
      <c r="L139" s="1"/>
      <c r="M139" s="1"/>
      <c r="N139" s="1"/>
      <c r="O139" s="1"/>
      <c r="P139" s="23"/>
      <c r="Q139" s="23"/>
    </row>
    <row r="140" spans="1:17" x14ac:dyDescent="0.25">
      <c r="A140" s="1"/>
      <c r="B140" s="1"/>
      <c r="C140" s="1"/>
      <c r="D140" s="1"/>
      <c r="E140" s="1" t="s">
        <v>166</v>
      </c>
      <c r="F140" s="1"/>
      <c r="G140" s="1"/>
      <c r="H140" s="1"/>
      <c r="I140" s="22"/>
      <c r="J140" s="1"/>
      <c r="K140" s="1"/>
      <c r="L140" s="1"/>
      <c r="M140" s="1"/>
      <c r="N140" s="1"/>
      <c r="O140" s="1"/>
      <c r="P140" s="23"/>
      <c r="Q140" s="23"/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497</v>
      </c>
      <c r="I141" s="25">
        <v>45833</v>
      </c>
      <c r="J141" s="24" t="s">
        <v>512</v>
      </c>
      <c r="K141" s="24"/>
      <c r="L141" s="24" t="s">
        <v>662</v>
      </c>
      <c r="M141" s="24" t="s">
        <v>741</v>
      </c>
      <c r="N141" s="26"/>
      <c r="O141" s="24" t="s">
        <v>11</v>
      </c>
      <c r="P141" s="30">
        <v>809.27</v>
      </c>
      <c r="Q141" s="30">
        <f>ROUND(Q140+P141,5)</f>
        <v>809.27</v>
      </c>
    </row>
    <row r="142" spans="1:17" x14ac:dyDescent="0.25">
      <c r="A142" s="24"/>
      <c r="B142" s="24"/>
      <c r="C142" s="24"/>
      <c r="D142" s="24"/>
      <c r="E142" s="24"/>
      <c r="F142" s="24"/>
      <c r="G142" s="24"/>
      <c r="H142" s="24" t="s">
        <v>498</v>
      </c>
      <c r="I142" s="25">
        <v>45838</v>
      </c>
      <c r="J142" s="24" t="s">
        <v>513</v>
      </c>
      <c r="K142" s="24" t="s">
        <v>572</v>
      </c>
      <c r="L142" s="24" t="s">
        <v>663</v>
      </c>
      <c r="M142" s="24" t="s">
        <v>741</v>
      </c>
      <c r="N142" s="26"/>
      <c r="O142" s="24" t="s">
        <v>11</v>
      </c>
      <c r="P142" s="30">
        <v>-1798.08</v>
      </c>
      <c r="Q142" s="30">
        <f>ROUND(Q141+P142,5)</f>
        <v>-988.81</v>
      </c>
    </row>
    <row r="143" spans="1:17" ht="15.75" thickBot="1" x14ac:dyDescent="0.3">
      <c r="A143" s="24"/>
      <c r="B143" s="24"/>
      <c r="C143" s="24"/>
      <c r="D143" s="24"/>
      <c r="E143" s="24"/>
      <c r="F143" s="24"/>
      <c r="G143" s="24"/>
      <c r="H143" s="24" t="s">
        <v>498</v>
      </c>
      <c r="I143" s="25">
        <v>45838</v>
      </c>
      <c r="J143" s="24" t="s">
        <v>514</v>
      </c>
      <c r="K143" s="24" t="s">
        <v>573</v>
      </c>
      <c r="L143" s="24" t="s">
        <v>663</v>
      </c>
      <c r="M143" s="24" t="s">
        <v>741</v>
      </c>
      <c r="N143" s="26"/>
      <c r="O143" s="24" t="s">
        <v>11</v>
      </c>
      <c r="P143" s="27">
        <v>-1798.08</v>
      </c>
      <c r="Q143" s="27">
        <f>ROUND(Q142+P143,5)</f>
        <v>-2786.89</v>
      </c>
    </row>
    <row r="144" spans="1:17" x14ac:dyDescent="0.25">
      <c r="A144" s="28"/>
      <c r="B144" s="28"/>
      <c r="C144" s="28"/>
      <c r="D144" s="28"/>
      <c r="E144" s="28" t="s">
        <v>443</v>
      </c>
      <c r="F144" s="28"/>
      <c r="G144" s="28"/>
      <c r="H144" s="28"/>
      <c r="I144" s="29"/>
      <c r="J144" s="28"/>
      <c r="K144" s="28"/>
      <c r="L144" s="28"/>
      <c r="M144" s="28"/>
      <c r="N144" s="28"/>
      <c r="O144" s="28"/>
      <c r="P144" s="2">
        <f>ROUND(SUM(P140:P143),5)</f>
        <v>-2786.89</v>
      </c>
      <c r="Q144" s="2">
        <f>Q143</f>
        <v>-2786.89</v>
      </c>
    </row>
    <row r="145" spans="1:17" x14ac:dyDescent="0.25">
      <c r="A145" s="1"/>
      <c r="B145" s="1"/>
      <c r="C145" s="1"/>
      <c r="D145" s="1"/>
      <c r="E145" s="1" t="s">
        <v>167</v>
      </c>
      <c r="F145" s="1"/>
      <c r="G145" s="1"/>
      <c r="H145" s="1"/>
      <c r="I145" s="22"/>
      <c r="J145" s="1"/>
      <c r="K145" s="1"/>
      <c r="L145" s="1"/>
      <c r="M145" s="1"/>
      <c r="N145" s="1"/>
      <c r="O145" s="1"/>
      <c r="P145" s="23"/>
      <c r="Q145" s="23"/>
    </row>
    <row r="146" spans="1:17" x14ac:dyDescent="0.25">
      <c r="A146" s="1"/>
      <c r="B146" s="1"/>
      <c r="C146" s="1"/>
      <c r="D146" s="1"/>
      <c r="E146" s="1"/>
      <c r="F146" s="1" t="s">
        <v>168</v>
      </c>
      <c r="G146" s="1"/>
      <c r="H146" s="1"/>
      <c r="I146" s="22"/>
      <c r="J146" s="1"/>
      <c r="K146" s="1"/>
      <c r="L146" s="1"/>
      <c r="M146" s="1"/>
      <c r="N146" s="1"/>
      <c r="O146" s="1"/>
      <c r="P146" s="23"/>
      <c r="Q146" s="23"/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498</v>
      </c>
      <c r="I147" s="25">
        <v>45838</v>
      </c>
      <c r="J147" s="24" t="s">
        <v>515</v>
      </c>
      <c r="K147" s="24" t="s">
        <v>574</v>
      </c>
      <c r="L147" s="24" t="s">
        <v>663</v>
      </c>
      <c r="M147" s="24" t="s">
        <v>741</v>
      </c>
      <c r="N147" s="26"/>
      <c r="O147" s="24" t="s">
        <v>11</v>
      </c>
      <c r="P147" s="30">
        <v>-12630.12</v>
      </c>
      <c r="Q147" s="30">
        <f>ROUND(Q146+P147,5)</f>
        <v>-12630.12</v>
      </c>
    </row>
    <row r="148" spans="1:17" x14ac:dyDescent="0.25">
      <c r="A148" s="24"/>
      <c r="B148" s="24"/>
      <c r="C148" s="24"/>
      <c r="D148" s="24"/>
      <c r="E148" s="24"/>
      <c r="F148" s="24"/>
      <c r="G148" s="24"/>
      <c r="H148" s="24" t="s">
        <v>498</v>
      </c>
      <c r="I148" s="25">
        <v>45838</v>
      </c>
      <c r="J148" s="24" t="s">
        <v>515</v>
      </c>
      <c r="K148" s="24" t="s">
        <v>574</v>
      </c>
      <c r="L148" s="24" t="s">
        <v>663</v>
      </c>
      <c r="M148" s="24" t="s">
        <v>741</v>
      </c>
      <c r="N148" s="26"/>
      <c r="O148" s="24" t="s">
        <v>11</v>
      </c>
      <c r="P148" s="30">
        <v>0</v>
      </c>
      <c r="Q148" s="30">
        <f>ROUND(Q147+P148,5)</f>
        <v>-12630.12</v>
      </c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498</v>
      </c>
      <c r="I149" s="25">
        <v>45838</v>
      </c>
      <c r="J149" s="24" t="s">
        <v>515</v>
      </c>
      <c r="K149" s="24" t="s">
        <v>574</v>
      </c>
      <c r="L149" s="24" t="s">
        <v>663</v>
      </c>
      <c r="M149" s="24" t="s">
        <v>741</v>
      </c>
      <c r="N149" s="26"/>
      <c r="O149" s="24" t="s">
        <v>11</v>
      </c>
      <c r="P149" s="30">
        <v>0</v>
      </c>
      <c r="Q149" s="30">
        <f>ROUND(Q148+P149,5)</f>
        <v>-12630.12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498</v>
      </c>
      <c r="I150" s="25">
        <v>45838</v>
      </c>
      <c r="J150" s="24" t="s">
        <v>515</v>
      </c>
      <c r="K150" s="24" t="s">
        <v>574</v>
      </c>
      <c r="L150" s="24" t="s">
        <v>663</v>
      </c>
      <c r="M150" s="24" t="s">
        <v>741</v>
      </c>
      <c r="N150" s="26"/>
      <c r="O150" s="24" t="s">
        <v>11</v>
      </c>
      <c r="P150" s="30">
        <v>0</v>
      </c>
      <c r="Q150" s="30">
        <f>ROUND(Q149+P150,5)</f>
        <v>-12630.12</v>
      </c>
    </row>
    <row r="151" spans="1:17" ht="15.75" thickBot="1" x14ac:dyDescent="0.3">
      <c r="A151" s="24"/>
      <c r="B151" s="24"/>
      <c r="C151" s="24"/>
      <c r="D151" s="24"/>
      <c r="E151" s="24"/>
      <c r="F151" s="24"/>
      <c r="G151" s="24"/>
      <c r="H151" s="24" t="s">
        <v>498</v>
      </c>
      <c r="I151" s="25">
        <v>45838</v>
      </c>
      <c r="J151" s="24" t="s">
        <v>515</v>
      </c>
      <c r="K151" s="24" t="s">
        <v>574</v>
      </c>
      <c r="L151" s="24" t="s">
        <v>663</v>
      </c>
      <c r="M151" s="24" t="s">
        <v>741</v>
      </c>
      <c r="N151" s="26"/>
      <c r="O151" s="24" t="s">
        <v>11</v>
      </c>
      <c r="P151" s="27">
        <v>0</v>
      </c>
      <c r="Q151" s="27">
        <f>ROUND(Q150+P151,5)</f>
        <v>-12630.12</v>
      </c>
    </row>
    <row r="152" spans="1:17" x14ac:dyDescent="0.25">
      <c r="A152" s="28"/>
      <c r="B152" s="28"/>
      <c r="C152" s="28"/>
      <c r="D152" s="28"/>
      <c r="E152" s="28"/>
      <c r="F152" s="28" t="s">
        <v>444</v>
      </c>
      <c r="G152" s="28"/>
      <c r="H152" s="28"/>
      <c r="I152" s="29"/>
      <c r="J152" s="28"/>
      <c r="K152" s="28"/>
      <c r="L152" s="28"/>
      <c r="M152" s="28"/>
      <c r="N152" s="28"/>
      <c r="O152" s="28"/>
      <c r="P152" s="2">
        <f>ROUND(SUM(P146:P151),5)</f>
        <v>-12630.12</v>
      </c>
      <c r="Q152" s="2">
        <f>Q151</f>
        <v>-12630.12</v>
      </c>
    </row>
    <row r="153" spans="1:17" x14ac:dyDescent="0.25">
      <c r="A153" s="1"/>
      <c r="B153" s="1"/>
      <c r="C153" s="1"/>
      <c r="D153" s="1"/>
      <c r="E153" s="1"/>
      <c r="F153" s="1" t="s">
        <v>169</v>
      </c>
      <c r="G153" s="1"/>
      <c r="H153" s="1"/>
      <c r="I153" s="22"/>
      <c r="J153" s="1"/>
      <c r="K153" s="1"/>
      <c r="L153" s="1"/>
      <c r="M153" s="1"/>
      <c r="N153" s="1"/>
      <c r="O153" s="1"/>
      <c r="P153" s="23"/>
      <c r="Q153" s="23"/>
    </row>
    <row r="154" spans="1:17" ht="15.75" thickBot="1" x14ac:dyDescent="0.3">
      <c r="A154" s="21"/>
      <c r="B154" s="21"/>
      <c r="C154" s="21"/>
      <c r="D154" s="21"/>
      <c r="E154" s="21"/>
      <c r="F154" s="21"/>
      <c r="G154" s="24"/>
      <c r="H154" s="24" t="s">
        <v>498</v>
      </c>
      <c r="I154" s="25">
        <v>45838</v>
      </c>
      <c r="J154" s="24" t="s">
        <v>515</v>
      </c>
      <c r="K154" s="24" t="s">
        <v>574</v>
      </c>
      <c r="L154" s="24" t="s">
        <v>663</v>
      </c>
      <c r="M154" s="24" t="s">
        <v>741</v>
      </c>
      <c r="N154" s="26"/>
      <c r="O154" s="24" t="s">
        <v>11</v>
      </c>
      <c r="P154" s="27">
        <v>-1326.16</v>
      </c>
      <c r="Q154" s="27">
        <f>ROUND(Q153+P154,5)</f>
        <v>-1326.16</v>
      </c>
    </row>
    <row r="155" spans="1:17" x14ac:dyDescent="0.25">
      <c r="A155" s="28"/>
      <c r="B155" s="28"/>
      <c r="C155" s="28"/>
      <c r="D155" s="28"/>
      <c r="E155" s="28"/>
      <c r="F155" s="28" t="s">
        <v>445</v>
      </c>
      <c r="G155" s="28"/>
      <c r="H155" s="28"/>
      <c r="I155" s="29"/>
      <c r="J155" s="28"/>
      <c r="K155" s="28"/>
      <c r="L155" s="28"/>
      <c r="M155" s="28"/>
      <c r="N155" s="28"/>
      <c r="O155" s="28"/>
      <c r="P155" s="2">
        <f>ROUND(SUM(P153:P154),5)</f>
        <v>-1326.16</v>
      </c>
      <c r="Q155" s="2">
        <f>Q154</f>
        <v>-1326.16</v>
      </c>
    </row>
    <row r="156" spans="1:17" x14ac:dyDescent="0.25">
      <c r="A156" s="1"/>
      <c r="B156" s="1"/>
      <c r="C156" s="1"/>
      <c r="D156" s="1"/>
      <c r="E156" s="1"/>
      <c r="F156" s="1" t="s">
        <v>170</v>
      </c>
      <c r="G156" s="1"/>
      <c r="H156" s="1"/>
      <c r="I156" s="22"/>
      <c r="J156" s="1"/>
      <c r="K156" s="1"/>
      <c r="L156" s="1"/>
      <c r="M156" s="1"/>
      <c r="N156" s="1"/>
      <c r="O156" s="1"/>
      <c r="P156" s="23"/>
      <c r="Q156" s="23"/>
    </row>
    <row r="157" spans="1:17" ht="15.75" thickBot="1" x14ac:dyDescent="0.3">
      <c r="A157" s="21"/>
      <c r="B157" s="21"/>
      <c r="C157" s="21"/>
      <c r="D157" s="21"/>
      <c r="E157" s="21"/>
      <c r="F157" s="21"/>
      <c r="G157" s="24"/>
      <c r="H157" s="24" t="s">
        <v>498</v>
      </c>
      <c r="I157" s="25">
        <v>45838</v>
      </c>
      <c r="J157" s="24" t="s">
        <v>515</v>
      </c>
      <c r="K157" s="24" t="s">
        <v>574</v>
      </c>
      <c r="L157" s="24" t="s">
        <v>663</v>
      </c>
      <c r="M157" s="24" t="s">
        <v>741</v>
      </c>
      <c r="N157" s="26"/>
      <c r="O157" s="24" t="s">
        <v>11</v>
      </c>
      <c r="P157" s="27">
        <v>-479.94</v>
      </c>
      <c r="Q157" s="27">
        <f>ROUND(Q156+P157,5)</f>
        <v>-479.94</v>
      </c>
    </row>
    <row r="158" spans="1:17" x14ac:dyDescent="0.25">
      <c r="A158" s="28"/>
      <c r="B158" s="28"/>
      <c r="C158" s="28"/>
      <c r="D158" s="28"/>
      <c r="E158" s="28"/>
      <c r="F158" s="28" t="s">
        <v>446</v>
      </c>
      <c r="G158" s="28"/>
      <c r="H158" s="28"/>
      <c r="I158" s="29"/>
      <c r="J158" s="28"/>
      <c r="K158" s="28"/>
      <c r="L158" s="28"/>
      <c r="M158" s="28"/>
      <c r="N158" s="28"/>
      <c r="O158" s="28"/>
      <c r="P158" s="2">
        <f>ROUND(SUM(P156:P157),5)</f>
        <v>-479.94</v>
      </c>
      <c r="Q158" s="2">
        <f>Q157</f>
        <v>-479.94</v>
      </c>
    </row>
    <row r="159" spans="1:17" x14ac:dyDescent="0.25">
      <c r="A159" s="1"/>
      <c r="B159" s="1"/>
      <c r="C159" s="1"/>
      <c r="D159" s="1"/>
      <c r="E159" s="1"/>
      <c r="F159" s="1" t="s">
        <v>172</v>
      </c>
      <c r="G159" s="1"/>
      <c r="H159" s="1"/>
      <c r="I159" s="22"/>
      <c r="J159" s="1"/>
      <c r="K159" s="1"/>
      <c r="L159" s="1"/>
      <c r="M159" s="1"/>
      <c r="N159" s="1"/>
      <c r="O159" s="1"/>
      <c r="P159" s="23"/>
      <c r="Q159" s="23"/>
    </row>
    <row r="160" spans="1:17" ht="15.75" thickBot="1" x14ac:dyDescent="0.3">
      <c r="A160" s="21"/>
      <c r="B160" s="21"/>
      <c r="C160" s="21"/>
      <c r="D160" s="21"/>
      <c r="E160" s="21"/>
      <c r="F160" s="21"/>
      <c r="G160" s="24"/>
      <c r="H160" s="24" t="s">
        <v>498</v>
      </c>
      <c r="I160" s="25">
        <v>45838</v>
      </c>
      <c r="J160" s="24" t="s">
        <v>515</v>
      </c>
      <c r="K160" s="24" t="s">
        <v>574</v>
      </c>
      <c r="L160" s="24" t="s">
        <v>663</v>
      </c>
      <c r="M160" s="24" t="s">
        <v>741</v>
      </c>
      <c r="N160" s="26"/>
      <c r="O160" s="24" t="s">
        <v>11</v>
      </c>
      <c r="P160" s="30">
        <v>-946</v>
      </c>
      <c r="Q160" s="30">
        <f>ROUND(Q159+P160,5)</f>
        <v>-946</v>
      </c>
    </row>
    <row r="161" spans="1:17" ht="15.75" thickBot="1" x14ac:dyDescent="0.3">
      <c r="A161" s="28"/>
      <c r="B161" s="28"/>
      <c r="C161" s="28"/>
      <c r="D161" s="28"/>
      <c r="E161" s="28"/>
      <c r="F161" s="28" t="s">
        <v>447</v>
      </c>
      <c r="G161" s="28"/>
      <c r="H161" s="28"/>
      <c r="I161" s="29"/>
      <c r="J161" s="28"/>
      <c r="K161" s="28"/>
      <c r="L161" s="28"/>
      <c r="M161" s="28"/>
      <c r="N161" s="28"/>
      <c r="O161" s="28"/>
      <c r="P161" s="3">
        <f>ROUND(SUM(P159:P160),5)</f>
        <v>-946</v>
      </c>
      <c r="Q161" s="3">
        <f>Q160</f>
        <v>-946</v>
      </c>
    </row>
    <row r="162" spans="1:17" x14ac:dyDescent="0.25">
      <c r="A162" s="28"/>
      <c r="B162" s="28"/>
      <c r="C162" s="28"/>
      <c r="D162" s="28"/>
      <c r="E162" s="28" t="s">
        <v>177</v>
      </c>
      <c r="F162" s="28"/>
      <c r="G162" s="28"/>
      <c r="H162" s="28"/>
      <c r="I162" s="29"/>
      <c r="J162" s="28"/>
      <c r="K162" s="28"/>
      <c r="L162" s="28"/>
      <c r="M162" s="28"/>
      <c r="N162" s="28"/>
      <c r="O162" s="28"/>
      <c r="P162" s="2">
        <f>ROUND(P152+P155+P158+P161,5)</f>
        <v>-15382.22</v>
      </c>
      <c r="Q162" s="2">
        <f>ROUND(Q152+Q155+Q158+Q161,5)</f>
        <v>-15382.22</v>
      </c>
    </row>
    <row r="163" spans="1:17" x14ac:dyDescent="0.25">
      <c r="A163" s="1"/>
      <c r="B163" s="1"/>
      <c r="C163" s="1"/>
      <c r="D163" s="1"/>
      <c r="E163" s="1" t="s">
        <v>178</v>
      </c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498</v>
      </c>
      <c r="I164" s="25">
        <v>45838</v>
      </c>
      <c r="J164" s="24" t="s">
        <v>516</v>
      </c>
      <c r="K164" s="24" t="s">
        <v>575</v>
      </c>
      <c r="L164" s="24" t="s">
        <v>663</v>
      </c>
      <c r="M164" s="24" t="s">
        <v>741</v>
      </c>
      <c r="N164" s="26"/>
      <c r="O164" s="24" t="s">
        <v>11</v>
      </c>
      <c r="P164" s="30">
        <v>-7583.5</v>
      </c>
      <c r="Q164" s="30">
        <f t="shared" ref="Q164:Q177" si="4">ROUND(Q163+P164,5)</f>
        <v>-7583.5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498</v>
      </c>
      <c r="I165" s="25">
        <v>45838</v>
      </c>
      <c r="J165" s="24" t="s">
        <v>516</v>
      </c>
      <c r="K165" s="24" t="s">
        <v>575</v>
      </c>
      <c r="L165" s="24" t="s">
        <v>663</v>
      </c>
      <c r="M165" s="24" t="s">
        <v>741</v>
      </c>
      <c r="N165" s="26"/>
      <c r="O165" s="24" t="s">
        <v>11</v>
      </c>
      <c r="P165" s="30">
        <v>-2527.83</v>
      </c>
      <c r="Q165" s="30">
        <f t="shared" si="4"/>
        <v>-10111.33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498</v>
      </c>
      <c r="I166" s="25">
        <v>45838</v>
      </c>
      <c r="J166" s="24" t="s">
        <v>516</v>
      </c>
      <c r="K166" s="24" t="s">
        <v>575</v>
      </c>
      <c r="L166" s="24" t="s">
        <v>663</v>
      </c>
      <c r="M166" s="24" t="s">
        <v>741</v>
      </c>
      <c r="N166" s="26"/>
      <c r="O166" s="24" t="s">
        <v>11</v>
      </c>
      <c r="P166" s="30">
        <v>-187.11</v>
      </c>
      <c r="Q166" s="30">
        <f t="shared" si="4"/>
        <v>-10298.44</v>
      </c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498</v>
      </c>
      <c r="I167" s="25">
        <v>45838</v>
      </c>
      <c r="J167" s="24" t="s">
        <v>516</v>
      </c>
      <c r="K167" s="24" t="s">
        <v>575</v>
      </c>
      <c r="L167" s="24" t="s">
        <v>663</v>
      </c>
      <c r="M167" s="24" t="s">
        <v>741</v>
      </c>
      <c r="N167" s="26"/>
      <c r="O167" s="24" t="s">
        <v>11</v>
      </c>
      <c r="P167" s="30">
        <v>0</v>
      </c>
      <c r="Q167" s="30">
        <f t="shared" si="4"/>
        <v>-10298.44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498</v>
      </c>
      <c r="I168" s="25">
        <v>45838</v>
      </c>
      <c r="J168" s="24" t="s">
        <v>517</v>
      </c>
      <c r="K168" s="24" t="s">
        <v>576</v>
      </c>
      <c r="L168" s="24" t="s">
        <v>663</v>
      </c>
      <c r="M168" s="24" t="s">
        <v>741</v>
      </c>
      <c r="N168" s="26"/>
      <c r="O168" s="24" t="s">
        <v>11</v>
      </c>
      <c r="P168" s="30">
        <v>-7583.5</v>
      </c>
      <c r="Q168" s="30">
        <f t="shared" si="4"/>
        <v>-17881.939999999999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498</v>
      </c>
      <c r="I169" s="25">
        <v>45838</v>
      </c>
      <c r="J169" s="24" t="s">
        <v>517</v>
      </c>
      <c r="K169" s="24" t="s">
        <v>576</v>
      </c>
      <c r="L169" s="24" t="s">
        <v>663</v>
      </c>
      <c r="M169" s="24" t="s">
        <v>741</v>
      </c>
      <c r="N169" s="26"/>
      <c r="O169" s="24" t="s">
        <v>11</v>
      </c>
      <c r="P169" s="30">
        <v>-2527.83</v>
      </c>
      <c r="Q169" s="30">
        <f t="shared" si="4"/>
        <v>-20409.77</v>
      </c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498</v>
      </c>
      <c r="I170" s="25">
        <v>45838</v>
      </c>
      <c r="J170" s="24" t="s">
        <v>517</v>
      </c>
      <c r="K170" s="24" t="s">
        <v>576</v>
      </c>
      <c r="L170" s="24" t="s">
        <v>663</v>
      </c>
      <c r="M170" s="24" t="s">
        <v>741</v>
      </c>
      <c r="N170" s="26"/>
      <c r="O170" s="24" t="s">
        <v>11</v>
      </c>
      <c r="P170" s="30">
        <v>0</v>
      </c>
      <c r="Q170" s="30">
        <f t="shared" si="4"/>
        <v>-20409.77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498</v>
      </c>
      <c r="I171" s="25">
        <v>45838</v>
      </c>
      <c r="J171" s="24" t="s">
        <v>517</v>
      </c>
      <c r="K171" s="24" t="s">
        <v>576</v>
      </c>
      <c r="L171" s="24" t="s">
        <v>663</v>
      </c>
      <c r="M171" s="24" t="s">
        <v>741</v>
      </c>
      <c r="N171" s="26"/>
      <c r="O171" s="24" t="s">
        <v>11</v>
      </c>
      <c r="P171" s="30">
        <v>-997.92</v>
      </c>
      <c r="Q171" s="30">
        <f t="shared" si="4"/>
        <v>-21407.69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498</v>
      </c>
      <c r="I172" s="25">
        <v>45838</v>
      </c>
      <c r="J172" s="24" t="s">
        <v>517</v>
      </c>
      <c r="K172" s="24" t="s">
        <v>576</v>
      </c>
      <c r="L172" s="24" t="s">
        <v>663</v>
      </c>
      <c r="M172" s="24" t="s">
        <v>741</v>
      </c>
      <c r="N172" s="26"/>
      <c r="O172" s="24" t="s">
        <v>11</v>
      </c>
      <c r="P172" s="30">
        <v>0</v>
      </c>
      <c r="Q172" s="30">
        <f t="shared" si="4"/>
        <v>-21407.69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498</v>
      </c>
      <c r="I173" s="25">
        <v>45838</v>
      </c>
      <c r="J173" s="24" t="s">
        <v>518</v>
      </c>
      <c r="K173" s="24" t="s">
        <v>577</v>
      </c>
      <c r="L173" s="24" t="s">
        <v>663</v>
      </c>
      <c r="M173" s="24" t="s">
        <v>741</v>
      </c>
      <c r="N173" s="26"/>
      <c r="O173" s="24" t="s">
        <v>11</v>
      </c>
      <c r="P173" s="30">
        <v>-7583.5</v>
      </c>
      <c r="Q173" s="30">
        <f t="shared" si="4"/>
        <v>-28991.19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498</v>
      </c>
      <c r="I174" s="25">
        <v>45838</v>
      </c>
      <c r="J174" s="24" t="s">
        <v>518</v>
      </c>
      <c r="K174" s="24" t="s">
        <v>577</v>
      </c>
      <c r="L174" s="24" t="s">
        <v>663</v>
      </c>
      <c r="M174" s="24" t="s">
        <v>741</v>
      </c>
      <c r="N174" s="26"/>
      <c r="O174" s="24" t="s">
        <v>11</v>
      </c>
      <c r="P174" s="30">
        <v>-2527.83</v>
      </c>
      <c r="Q174" s="30">
        <f t="shared" si="4"/>
        <v>-31519.02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498</v>
      </c>
      <c r="I175" s="25">
        <v>45838</v>
      </c>
      <c r="J175" s="24" t="s">
        <v>518</v>
      </c>
      <c r="K175" s="24" t="s">
        <v>577</v>
      </c>
      <c r="L175" s="24" t="s">
        <v>663</v>
      </c>
      <c r="M175" s="24" t="s">
        <v>741</v>
      </c>
      <c r="N175" s="26"/>
      <c r="O175" s="24" t="s">
        <v>11</v>
      </c>
      <c r="P175" s="30">
        <v>0</v>
      </c>
      <c r="Q175" s="30">
        <f t="shared" si="4"/>
        <v>-31519.02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498</v>
      </c>
      <c r="I176" s="25">
        <v>45838</v>
      </c>
      <c r="J176" s="24" t="s">
        <v>518</v>
      </c>
      <c r="K176" s="24" t="s">
        <v>577</v>
      </c>
      <c r="L176" s="24" t="s">
        <v>663</v>
      </c>
      <c r="M176" s="24" t="s">
        <v>741</v>
      </c>
      <c r="N176" s="26"/>
      <c r="O176" s="24" t="s">
        <v>11</v>
      </c>
      <c r="P176" s="30">
        <v>-166.32</v>
      </c>
      <c r="Q176" s="30">
        <f t="shared" si="4"/>
        <v>-31685.34</v>
      </c>
    </row>
    <row r="177" spans="1:17" ht="15.75" thickBot="1" x14ac:dyDescent="0.3">
      <c r="A177" s="24"/>
      <c r="B177" s="24"/>
      <c r="C177" s="24"/>
      <c r="D177" s="24"/>
      <c r="E177" s="24"/>
      <c r="F177" s="24"/>
      <c r="G177" s="24"/>
      <c r="H177" s="24" t="s">
        <v>498</v>
      </c>
      <c r="I177" s="25">
        <v>45838</v>
      </c>
      <c r="J177" s="24" t="s">
        <v>518</v>
      </c>
      <c r="K177" s="24" t="s">
        <v>577</v>
      </c>
      <c r="L177" s="24" t="s">
        <v>663</v>
      </c>
      <c r="M177" s="24" t="s">
        <v>741</v>
      </c>
      <c r="N177" s="26"/>
      <c r="O177" s="24" t="s">
        <v>11</v>
      </c>
      <c r="P177" s="27">
        <v>0</v>
      </c>
      <c r="Q177" s="27">
        <f t="shared" si="4"/>
        <v>-31685.34</v>
      </c>
    </row>
    <row r="178" spans="1:17" x14ac:dyDescent="0.25">
      <c r="A178" s="28"/>
      <c r="B178" s="28"/>
      <c r="C178" s="28"/>
      <c r="D178" s="28"/>
      <c r="E178" s="28" t="s">
        <v>448</v>
      </c>
      <c r="F178" s="28"/>
      <c r="G178" s="28"/>
      <c r="H178" s="28"/>
      <c r="I178" s="29"/>
      <c r="J178" s="28"/>
      <c r="K178" s="28"/>
      <c r="L178" s="28"/>
      <c r="M178" s="28"/>
      <c r="N178" s="28"/>
      <c r="O178" s="28"/>
      <c r="P178" s="2">
        <f>ROUND(SUM(P163:P177),5)</f>
        <v>-31685.34</v>
      </c>
      <c r="Q178" s="2">
        <f>Q177</f>
        <v>-31685.34</v>
      </c>
    </row>
    <row r="179" spans="1:17" x14ac:dyDescent="0.25">
      <c r="A179" s="1"/>
      <c r="B179" s="1"/>
      <c r="C179" s="1"/>
      <c r="D179" s="1"/>
      <c r="E179" s="1" t="s">
        <v>181</v>
      </c>
      <c r="F179" s="1"/>
      <c r="G179" s="1"/>
      <c r="H179" s="1"/>
      <c r="I179" s="22"/>
      <c r="J179" s="1"/>
      <c r="K179" s="1"/>
      <c r="L179" s="1"/>
      <c r="M179" s="1"/>
      <c r="N179" s="1"/>
      <c r="O179" s="1"/>
      <c r="P179" s="23"/>
      <c r="Q179" s="23"/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498</v>
      </c>
      <c r="I180" s="25">
        <v>45838</v>
      </c>
      <c r="J180" s="24" t="s">
        <v>519</v>
      </c>
      <c r="K180" s="24" t="s">
        <v>578</v>
      </c>
      <c r="L180" s="24" t="s">
        <v>663</v>
      </c>
      <c r="M180" s="24" t="s">
        <v>741</v>
      </c>
      <c r="N180" s="26"/>
      <c r="O180" s="24" t="s">
        <v>11</v>
      </c>
      <c r="P180" s="30">
        <v>-4920.72</v>
      </c>
      <c r="Q180" s="30">
        <f>ROUND(Q179+P180,5)</f>
        <v>-4920.72</v>
      </c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498</v>
      </c>
      <c r="I181" s="25">
        <v>45838</v>
      </c>
      <c r="J181" s="24" t="s">
        <v>519</v>
      </c>
      <c r="K181" s="24" t="s">
        <v>578</v>
      </c>
      <c r="L181" s="24" t="s">
        <v>663</v>
      </c>
      <c r="M181" s="24" t="s">
        <v>741</v>
      </c>
      <c r="N181" s="26"/>
      <c r="O181" s="24" t="s">
        <v>11</v>
      </c>
      <c r="P181" s="30">
        <v>-424.2</v>
      </c>
      <c r="Q181" s="30">
        <f>ROUND(Q180+P181,5)</f>
        <v>-5344.92</v>
      </c>
    </row>
    <row r="182" spans="1:17" ht="15.75" thickBot="1" x14ac:dyDescent="0.3">
      <c r="A182" s="24"/>
      <c r="B182" s="24"/>
      <c r="C182" s="24"/>
      <c r="D182" s="24"/>
      <c r="E182" s="24"/>
      <c r="F182" s="24"/>
      <c r="G182" s="24"/>
      <c r="H182" s="24" t="s">
        <v>498</v>
      </c>
      <c r="I182" s="25">
        <v>45838</v>
      </c>
      <c r="J182" s="24" t="s">
        <v>519</v>
      </c>
      <c r="K182" s="24" t="s">
        <v>578</v>
      </c>
      <c r="L182" s="24" t="s">
        <v>663</v>
      </c>
      <c r="M182" s="24" t="s">
        <v>741</v>
      </c>
      <c r="N182" s="26"/>
      <c r="O182" s="24" t="s">
        <v>11</v>
      </c>
      <c r="P182" s="27">
        <v>-1442.28</v>
      </c>
      <c r="Q182" s="27">
        <f>ROUND(Q181+P182,5)</f>
        <v>-6787.2</v>
      </c>
    </row>
    <row r="183" spans="1:17" x14ac:dyDescent="0.25">
      <c r="A183" s="28"/>
      <c r="B183" s="28"/>
      <c r="C183" s="28"/>
      <c r="D183" s="28"/>
      <c r="E183" s="28" t="s">
        <v>449</v>
      </c>
      <c r="F183" s="28"/>
      <c r="G183" s="28"/>
      <c r="H183" s="28"/>
      <c r="I183" s="29"/>
      <c r="J183" s="28"/>
      <c r="K183" s="28"/>
      <c r="L183" s="28"/>
      <c r="M183" s="28"/>
      <c r="N183" s="28"/>
      <c r="O183" s="28"/>
      <c r="P183" s="2">
        <f>ROUND(SUM(P179:P182),5)</f>
        <v>-6787.2</v>
      </c>
      <c r="Q183" s="2">
        <f>Q182</f>
        <v>-6787.2</v>
      </c>
    </row>
    <row r="184" spans="1:17" x14ac:dyDescent="0.25">
      <c r="A184" s="1"/>
      <c r="B184" s="1"/>
      <c r="C184" s="1"/>
      <c r="D184" s="1"/>
      <c r="E184" s="1" t="s">
        <v>183</v>
      </c>
      <c r="F184" s="1"/>
      <c r="G184" s="1"/>
      <c r="H184" s="1"/>
      <c r="I184" s="22"/>
      <c r="J184" s="1"/>
      <c r="K184" s="1"/>
      <c r="L184" s="1"/>
      <c r="M184" s="1"/>
      <c r="N184" s="1"/>
      <c r="O184" s="1"/>
      <c r="P184" s="23"/>
      <c r="Q184" s="23"/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498</v>
      </c>
      <c r="I185" s="25">
        <v>45838</v>
      </c>
      <c r="J185" s="24" t="s">
        <v>520</v>
      </c>
      <c r="K185" s="24" t="s">
        <v>579</v>
      </c>
      <c r="L185" s="24" t="s">
        <v>663</v>
      </c>
      <c r="M185" s="24" t="s">
        <v>741</v>
      </c>
      <c r="N185" s="26"/>
      <c r="O185" s="24" t="s">
        <v>11</v>
      </c>
      <c r="P185" s="30">
        <v>-7291.25</v>
      </c>
      <c r="Q185" s="30">
        <f>ROUND(Q184+P185,5)</f>
        <v>-7291.25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498</v>
      </c>
      <c r="I186" s="25">
        <v>45838</v>
      </c>
      <c r="J186" s="24" t="s">
        <v>520</v>
      </c>
      <c r="K186" s="24" t="s">
        <v>579</v>
      </c>
      <c r="L186" s="24" t="s">
        <v>663</v>
      </c>
      <c r="M186" s="24" t="s">
        <v>741</v>
      </c>
      <c r="N186" s="26"/>
      <c r="O186" s="24" t="s">
        <v>11</v>
      </c>
      <c r="P186" s="30">
        <v>-175</v>
      </c>
      <c r="Q186" s="30">
        <f>ROUND(Q185+P186,5)</f>
        <v>-7466.25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498</v>
      </c>
      <c r="I187" s="25">
        <v>45838</v>
      </c>
      <c r="J187" s="24" t="s">
        <v>520</v>
      </c>
      <c r="K187" s="24" t="s">
        <v>579</v>
      </c>
      <c r="L187" s="24" t="s">
        <v>663</v>
      </c>
      <c r="M187" s="24" t="s">
        <v>741</v>
      </c>
      <c r="N187" s="26"/>
      <c r="O187" s="24" t="s">
        <v>11</v>
      </c>
      <c r="P187" s="30">
        <v>-1399.92</v>
      </c>
      <c r="Q187" s="30">
        <f>ROUND(Q186+P187,5)</f>
        <v>-8866.17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498</v>
      </c>
      <c r="I188" s="25">
        <v>45838</v>
      </c>
      <c r="J188" s="24" t="s">
        <v>520</v>
      </c>
      <c r="K188" s="24" t="s">
        <v>579</v>
      </c>
      <c r="L188" s="24" t="s">
        <v>663</v>
      </c>
      <c r="M188" s="24" t="s">
        <v>741</v>
      </c>
      <c r="N188" s="26"/>
      <c r="O188" s="24" t="s">
        <v>11</v>
      </c>
      <c r="P188" s="30">
        <v>-583.29999999999995</v>
      </c>
      <c r="Q188" s="30">
        <f>ROUND(Q187+P188,5)</f>
        <v>-9449.4699999999993</v>
      </c>
    </row>
    <row r="189" spans="1:17" ht="15.75" thickBot="1" x14ac:dyDescent="0.3">
      <c r="A189" s="24"/>
      <c r="B189" s="24"/>
      <c r="C189" s="24"/>
      <c r="D189" s="24"/>
      <c r="E189" s="24"/>
      <c r="F189" s="24"/>
      <c r="G189" s="24"/>
      <c r="H189" s="24" t="s">
        <v>498</v>
      </c>
      <c r="I189" s="25">
        <v>45838</v>
      </c>
      <c r="J189" s="24" t="s">
        <v>520</v>
      </c>
      <c r="K189" s="24" t="s">
        <v>579</v>
      </c>
      <c r="L189" s="24" t="s">
        <v>663</v>
      </c>
      <c r="M189" s="24" t="s">
        <v>741</v>
      </c>
      <c r="N189" s="26"/>
      <c r="O189" s="24" t="s">
        <v>11</v>
      </c>
      <c r="P189" s="30">
        <v>-583.29999999999995</v>
      </c>
      <c r="Q189" s="30">
        <f>ROUND(Q188+P189,5)</f>
        <v>-10032.77</v>
      </c>
    </row>
    <row r="190" spans="1:17" ht="15.75" thickBot="1" x14ac:dyDescent="0.3">
      <c r="A190" s="28"/>
      <c r="B190" s="28"/>
      <c r="C190" s="28"/>
      <c r="D190" s="28"/>
      <c r="E190" s="28" t="s">
        <v>450</v>
      </c>
      <c r="F190" s="28"/>
      <c r="G190" s="28"/>
      <c r="H190" s="28"/>
      <c r="I190" s="29"/>
      <c r="J190" s="28"/>
      <c r="K190" s="28"/>
      <c r="L190" s="28"/>
      <c r="M190" s="28"/>
      <c r="N190" s="28"/>
      <c r="O190" s="28"/>
      <c r="P190" s="3">
        <f>ROUND(SUM(P184:P189),5)</f>
        <v>-10032.77</v>
      </c>
      <c r="Q190" s="3">
        <f>Q189</f>
        <v>-10032.77</v>
      </c>
    </row>
    <row r="191" spans="1:17" x14ac:dyDescent="0.25">
      <c r="A191" s="28"/>
      <c r="B191" s="28"/>
      <c r="C191" s="28"/>
      <c r="D191" s="28" t="s">
        <v>185</v>
      </c>
      <c r="E191" s="28"/>
      <c r="F191" s="28"/>
      <c r="G191" s="28"/>
      <c r="H191" s="28"/>
      <c r="I191" s="29"/>
      <c r="J191" s="28"/>
      <c r="K191" s="28"/>
      <c r="L191" s="28"/>
      <c r="M191" s="28"/>
      <c r="N191" s="28"/>
      <c r="O191" s="28"/>
      <c r="P191" s="2">
        <f>ROUND(P144+P162+P178+P183+P190,5)</f>
        <v>-66674.42</v>
      </c>
      <c r="Q191" s="2">
        <f>ROUND(Q144+Q162+Q178+Q183+Q190,5)</f>
        <v>-66674.42</v>
      </c>
    </row>
    <row r="192" spans="1:17" x14ac:dyDescent="0.25">
      <c r="A192" s="1"/>
      <c r="B192" s="1"/>
      <c r="C192" s="1"/>
      <c r="D192" s="1" t="s">
        <v>186</v>
      </c>
      <c r="E192" s="1"/>
      <c r="F192" s="1"/>
      <c r="G192" s="1"/>
      <c r="H192" s="1"/>
      <c r="I192" s="22"/>
      <c r="J192" s="1"/>
      <c r="K192" s="1"/>
      <c r="L192" s="1"/>
      <c r="M192" s="1"/>
      <c r="N192" s="1"/>
      <c r="O192" s="1"/>
      <c r="P192" s="23"/>
      <c r="Q192" s="23"/>
    </row>
    <row r="193" spans="1:17" x14ac:dyDescent="0.25">
      <c r="A193" s="1"/>
      <c r="B193" s="1"/>
      <c r="C193" s="1"/>
      <c r="D193" s="1"/>
      <c r="E193" s="1" t="s">
        <v>187</v>
      </c>
      <c r="F193" s="1"/>
      <c r="G193" s="1"/>
      <c r="H193" s="1"/>
      <c r="I193" s="22"/>
      <c r="J193" s="1"/>
      <c r="K193" s="1"/>
      <c r="L193" s="1"/>
      <c r="M193" s="1"/>
      <c r="N193" s="1"/>
      <c r="O193" s="1"/>
      <c r="P193" s="23"/>
      <c r="Q193" s="23"/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498</v>
      </c>
      <c r="I194" s="25">
        <v>45838</v>
      </c>
      <c r="J194" s="24" t="s">
        <v>516</v>
      </c>
      <c r="K194" s="24" t="s">
        <v>575</v>
      </c>
      <c r="L194" s="24" t="s">
        <v>663</v>
      </c>
      <c r="M194" s="24" t="s">
        <v>741</v>
      </c>
      <c r="N194" s="26"/>
      <c r="O194" s="24" t="s">
        <v>11</v>
      </c>
      <c r="P194" s="30">
        <v>-7.07</v>
      </c>
      <c r="Q194" s="30">
        <f t="shared" ref="Q194:Q199" si="5">ROUND(Q193+P194,5)</f>
        <v>-7.07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498</v>
      </c>
      <c r="I195" s="25">
        <v>45838</v>
      </c>
      <c r="J195" s="24" t="s">
        <v>520</v>
      </c>
      <c r="K195" s="24" t="s">
        <v>579</v>
      </c>
      <c r="L195" s="24" t="s">
        <v>663</v>
      </c>
      <c r="M195" s="24" t="s">
        <v>741</v>
      </c>
      <c r="N195" s="26"/>
      <c r="O195" s="24" t="s">
        <v>11</v>
      </c>
      <c r="P195" s="30">
        <v>-7.07</v>
      </c>
      <c r="Q195" s="30">
        <f t="shared" si="5"/>
        <v>-14.14</v>
      </c>
    </row>
    <row r="196" spans="1:17" x14ac:dyDescent="0.25">
      <c r="A196" s="24"/>
      <c r="B196" s="24"/>
      <c r="C196" s="24"/>
      <c r="D196" s="24"/>
      <c r="E196" s="24"/>
      <c r="F196" s="24"/>
      <c r="G196" s="24"/>
      <c r="H196" s="24" t="s">
        <v>498</v>
      </c>
      <c r="I196" s="25">
        <v>45838</v>
      </c>
      <c r="J196" s="24" t="s">
        <v>517</v>
      </c>
      <c r="K196" s="24" t="s">
        <v>576</v>
      </c>
      <c r="L196" s="24" t="s">
        <v>663</v>
      </c>
      <c r="M196" s="24" t="s">
        <v>741</v>
      </c>
      <c r="N196" s="26"/>
      <c r="O196" s="24" t="s">
        <v>11</v>
      </c>
      <c r="P196" s="30">
        <v>-7.07</v>
      </c>
      <c r="Q196" s="30">
        <f t="shared" si="5"/>
        <v>-21.21</v>
      </c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498</v>
      </c>
      <c r="I197" s="25">
        <v>45838</v>
      </c>
      <c r="J197" s="24" t="s">
        <v>515</v>
      </c>
      <c r="K197" s="24" t="s">
        <v>574</v>
      </c>
      <c r="L197" s="24" t="s">
        <v>663</v>
      </c>
      <c r="M197" s="24" t="s">
        <v>741</v>
      </c>
      <c r="N197" s="26"/>
      <c r="O197" s="24" t="s">
        <v>11</v>
      </c>
      <c r="P197" s="30">
        <v>-7.07</v>
      </c>
      <c r="Q197" s="30">
        <f t="shared" si="5"/>
        <v>-28.28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498</v>
      </c>
      <c r="I198" s="25">
        <v>45838</v>
      </c>
      <c r="J198" s="24" t="s">
        <v>519</v>
      </c>
      <c r="K198" s="24" t="s">
        <v>578</v>
      </c>
      <c r="L198" s="24" t="s">
        <v>663</v>
      </c>
      <c r="M198" s="24" t="s">
        <v>741</v>
      </c>
      <c r="N198" s="26"/>
      <c r="O198" s="24" t="s">
        <v>11</v>
      </c>
      <c r="P198" s="30">
        <v>-7.07</v>
      </c>
      <c r="Q198" s="30">
        <f t="shared" si="5"/>
        <v>-35.35</v>
      </c>
    </row>
    <row r="199" spans="1:17" ht="15.75" thickBot="1" x14ac:dyDescent="0.3">
      <c r="A199" s="24"/>
      <c r="B199" s="24"/>
      <c r="C199" s="24"/>
      <c r="D199" s="24"/>
      <c r="E199" s="24"/>
      <c r="F199" s="24"/>
      <c r="G199" s="24"/>
      <c r="H199" s="24" t="s">
        <v>498</v>
      </c>
      <c r="I199" s="25">
        <v>45838</v>
      </c>
      <c r="J199" s="24" t="s">
        <v>518</v>
      </c>
      <c r="K199" s="24" t="s">
        <v>577</v>
      </c>
      <c r="L199" s="24" t="s">
        <v>663</v>
      </c>
      <c r="M199" s="24" t="s">
        <v>741</v>
      </c>
      <c r="N199" s="26"/>
      <c r="O199" s="24" t="s">
        <v>11</v>
      </c>
      <c r="P199" s="27">
        <v>-7.07</v>
      </c>
      <c r="Q199" s="27">
        <f t="shared" si="5"/>
        <v>-42.42</v>
      </c>
    </row>
    <row r="200" spans="1:17" x14ac:dyDescent="0.25">
      <c r="A200" s="28"/>
      <c r="B200" s="28"/>
      <c r="C200" s="28"/>
      <c r="D200" s="28"/>
      <c r="E200" s="28" t="s">
        <v>451</v>
      </c>
      <c r="F200" s="28"/>
      <c r="G200" s="28"/>
      <c r="H200" s="28"/>
      <c r="I200" s="29"/>
      <c r="J200" s="28"/>
      <c r="K200" s="28"/>
      <c r="L200" s="28"/>
      <c r="M200" s="28"/>
      <c r="N200" s="28"/>
      <c r="O200" s="28"/>
      <c r="P200" s="2">
        <f>ROUND(SUM(P193:P199),5)</f>
        <v>-42.42</v>
      </c>
      <c r="Q200" s="2">
        <f>Q199</f>
        <v>-42.42</v>
      </c>
    </row>
    <row r="201" spans="1:17" x14ac:dyDescent="0.25">
      <c r="A201" s="1"/>
      <c r="B201" s="1"/>
      <c r="C201" s="1"/>
      <c r="D201" s="1"/>
      <c r="E201" s="1" t="s">
        <v>188</v>
      </c>
      <c r="F201" s="1"/>
      <c r="G201" s="1"/>
      <c r="H201" s="1"/>
      <c r="I201" s="22"/>
      <c r="J201" s="1"/>
      <c r="K201" s="1"/>
      <c r="L201" s="1"/>
      <c r="M201" s="1"/>
      <c r="N201" s="1"/>
      <c r="O201" s="1"/>
      <c r="P201" s="23"/>
      <c r="Q201" s="23"/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498</v>
      </c>
      <c r="I202" s="25">
        <v>45838</v>
      </c>
      <c r="J202" s="24" t="s">
        <v>516</v>
      </c>
      <c r="K202" s="24" t="s">
        <v>575</v>
      </c>
      <c r="L202" s="24" t="s">
        <v>663</v>
      </c>
      <c r="M202" s="24" t="s">
        <v>741</v>
      </c>
      <c r="N202" s="26"/>
      <c r="O202" s="24" t="s">
        <v>11</v>
      </c>
      <c r="P202" s="30">
        <v>-1061.69</v>
      </c>
      <c r="Q202" s="30">
        <f>ROUND(Q201+P202,5)</f>
        <v>-1061.69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498</v>
      </c>
      <c r="I203" s="25">
        <v>45838</v>
      </c>
      <c r="J203" s="24" t="s">
        <v>520</v>
      </c>
      <c r="K203" s="24" t="s">
        <v>579</v>
      </c>
      <c r="L203" s="24" t="s">
        <v>663</v>
      </c>
      <c r="M203" s="24" t="s">
        <v>741</v>
      </c>
      <c r="N203" s="26"/>
      <c r="O203" s="24" t="s">
        <v>11</v>
      </c>
      <c r="P203" s="30">
        <v>-1035.07</v>
      </c>
      <c r="Q203" s="30">
        <f>ROUND(Q202+P203,5)</f>
        <v>-2096.7600000000002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498</v>
      </c>
      <c r="I204" s="25">
        <v>45838</v>
      </c>
      <c r="J204" s="24" t="s">
        <v>517</v>
      </c>
      <c r="K204" s="24" t="s">
        <v>576</v>
      </c>
      <c r="L204" s="24" t="s">
        <v>663</v>
      </c>
      <c r="M204" s="24" t="s">
        <v>741</v>
      </c>
      <c r="N204" s="26"/>
      <c r="O204" s="24" t="s">
        <v>11</v>
      </c>
      <c r="P204" s="30">
        <v>-1061.69</v>
      </c>
      <c r="Q204" s="30">
        <f>ROUND(Q203+P204,5)</f>
        <v>-3158.45</v>
      </c>
    </row>
    <row r="205" spans="1:17" x14ac:dyDescent="0.25">
      <c r="A205" s="24"/>
      <c r="B205" s="24"/>
      <c r="C205" s="24"/>
      <c r="D205" s="24"/>
      <c r="E205" s="24"/>
      <c r="F205" s="24"/>
      <c r="G205" s="24"/>
      <c r="H205" s="24" t="s">
        <v>498</v>
      </c>
      <c r="I205" s="25">
        <v>45838</v>
      </c>
      <c r="J205" s="24" t="s">
        <v>519</v>
      </c>
      <c r="K205" s="24" t="s">
        <v>578</v>
      </c>
      <c r="L205" s="24" t="s">
        <v>663</v>
      </c>
      <c r="M205" s="24" t="s">
        <v>741</v>
      </c>
      <c r="N205" s="26"/>
      <c r="O205" s="24" t="s">
        <v>11</v>
      </c>
      <c r="P205" s="30">
        <v>-712.66</v>
      </c>
      <c r="Q205" s="30">
        <f>ROUND(Q204+P205,5)</f>
        <v>-3871.11</v>
      </c>
    </row>
    <row r="206" spans="1:17" ht="15.75" thickBot="1" x14ac:dyDescent="0.3">
      <c r="A206" s="24"/>
      <c r="B206" s="24"/>
      <c r="C206" s="24"/>
      <c r="D206" s="24"/>
      <c r="E206" s="24"/>
      <c r="F206" s="24"/>
      <c r="G206" s="24"/>
      <c r="H206" s="24" t="s">
        <v>498</v>
      </c>
      <c r="I206" s="25">
        <v>45838</v>
      </c>
      <c r="J206" s="24" t="s">
        <v>518</v>
      </c>
      <c r="K206" s="24" t="s">
        <v>577</v>
      </c>
      <c r="L206" s="24" t="s">
        <v>663</v>
      </c>
      <c r="M206" s="24" t="s">
        <v>741</v>
      </c>
      <c r="N206" s="26"/>
      <c r="O206" s="24" t="s">
        <v>11</v>
      </c>
      <c r="P206" s="27">
        <v>-1061.69</v>
      </c>
      <c r="Q206" s="27">
        <f>ROUND(Q205+P206,5)</f>
        <v>-4932.8</v>
      </c>
    </row>
    <row r="207" spans="1:17" x14ac:dyDescent="0.25">
      <c r="A207" s="28"/>
      <c r="B207" s="28"/>
      <c r="C207" s="28"/>
      <c r="D207" s="28"/>
      <c r="E207" s="28" t="s">
        <v>452</v>
      </c>
      <c r="F207" s="28"/>
      <c r="G207" s="28"/>
      <c r="H207" s="28"/>
      <c r="I207" s="29"/>
      <c r="J207" s="28"/>
      <c r="K207" s="28"/>
      <c r="L207" s="28"/>
      <c r="M207" s="28"/>
      <c r="N207" s="28"/>
      <c r="O207" s="28"/>
      <c r="P207" s="2">
        <f>ROUND(SUM(P201:P206),5)</f>
        <v>-4932.8</v>
      </c>
      <c r="Q207" s="2">
        <f>Q206</f>
        <v>-4932.8</v>
      </c>
    </row>
    <row r="208" spans="1:17" x14ac:dyDescent="0.25">
      <c r="A208" s="1"/>
      <c r="B208" s="1"/>
      <c r="C208" s="1"/>
      <c r="D208" s="1"/>
      <c r="E208" s="1" t="s">
        <v>189</v>
      </c>
      <c r="F208" s="1"/>
      <c r="G208" s="1"/>
      <c r="H208" s="1"/>
      <c r="I208" s="22"/>
      <c r="J208" s="1"/>
      <c r="K208" s="1"/>
      <c r="L208" s="1"/>
      <c r="M208" s="1"/>
      <c r="N208" s="1"/>
      <c r="O208" s="1"/>
      <c r="P208" s="23"/>
      <c r="Q208" s="23"/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498</v>
      </c>
      <c r="I209" s="25">
        <v>45838</v>
      </c>
      <c r="J209" s="24" t="s">
        <v>516</v>
      </c>
      <c r="K209" s="24" t="s">
        <v>575</v>
      </c>
      <c r="L209" s="24" t="s">
        <v>663</v>
      </c>
      <c r="M209" s="24" t="s">
        <v>741</v>
      </c>
      <c r="N209" s="26"/>
      <c r="O209" s="24" t="s">
        <v>11</v>
      </c>
      <c r="P209" s="30">
        <v>-384.23</v>
      </c>
      <c r="Q209" s="30">
        <f>ROUND(Q208+P209,5)</f>
        <v>-384.23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498</v>
      </c>
      <c r="I210" s="25">
        <v>45838</v>
      </c>
      <c r="J210" s="24" t="s">
        <v>520</v>
      </c>
      <c r="K210" s="24" t="s">
        <v>579</v>
      </c>
      <c r="L210" s="24" t="s">
        <v>663</v>
      </c>
      <c r="M210" s="24" t="s">
        <v>741</v>
      </c>
      <c r="N210" s="26"/>
      <c r="O210" s="24" t="s">
        <v>11</v>
      </c>
      <c r="P210" s="30">
        <v>-374.6</v>
      </c>
      <c r="Q210" s="30">
        <f>ROUND(Q209+P210,5)</f>
        <v>-758.83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498</v>
      </c>
      <c r="I211" s="25">
        <v>45838</v>
      </c>
      <c r="J211" s="24" t="s">
        <v>517</v>
      </c>
      <c r="K211" s="24" t="s">
        <v>576</v>
      </c>
      <c r="L211" s="24" t="s">
        <v>663</v>
      </c>
      <c r="M211" s="24" t="s">
        <v>741</v>
      </c>
      <c r="N211" s="26"/>
      <c r="O211" s="24" t="s">
        <v>11</v>
      </c>
      <c r="P211" s="30">
        <v>-384.23</v>
      </c>
      <c r="Q211" s="30">
        <f>ROUND(Q210+P211,5)</f>
        <v>-1143.06</v>
      </c>
    </row>
    <row r="212" spans="1:17" ht="15.75" thickBot="1" x14ac:dyDescent="0.3">
      <c r="A212" s="24"/>
      <c r="B212" s="24"/>
      <c r="C212" s="24"/>
      <c r="D212" s="24"/>
      <c r="E212" s="24"/>
      <c r="F212" s="24"/>
      <c r="G212" s="24"/>
      <c r="H212" s="24" t="s">
        <v>498</v>
      </c>
      <c r="I212" s="25">
        <v>45838</v>
      </c>
      <c r="J212" s="24" t="s">
        <v>518</v>
      </c>
      <c r="K212" s="24" t="s">
        <v>577</v>
      </c>
      <c r="L212" s="24" t="s">
        <v>663</v>
      </c>
      <c r="M212" s="24" t="s">
        <v>741</v>
      </c>
      <c r="N212" s="26"/>
      <c r="O212" s="24" t="s">
        <v>11</v>
      </c>
      <c r="P212" s="27">
        <v>-384.23</v>
      </c>
      <c r="Q212" s="27">
        <f>ROUND(Q211+P212,5)</f>
        <v>-1527.29</v>
      </c>
    </row>
    <row r="213" spans="1:17" x14ac:dyDescent="0.25">
      <c r="A213" s="28"/>
      <c r="B213" s="28"/>
      <c r="C213" s="28"/>
      <c r="D213" s="28"/>
      <c r="E213" s="28" t="s">
        <v>453</v>
      </c>
      <c r="F213" s="28"/>
      <c r="G213" s="28"/>
      <c r="H213" s="28"/>
      <c r="I213" s="29"/>
      <c r="J213" s="28"/>
      <c r="K213" s="28"/>
      <c r="L213" s="28"/>
      <c r="M213" s="28"/>
      <c r="N213" s="28"/>
      <c r="O213" s="28"/>
      <c r="P213" s="2">
        <f>ROUND(SUM(P208:P212),5)</f>
        <v>-1527.29</v>
      </c>
      <c r="Q213" s="2">
        <f>Q212</f>
        <v>-1527.29</v>
      </c>
    </row>
    <row r="214" spans="1:17" x14ac:dyDescent="0.25">
      <c r="A214" s="1"/>
      <c r="B214" s="1"/>
      <c r="C214" s="1"/>
      <c r="D214" s="1"/>
      <c r="E214" s="1" t="s">
        <v>190</v>
      </c>
      <c r="F214" s="1"/>
      <c r="G214" s="1"/>
      <c r="H214" s="1"/>
      <c r="I214" s="22"/>
      <c r="J214" s="1"/>
      <c r="K214" s="1"/>
      <c r="L214" s="1"/>
      <c r="M214" s="1"/>
      <c r="N214" s="1"/>
      <c r="O214" s="1"/>
      <c r="P214" s="23"/>
      <c r="Q214" s="23"/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498</v>
      </c>
      <c r="I215" s="25">
        <v>45838</v>
      </c>
      <c r="J215" s="24" t="s">
        <v>516</v>
      </c>
      <c r="K215" s="24" t="s">
        <v>575</v>
      </c>
      <c r="L215" s="24" t="s">
        <v>663</v>
      </c>
      <c r="M215" s="24" t="s">
        <v>741</v>
      </c>
      <c r="N215" s="26"/>
      <c r="O215" s="24" t="s">
        <v>11</v>
      </c>
      <c r="P215" s="30">
        <v>-1816.5</v>
      </c>
      <c r="Q215" s="30">
        <f>ROUND(Q214+P215,5)</f>
        <v>-1816.5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498</v>
      </c>
      <c r="I216" s="25">
        <v>45838</v>
      </c>
      <c r="J216" s="24" t="s">
        <v>520</v>
      </c>
      <c r="K216" s="24" t="s">
        <v>579</v>
      </c>
      <c r="L216" s="24" t="s">
        <v>663</v>
      </c>
      <c r="M216" s="24" t="s">
        <v>741</v>
      </c>
      <c r="N216" s="26"/>
      <c r="O216" s="24" t="s">
        <v>11</v>
      </c>
      <c r="P216" s="30">
        <v>-946</v>
      </c>
      <c r="Q216" s="30">
        <f>ROUND(Q215+P216,5)</f>
        <v>-2762.5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498</v>
      </c>
      <c r="I217" s="25">
        <v>45838</v>
      </c>
      <c r="J217" s="24" t="s">
        <v>517</v>
      </c>
      <c r="K217" s="24" t="s">
        <v>576</v>
      </c>
      <c r="L217" s="24" t="s">
        <v>663</v>
      </c>
      <c r="M217" s="24" t="s">
        <v>741</v>
      </c>
      <c r="N217" s="26"/>
      <c r="O217" s="24" t="s">
        <v>11</v>
      </c>
      <c r="P217" s="30">
        <v>-1811</v>
      </c>
      <c r="Q217" s="30">
        <f>ROUND(Q216+P217,5)</f>
        <v>-4573.5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498</v>
      </c>
      <c r="I218" s="25">
        <v>45838</v>
      </c>
      <c r="J218" s="24" t="s">
        <v>519</v>
      </c>
      <c r="K218" s="24" t="s">
        <v>578</v>
      </c>
      <c r="L218" s="24" t="s">
        <v>663</v>
      </c>
      <c r="M218" s="24" t="s">
        <v>741</v>
      </c>
      <c r="N218" s="26"/>
      <c r="O218" s="24" t="s">
        <v>11</v>
      </c>
      <c r="P218" s="30">
        <v>-946</v>
      </c>
      <c r="Q218" s="30">
        <f>ROUND(Q217+P218,5)</f>
        <v>-5519.5</v>
      </c>
    </row>
    <row r="219" spans="1:17" ht="15.75" thickBot="1" x14ac:dyDescent="0.3">
      <c r="A219" s="24"/>
      <c r="B219" s="24"/>
      <c r="C219" s="24"/>
      <c r="D219" s="24"/>
      <c r="E219" s="24"/>
      <c r="F219" s="24"/>
      <c r="G219" s="24"/>
      <c r="H219" s="24" t="s">
        <v>498</v>
      </c>
      <c r="I219" s="25">
        <v>45838</v>
      </c>
      <c r="J219" s="24" t="s">
        <v>518</v>
      </c>
      <c r="K219" s="24" t="s">
        <v>577</v>
      </c>
      <c r="L219" s="24" t="s">
        <v>663</v>
      </c>
      <c r="M219" s="24" t="s">
        <v>741</v>
      </c>
      <c r="N219" s="26"/>
      <c r="O219" s="24" t="s">
        <v>11</v>
      </c>
      <c r="P219" s="27">
        <v>-946</v>
      </c>
      <c r="Q219" s="27">
        <f>ROUND(Q218+P219,5)</f>
        <v>-6465.5</v>
      </c>
    </row>
    <row r="220" spans="1:17" x14ac:dyDescent="0.25">
      <c r="A220" s="28"/>
      <c r="B220" s="28"/>
      <c r="C220" s="28"/>
      <c r="D220" s="28"/>
      <c r="E220" s="28" t="s">
        <v>454</v>
      </c>
      <c r="F220" s="28"/>
      <c r="G220" s="28"/>
      <c r="H220" s="28"/>
      <c r="I220" s="29"/>
      <c r="J220" s="28"/>
      <c r="K220" s="28"/>
      <c r="L220" s="28"/>
      <c r="M220" s="28"/>
      <c r="N220" s="28"/>
      <c r="O220" s="28"/>
      <c r="P220" s="2">
        <f>ROUND(SUM(P214:P219),5)</f>
        <v>-6465.5</v>
      </c>
      <c r="Q220" s="2">
        <f>Q219</f>
        <v>-6465.5</v>
      </c>
    </row>
    <row r="221" spans="1:17" x14ac:dyDescent="0.25">
      <c r="A221" s="1"/>
      <c r="B221" s="1"/>
      <c r="C221" s="1"/>
      <c r="D221" s="1"/>
      <c r="E221" s="1" t="s">
        <v>192</v>
      </c>
      <c r="F221" s="1"/>
      <c r="G221" s="1"/>
      <c r="H221" s="1"/>
      <c r="I221" s="22"/>
      <c r="J221" s="1"/>
      <c r="K221" s="1"/>
      <c r="L221" s="1"/>
      <c r="M221" s="1"/>
      <c r="N221" s="1"/>
      <c r="O221" s="1"/>
      <c r="P221" s="23"/>
      <c r="Q221" s="23"/>
    </row>
    <row r="222" spans="1:17" ht="15.75" thickBot="1" x14ac:dyDescent="0.3">
      <c r="A222" s="21"/>
      <c r="B222" s="21"/>
      <c r="C222" s="21"/>
      <c r="D222" s="21"/>
      <c r="E222" s="21"/>
      <c r="F222" s="21"/>
      <c r="G222" s="24"/>
      <c r="H222" s="24" t="s">
        <v>494</v>
      </c>
      <c r="I222" s="25">
        <v>45816</v>
      </c>
      <c r="J222" s="24" t="s">
        <v>521</v>
      </c>
      <c r="K222" s="24" t="s">
        <v>580</v>
      </c>
      <c r="L222" s="24" t="s">
        <v>664</v>
      </c>
      <c r="M222" s="24" t="s">
        <v>741</v>
      </c>
      <c r="N222" s="26"/>
      <c r="O222" s="24" t="s">
        <v>39</v>
      </c>
      <c r="P222" s="30">
        <v>-77</v>
      </c>
      <c r="Q222" s="30">
        <f>ROUND(Q221+P222,5)</f>
        <v>-77</v>
      </c>
    </row>
    <row r="223" spans="1:17" ht="15.75" thickBot="1" x14ac:dyDescent="0.3">
      <c r="A223" s="28"/>
      <c r="B223" s="28"/>
      <c r="C223" s="28"/>
      <c r="D223" s="28"/>
      <c r="E223" s="28" t="s">
        <v>455</v>
      </c>
      <c r="F223" s="28"/>
      <c r="G223" s="28"/>
      <c r="H223" s="28"/>
      <c r="I223" s="29"/>
      <c r="J223" s="28"/>
      <c r="K223" s="28"/>
      <c r="L223" s="28"/>
      <c r="M223" s="28"/>
      <c r="N223" s="28"/>
      <c r="O223" s="28"/>
      <c r="P223" s="3">
        <f>ROUND(SUM(P221:P222),5)</f>
        <v>-77</v>
      </c>
      <c r="Q223" s="3">
        <f>Q222</f>
        <v>-77</v>
      </c>
    </row>
    <row r="224" spans="1:17" x14ac:dyDescent="0.25">
      <c r="A224" s="28"/>
      <c r="B224" s="28"/>
      <c r="C224" s="28"/>
      <c r="D224" s="28" t="s">
        <v>194</v>
      </c>
      <c r="E224" s="28"/>
      <c r="F224" s="28"/>
      <c r="G224" s="28"/>
      <c r="H224" s="28"/>
      <c r="I224" s="29"/>
      <c r="J224" s="28"/>
      <c r="K224" s="28"/>
      <c r="L224" s="28"/>
      <c r="M224" s="28"/>
      <c r="N224" s="28"/>
      <c r="O224" s="28"/>
      <c r="P224" s="2">
        <f>ROUND(P200+P207+P213+P220+P223,5)</f>
        <v>-13045.01</v>
      </c>
      <c r="Q224" s="2">
        <f>ROUND(Q200+Q207+Q213+Q220+Q223,5)</f>
        <v>-13045.01</v>
      </c>
    </row>
    <row r="225" spans="1:17" x14ac:dyDescent="0.25">
      <c r="A225" s="1"/>
      <c r="B225" s="1"/>
      <c r="C225" s="1"/>
      <c r="D225" s="1" t="s">
        <v>195</v>
      </c>
      <c r="E225" s="1"/>
      <c r="F225" s="1"/>
      <c r="G225" s="1"/>
      <c r="H225" s="1"/>
      <c r="I225" s="22"/>
      <c r="J225" s="1"/>
      <c r="K225" s="1"/>
      <c r="L225" s="1"/>
      <c r="M225" s="1"/>
      <c r="N225" s="1"/>
      <c r="O225" s="1"/>
      <c r="P225" s="23"/>
      <c r="Q225" s="23"/>
    </row>
    <row r="226" spans="1:17" x14ac:dyDescent="0.25">
      <c r="A226" s="1"/>
      <c r="B226" s="1"/>
      <c r="C226" s="1"/>
      <c r="D226" s="1"/>
      <c r="E226" s="1" t="s">
        <v>196</v>
      </c>
      <c r="F226" s="1"/>
      <c r="G226" s="1"/>
      <c r="H226" s="1"/>
      <c r="I226" s="22"/>
      <c r="J226" s="1"/>
      <c r="K226" s="1"/>
      <c r="L226" s="1"/>
      <c r="M226" s="1"/>
      <c r="N226" s="1"/>
      <c r="O226" s="1"/>
      <c r="P226" s="23"/>
      <c r="Q226" s="23"/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498</v>
      </c>
      <c r="I227" s="25">
        <v>45838</v>
      </c>
      <c r="J227" s="24" t="s">
        <v>513</v>
      </c>
      <c r="K227" s="24" t="s">
        <v>572</v>
      </c>
      <c r="L227" s="24" t="s">
        <v>663</v>
      </c>
      <c r="M227" s="24" t="s">
        <v>741</v>
      </c>
      <c r="N227" s="26"/>
      <c r="O227" s="24" t="s">
        <v>11</v>
      </c>
      <c r="P227" s="30">
        <v>-111.48</v>
      </c>
      <c r="Q227" s="30">
        <f>ROUND(Q226+P227,5)</f>
        <v>-111.48</v>
      </c>
    </row>
    <row r="228" spans="1:17" ht="15.75" thickBot="1" x14ac:dyDescent="0.3">
      <c r="A228" s="24"/>
      <c r="B228" s="24"/>
      <c r="C228" s="24"/>
      <c r="D228" s="24"/>
      <c r="E228" s="24"/>
      <c r="F228" s="24"/>
      <c r="G228" s="24"/>
      <c r="H228" s="24" t="s">
        <v>498</v>
      </c>
      <c r="I228" s="25">
        <v>45838</v>
      </c>
      <c r="J228" s="24" t="s">
        <v>514</v>
      </c>
      <c r="K228" s="24" t="s">
        <v>573</v>
      </c>
      <c r="L228" s="24" t="s">
        <v>663</v>
      </c>
      <c r="M228" s="24" t="s">
        <v>741</v>
      </c>
      <c r="N228" s="26"/>
      <c r="O228" s="24" t="s">
        <v>11</v>
      </c>
      <c r="P228" s="27">
        <v>-111.48</v>
      </c>
      <c r="Q228" s="27">
        <f>ROUND(Q227+P228,5)</f>
        <v>-222.96</v>
      </c>
    </row>
    <row r="229" spans="1:17" x14ac:dyDescent="0.25">
      <c r="A229" s="28"/>
      <c r="B229" s="28"/>
      <c r="C229" s="28"/>
      <c r="D229" s="28"/>
      <c r="E229" s="28" t="s">
        <v>456</v>
      </c>
      <c r="F229" s="28"/>
      <c r="G229" s="28"/>
      <c r="H229" s="28"/>
      <c r="I229" s="29"/>
      <c r="J229" s="28"/>
      <c r="K229" s="28"/>
      <c r="L229" s="28"/>
      <c r="M229" s="28"/>
      <c r="N229" s="28"/>
      <c r="O229" s="28"/>
      <c r="P229" s="2">
        <f>ROUND(SUM(P226:P228),5)</f>
        <v>-222.96</v>
      </c>
      <c r="Q229" s="2">
        <f>Q228</f>
        <v>-222.96</v>
      </c>
    </row>
    <row r="230" spans="1:17" x14ac:dyDescent="0.25">
      <c r="A230" s="1"/>
      <c r="B230" s="1"/>
      <c r="C230" s="1"/>
      <c r="D230" s="1"/>
      <c r="E230" s="1" t="s">
        <v>197</v>
      </c>
      <c r="F230" s="1"/>
      <c r="G230" s="1"/>
      <c r="H230" s="1"/>
      <c r="I230" s="22"/>
      <c r="J230" s="1"/>
      <c r="K230" s="1"/>
      <c r="L230" s="1"/>
      <c r="M230" s="1"/>
      <c r="N230" s="1"/>
      <c r="O230" s="1"/>
      <c r="P230" s="23"/>
      <c r="Q230" s="23"/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498</v>
      </c>
      <c r="I231" s="25">
        <v>45838</v>
      </c>
      <c r="J231" s="24" t="s">
        <v>513</v>
      </c>
      <c r="K231" s="24" t="s">
        <v>572</v>
      </c>
      <c r="L231" s="24" t="s">
        <v>663</v>
      </c>
      <c r="M231" s="24" t="s">
        <v>741</v>
      </c>
      <c r="N231" s="26"/>
      <c r="O231" s="24" t="s">
        <v>11</v>
      </c>
      <c r="P231" s="30">
        <v>-26.07</v>
      </c>
      <c r="Q231" s="30">
        <f t="shared" ref="Q231:Q238" si="6">ROUND(Q230+P231,5)</f>
        <v>-26.07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498</v>
      </c>
      <c r="I232" s="25">
        <v>45838</v>
      </c>
      <c r="J232" s="24" t="s">
        <v>516</v>
      </c>
      <c r="K232" s="24" t="s">
        <v>575</v>
      </c>
      <c r="L232" s="24" t="s">
        <v>663</v>
      </c>
      <c r="M232" s="24" t="s">
        <v>741</v>
      </c>
      <c r="N232" s="26"/>
      <c r="O232" s="24" t="s">
        <v>11</v>
      </c>
      <c r="P232" s="30">
        <v>-137.96</v>
      </c>
      <c r="Q232" s="30">
        <f t="shared" si="6"/>
        <v>-164.03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498</v>
      </c>
      <c r="I233" s="25">
        <v>45838</v>
      </c>
      <c r="J233" s="24" t="s">
        <v>520</v>
      </c>
      <c r="K233" s="24" t="s">
        <v>579</v>
      </c>
      <c r="L233" s="24" t="s">
        <v>663</v>
      </c>
      <c r="M233" s="24" t="s">
        <v>741</v>
      </c>
      <c r="N233" s="26"/>
      <c r="O233" s="24" t="s">
        <v>11</v>
      </c>
      <c r="P233" s="30">
        <v>-145.58000000000001</v>
      </c>
      <c r="Q233" s="30">
        <f t="shared" si="6"/>
        <v>-309.61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498</v>
      </c>
      <c r="I234" s="25">
        <v>45838</v>
      </c>
      <c r="J234" s="24" t="s">
        <v>517</v>
      </c>
      <c r="K234" s="24" t="s">
        <v>576</v>
      </c>
      <c r="L234" s="24" t="s">
        <v>663</v>
      </c>
      <c r="M234" s="24" t="s">
        <v>741</v>
      </c>
      <c r="N234" s="26"/>
      <c r="O234" s="24" t="s">
        <v>11</v>
      </c>
      <c r="P234" s="30">
        <v>-149.79</v>
      </c>
      <c r="Q234" s="30">
        <f t="shared" si="6"/>
        <v>-459.4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498</v>
      </c>
      <c r="I235" s="25">
        <v>45838</v>
      </c>
      <c r="J235" s="24" t="s">
        <v>515</v>
      </c>
      <c r="K235" s="24" t="s">
        <v>574</v>
      </c>
      <c r="L235" s="24" t="s">
        <v>663</v>
      </c>
      <c r="M235" s="24" t="s">
        <v>741</v>
      </c>
      <c r="N235" s="26"/>
      <c r="O235" s="24" t="s">
        <v>11</v>
      </c>
      <c r="P235" s="30">
        <v>-183.24</v>
      </c>
      <c r="Q235" s="30">
        <f t="shared" si="6"/>
        <v>-642.64</v>
      </c>
    </row>
    <row r="236" spans="1:17" x14ac:dyDescent="0.25">
      <c r="A236" s="24"/>
      <c r="B236" s="24"/>
      <c r="C236" s="24"/>
      <c r="D236" s="24"/>
      <c r="E236" s="24"/>
      <c r="F236" s="24"/>
      <c r="G236" s="24"/>
      <c r="H236" s="24" t="s">
        <v>498</v>
      </c>
      <c r="I236" s="25">
        <v>45838</v>
      </c>
      <c r="J236" s="24" t="s">
        <v>519</v>
      </c>
      <c r="K236" s="24" t="s">
        <v>578</v>
      </c>
      <c r="L236" s="24" t="s">
        <v>663</v>
      </c>
      <c r="M236" s="24" t="s">
        <v>741</v>
      </c>
      <c r="N236" s="26"/>
      <c r="O236" s="24" t="s">
        <v>11</v>
      </c>
      <c r="P236" s="30">
        <v>-98.52</v>
      </c>
      <c r="Q236" s="30">
        <f t="shared" si="6"/>
        <v>-741.16</v>
      </c>
    </row>
    <row r="237" spans="1:17" x14ac:dyDescent="0.25">
      <c r="A237" s="24"/>
      <c r="B237" s="24"/>
      <c r="C237" s="24"/>
      <c r="D237" s="24"/>
      <c r="E237" s="24"/>
      <c r="F237" s="24"/>
      <c r="G237" s="24"/>
      <c r="H237" s="24" t="s">
        <v>498</v>
      </c>
      <c r="I237" s="25">
        <v>45838</v>
      </c>
      <c r="J237" s="24" t="s">
        <v>514</v>
      </c>
      <c r="K237" s="24" t="s">
        <v>573</v>
      </c>
      <c r="L237" s="24" t="s">
        <v>663</v>
      </c>
      <c r="M237" s="24" t="s">
        <v>741</v>
      </c>
      <c r="N237" s="26"/>
      <c r="O237" s="24" t="s">
        <v>11</v>
      </c>
      <c r="P237" s="30">
        <v>-26.08</v>
      </c>
      <c r="Q237" s="30">
        <f t="shared" si="6"/>
        <v>-767.24</v>
      </c>
    </row>
    <row r="238" spans="1:17" ht="15.75" thickBot="1" x14ac:dyDescent="0.3">
      <c r="A238" s="24"/>
      <c r="B238" s="24"/>
      <c r="C238" s="24"/>
      <c r="D238" s="24"/>
      <c r="E238" s="24"/>
      <c r="F238" s="24"/>
      <c r="G238" s="24"/>
      <c r="H238" s="24" t="s">
        <v>498</v>
      </c>
      <c r="I238" s="25">
        <v>45838</v>
      </c>
      <c r="J238" s="24" t="s">
        <v>518</v>
      </c>
      <c r="K238" s="24" t="s">
        <v>577</v>
      </c>
      <c r="L238" s="24" t="s">
        <v>663</v>
      </c>
      <c r="M238" s="24" t="s">
        <v>741</v>
      </c>
      <c r="N238" s="26"/>
      <c r="O238" s="24" t="s">
        <v>11</v>
      </c>
      <c r="P238" s="27">
        <v>-149.13</v>
      </c>
      <c r="Q238" s="27">
        <f t="shared" si="6"/>
        <v>-916.37</v>
      </c>
    </row>
    <row r="239" spans="1:17" x14ac:dyDescent="0.25">
      <c r="A239" s="28"/>
      <c r="B239" s="28"/>
      <c r="C239" s="28"/>
      <c r="D239" s="28"/>
      <c r="E239" s="28" t="s">
        <v>457</v>
      </c>
      <c r="F239" s="28"/>
      <c r="G239" s="28"/>
      <c r="H239" s="28"/>
      <c r="I239" s="29"/>
      <c r="J239" s="28"/>
      <c r="K239" s="28"/>
      <c r="L239" s="28"/>
      <c r="M239" s="28"/>
      <c r="N239" s="28"/>
      <c r="O239" s="28"/>
      <c r="P239" s="2">
        <f>ROUND(SUM(P230:P238),5)</f>
        <v>-916.37</v>
      </c>
      <c r="Q239" s="2">
        <f>Q238</f>
        <v>-916.37</v>
      </c>
    </row>
    <row r="240" spans="1:17" x14ac:dyDescent="0.25">
      <c r="A240" s="1"/>
      <c r="B240" s="1"/>
      <c r="C240" s="1"/>
      <c r="D240" s="1"/>
      <c r="E240" s="1" t="s">
        <v>198</v>
      </c>
      <c r="F240" s="1"/>
      <c r="G240" s="1"/>
      <c r="H240" s="1"/>
      <c r="I240" s="22"/>
      <c r="J240" s="1"/>
      <c r="K240" s="1"/>
      <c r="L240" s="1"/>
      <c r="M240" s="1"/>
      <c r="N240" s="1"/>
      <c r="O240" s="1"/>
      <c r="P240" s="23"/>
      <c r="Q240" s="23"/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498</v>
      </c>
      <c r="I241" s="25">
        <v>45838</v>
      </c>
      <c r="J241" s="24" t="s">
        <v>513</v>
      </c>
      <c r="K241" s="24" t="s">
        <v>572</v>
      </c>
      <c r="L241" s="24" t="s">
        <v>663</v>
      </c>
      <c r="M241" s="24" t="s">
        <v>741</v>
      </c>
      <c r="N241" s="26"/>
      <c r="O241" s="24" t="s">
        <v>11</v>
      </c>
      <c r="P241" s="30">
        <v>-3.59</v>
      </c>
      <c r="Q241" s="30">
        <f t="shared" ref="Q241:Q248" si="7">ROUND(Q240+P241,5)</f>
        <v>-3.59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498</v>
      </c>
      <c r="I242" s="25">
        <v>45838</v>
      </c>
      <c r="J242" s="24" t="s">
        <v>516</v>
      </c>
      <c r="K242" s="24" t="s">
        <v>575</v>
      </c>
      <c r="L242" s="24" t="s">
        <v>663</v>
      </c>
      <c r="M242" s="24" t="s">
        <v>741</v>
      </c>
      <c r="N242" s="26"/>
      <c r="O242" s="24" t="s">
        <v>11</v>
      </c>
      <c r="P242" s="30">
        <v>-20.22</v>
      </c>
      <c r="Q242" s="30">
        <f t="shared" si="7"/>
        <v>-23.81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498</v>
      </c>
      <c r="I243" s="25">
        <v>45838</v>
      </c>
      <c r="J243" s="24" t="s">
        <v>520</v>
      </c>
      <c r="K243" s="24" t="s">
        <v>579</v>
      </c>
      <c r="L243" s="24" t="s">
        <v>663</v>
      </c>
      <c r="M243" s="24" t="s">
        <v>741</v>
      </c>
      <c r="N243" s="26"/>
      <c r="O243" s="24" t="s">
        <v>11</v>
      </c>
      <c r="P243" s="30">
        <v>-19.72</v>
      </c>
      <c r="Q243" s="30">
        <f t="shared" si="7"/>
        <v>-43.53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498</v>
      </c>
      <c r="I244" s="25">
        <v>45838</v>
      </c>
      <c r="J244" s="24" t="s">
        <v>517</v>
      </c>
      <c r="K244" s="24" t="s">
        <v>576</v>
      </c>
      <c r="L244" s="24" t="s">
        <v>663</v>
      </c>
      <c r="M244" s="24" t="s">
        <v>741</v>
      </c>
      <c r="N244" s="26"/>
      <c r="O244" s="24" t="s">
        <v>11</v>
      </c>
      <c r="P244" s="30">
        <v>-20.22</v>
      </c>
      <c r="Q244" s="30">
        <f t="shared" si="7"/>
        <v>-63.75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498</v>
      </c>
      <c r="I245" s="25">
        <v>45838</v>
      </c>
      <c r="J245" s="24" t="s">
        <v>515</v>
      </c>
      <c r="K245" s="24" t="s">
        <v>574</v>
      </c>
      <c r="L245" s="24" t="s">
        <v>663</v>
      </c>
      <c r="M245" s="24" t="s">
        <v>741</v>
      </c>
      <c r="N245" s="26"/>
      <c r="O245" s="24" t="s">
        <v>11</v>
      </c>
      <c r="P245" s="30">
        <v>-25.26</v>
      </c>
      <c r="Q245" s="30">
        <f t="shared" si="7"/>
        <v>-89.01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498</v>
      </c>
      <c r="I246" s="25">
        <v>45838</v>
      </c>
      <c r="J246" s="24" t="s">
        <v>519</v>
      </c>
      <c r="K246" s="24" t="s">
        <v>578</v>
      </c>
      <c r="L246" s="24" t="s">
        <v>663</v>
      </c>
      <c r="M246" s="24" t="s">
        <v>741</v>
      </c>
      <c r="N246" s="26"/>
      <c r="O246" s="24" t="s">
        <v>11</v>
      </c>
      <c r="P246" s="30">
        <v>-13.57</v>
      </c>
      <c r="Q246" s="30">
        <f t="shared" si="7"/>
        <v>-102.58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498</v>
      </c>
      <c r="I247" s="25">
        <v>45838</v>
      </c>
      <c r="J247" s="24" t="s">
        <v>514</v>
      </c>
      <c r="K247" s="24" t="s">
        <v>573</v>
      </c>
      <c r="L247" s="24" t="s">
        <v>663</v>
      </c>
      <c r="M247" s="24" t="s">
        <v>741</v>
      </c>
      <c r="N247" s="26"/>
      <c r="O247" s="24" t="s">
        <v>11</v>
      </c>
      <c r="P247" s="30">
        <v>-3.59</v>
      </c>
      <c r="Q247" s="30">
        <f t="shared" si="7"/>
        <v>-106.17</v>
      </c>
    </row>
    <row r="248" spans="1:17" ht="15.75" thickBot="1" x14ac:dyDescent="0.3">
      <c r="A248" s="24"/>
      <c r="B248" s="24"/>
      <c r="C248" s="24"/>
      <c r="D248" s="24"/>
      <c r="E248" s="24"/>
      <c r="F248" s="24"/>
      <c r="G248" s="24"/>
      <c r="H248" s="24" t="s">
        <v>498</v>
      </c>
      <c r="I248" s="25">
        <v>45838</v>
      </c>
      <c r="J248" s="24" t="s">
        <v>518</v>
      </c>
      <c r="K248" s="24" t="s">
        <v>577</v>
      </c>
      <c r="L248" s="24" t="s">
        <v>663</v>
      </c>
      <c r="M248" s="24" t="s">
        <v>741</v>
      </c>
      <c r="N248" s="26"/>
      <c r="O248" s="24" t="s">
        <v>11</v>
      </c>
      <c r="P248" s="30">
        <v>-20.22</v>
      </c>
      <c r="Q248" s="30">
        <f t="shared" si="7"/>
        <v>-126.39</v>
      </c>
    </row>
    <row r="249" spans="1:17" ht="15.75" thickBot="1" x14ac:dyDescent="0.3">
      <c r="A249" s="28"/>
      <c r="B249" s="28"/>
      <c r="C249" s="28"/>
      <c r="D249" s="28"/>
      <c r="E249" s="28" t="s">
        <v>458</v>
      </c>
      <c r="F249" s="28"/>
      <c r="G249" s="28"/>
      <c r="H249" s="28"/>
      <c r="I249" s="29"/>
      <c r="J249" s="28"/>
      <c r="K249" s="28"/>
      <c r="L249" s="28"/>
      <c r="M249" s="28"/>
      <c r="N249" s="28"/>
      <c r="O249" s="28"/>
      <c r="P249" s="5">
        <f>ROUND(SUM(P240:P248),5)</f>
        <v>-126.39</v>
      </c>
      <c r="Q249" s="5">
        <f>Q248</f>
        <v>-126.39</v>
      </c>
    </row>
    <row r="250" spans="1:17" ht="15.75" thickBot="1" x14ac:dyDescent="0.3">
      <c r="A250" s="28"/>
      <c r="B250" s="28"/>
      <c r="C250" s="28"/>
      <c r="D250" s="28" t="s">
        <v>200</v>
      </c>
      <c r="E250" s="28"/>
      <c r="F250" s="28"/>
      <c r="G250" s="28"/>
      <c r="H250" s="28"/>
      <c r="I250" s="29"/>
      <c r="J250" s="28"/>
      <c r="K250" s="28"/>
      <c r="L250" s="28"/>
      <c r="M250" s="28"/>
      <c r="N250" s="28"/>
      <c r="O250" s="28"/>
      <c r="P250" s="3">
        <f>ROUND(P229+P239+P249,5)</f>
        <v>-1265.72</v>
      </c>
      <c r="Q250" s="3">
        <f>ROUND(Q229+Q239+Q249,5)</f>
        <v>-1265.72</v>
      </c>
    </row>
    <row r="251" spans="1:17" x14ac:dyDescent="0.25">
      <c r="A251" s="28"/>
      <c r="B251" s="28"/>
      <c r="C251" s="28" t="s">
        <v>202</v>
      </c>
      <c r="D251" s="28"/>
      <c r="E251" s="28"/>
      <c r="F251" s="28"/>
      <c r="G251" s="28"/>
      <c r="H251" s="28"/>
      <c r="I251" s="29"/>
      <c r="J251" s="28"/>
      <c r="K251" s="28"/>
      <c r="L251" s="28"/>
      <c r="M251" s="28"/>
      <c r="N251" s="28"/>
      <c r="O251" s="28"/>
      <c r="P251" s="2">
        <f>ROUND(P191+P224+P250,5)</f>
        <v>-80985.149999999994</v>
      </c>
      <c r="Q251" s="2">
        <f>ROUND(Q191+Q224+Q250,5)</f>
        <v>-80985.149999999994</v>
      </c>
    </row>
    <row r="252" spans="1:17" x14ac:dyDescent="0.25">
      <c r="A252" s="1"/>
      <c r="B252" s="1"/>
      <c r="C252" s="1" t="s">
        <v>203</v>
      </c>
      <c r="D252" s="1"/>
      <c r="E252" s="1"/>
      <c r="F252" s="1"/>
      <c r="G252" s="1"/>
      <c r="H252" s="1"/>
      <c r="I252" s="22"/>
      <c r="J252" s="1"/>
      <c r="K252" s="1"/>
      <c r="L252" s="1"/>
      <c r="M252" s="1"/>
      <c r="N252" s="1"/>
      <c r="O252" s="1"/>
      <c r="P252" s="23"/>
      <c r="Q252" s="23"/>
    </row>
    <row r="253" spans="1:17" x14ac:dyDescent="0.25">
      <c r="A253" s="1"/>
      <c r="B253" s="1"/>
      <c r="C253" s="1"/>
      <c r="D253" s="1" t="s">
        <v>204</v>
      </c>
      <c r="E253" s="1"/>
      <c r="F253" s="1"/>
      <c r="G253" s="1"/>
      <c r="H253" s="1"/>
      <c r="I253" s="22"/>
      <c r="J253" s="1"/>
      <c r="K253" s="1"/>
      <c r="L253" s="1"/>
      <c r="M253" s="1"/>
      <c r="N253" s="1"/>
      <c r="O253" s="1"/>
      <c r="P253" s="23"/>
      <c r="Q253" s="23"/>
    </row>
    <row r="254" spans="1:17" x14ac:dyDescent="0.25">
      <c r="A254" s="24"/>
      <c r="B254" s="24"/>
      <c r="C254" s="24"/>
      <c r="D254" s="24"/>
      <c r="E254" s="24"/>
      <c r="F254" s="24"/>
      <c r="G254" s="24"/>
      <c r="H254" s="24" t="s">
        <v>494</v>
      </c>
      <c r="I254" s="25">
        <v>45838</v>
      </c>
      <c r="J254" s="24" t="s">
        <v>522</v>
      </c>
      <c r="K254" s="24" t="s">
        <v>581</v>
      </c>
      <c r="L254" s="24" t="s">
        <v>665</v>
      </c>
      <c r="M254" s="24" t="s">
        <v>741</v>
      </c>
      <c r="N254" s="26"/>
      <c r="O254" s="24" t="s">
        <v>39</v>
      </c>
      <c r="P254" s="30">
        <v>-192</v>
      </c>
      <c r="Q254" s="30">
        <f>ROUND(Q253+P254,5)</f>
        <v>-192</v>
      </c>
    </row>
    <row r="255" spans="1:17" x14ac:dyDescent="0.25">
      <c r="A255" s="24"/>
      <c r="B255" s="24"/>
      <c r="C255" s="24"/>
      <c r="D255" s="24"/>
      <c r="E255" s="24"/>
      <c r="F255" s="24"/>
      <c r="G255" s="24"/>
      <c r="H255" s="24" t="s">
        <v>494</v>
      </c>
      <c r="I255" s="25">
        <v>45838</v>
      </c>
      <c r="J255" s="24" t="s">
        <v>522</v>
      </c>
      <c r="K255" s="24" t="s">
        <v>581</v>
      </c>
      <c r="L255" s="24" t="s">
        <v>666</v>
      </c>
      <c r="M255" s="24" t="s">
        <v>741</v>
      </c>
      <c r="N255" s="26"/>
      <c r="O255" s="24" t="s">
        <v>39</v>
      </c>
      <c r="P255" s="30">
        <v>-61</v>
      </c>
      <c r="Q255" s="30">
        <f>ROUND(Q254+P255,5)</f>
        <v>-253</v>
      </c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494</v>
      </c>
      <c r="I256" s="25">
        <v>45838</v>
      </c>
      <c r="J256" s="24" t="s">
        <v>522</v>
      </c>
      <c r="K256" s="24" t="s">
        <v>581</v>
      </c>
      <c r="L256" s="24" t="s">
        <v>667</v>
      </c>
      <c r="M256" s="24" t="s">
        <v>741</v>
      </c>
      <c r="N256" s="26"/>
      <c r="O256" s="24" t="s">
        <v>39</v>
      </c>
      <c r="P256" s="30">
        <v>-240</v>
      </c>
      <c r="Q256" s="30">
        <f>ROUND(Q255+P256,5)</f>
        <v>-493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494</v>
      </c>
      <c r="I257" s="25">
        <v>45838</v>
      </c>
      <c r="J257" s="24" t="s">
        <v>522</v>
      </c>
      <c r="K257" s="24" t="s">
        <v>581</v>
      </c>
      <c r="L257" s="24" t="s">
        <v>668</v>
      </c>
      <c r="M257" s="24" t="s">
        <v>741</v>
      </c>
      <c r="N257" s="26"/>
      <c r="O257" s="24" t="s">
        <v>39</v>
      </c>
      <c r="P257" s="30">
        <v>-122</v>
      </c>
      <c r="Q257" s="30">
        <f>ROUND(Q256+P257,5)</f>
        <v>-615</v>
      </c>
    </row>
    <row r="258" spans="1:17" ht="15.75" thickBot="1" x14ac:dyDescent="0.3">
      <c r="A258" s="24"/>
      <c r="B258" s="24"/>
      <c r="C258" s="24"/>
      <c r="D258" s="24"/>
      <c r="E258" s="24"/>
      <c r="F258" s="24"/>
      <c r="G258" s="24"/>
      <c r="H258" s="24" t="s">
        <v>494</v>
      </c>
      <c r="I258" s="25">
        <v>45838</v>
      </c>
      <c r="J258" s="24" t="s">
        <v>522</v>
      </c>
      <c r="K258" s="24" t="s">
        <v>581</v>
      </c>
      <c r="L258" s="24" t="s">
        <v>669</v>
      </c>
      <c r="M258" s="24" t="s">
        <v>741</v>
      </c>
      <c r="N258" s="26"/>
      <c r="O258" s="24" t="s">
        <v>39</v>
      </c>
      <c r="P258" s="27">
        <v>-120</v>
      </c>
      <c r="Q258" s="27">
        <f>ROUND(Q257+P258,5)</f>
        <v>-735</v>
      </c>
    </row>
    <row r="259" spans="1:17" x14ac:dyDescent="0.25">
      <c r="A259" s="28"/>
      <c r="B259" s="28"/>
      <c r="C259" s="28"/>
      <c r="D259" s="28" t="s">
        <v>459</v>
      </c>
      <c r="E259" s="28"/>
      <c r="F259" s="28"/>
      <c r="G259" s="28"/>
      <c r="H259" s="28"/>
      <c r="I259" s="29"/>
      <c r="J259" s="28"/>
      <c r="K259" s="28"/>
      <c r="L259" s="28"/>
      <c r="M259" s="28"/>
      <c r="N259" s="28"/>
      <c r="O259" s="28"/>
      <c r="P259" s="2">
        <f>ROUND(SUM(P253:P258),5)</f>
        <v>-735</v>
      </c>
      <c r="Q259" s="2">
        <f>Q258</f>
        <v>-735</v>
      </c>
    </row>
    <row r="260" spans="1:17" x14ac:dyDescent="0.25">
      <c r="A260" s="1"/>
      <c r="B260" s="1"/>
      <c r="C260" s="1"/>
      <c r="D260" s="1" t="s">
        <v>205</v>
      </c>
      <c r="E260" s="1"/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 ht="15.75" thickBot="1" x14ac:dyDescent="0.3">
      <c r="A261" s="21"/>
      <c r="B261" s="21"/>
      <c r="C261" s="21"/>
      <c r="D261" s="21"/>
      <c r="E261" s="21"/>
      <c r="F261" s="21"/>
      <c r="G261" s="24"/>
      <c r="H261" s="24" t="s">
        <v>494</v>
      </c>
      <c r="I261" s="25">
        <v>45833</v>
      </c>
      <c r="J261" s="24" t="s">
        <v>523</v>
      </c>
      <c r="K261" s="24" t="s">
        <v>582</v>
      </c>
      <c r="L261" s="24" t="s">
        <v>670</v>
      </c>
      <c r="M261" s="24" t="s">
        <v>741</v>
      </c>
      <c r="N261" s="26"/>
      <c r="O261" s="24" t="s">
        <v>39</v>
      </c>
      <c r="P261" s="30">
        <v>-1960</v>
      </c>
      <c r="Q261" s="30">
        <f>ROUND(Q260+P261,5)</f>
        <v>-1960</v>
      </c>
    </row>
    <row r="262" spans="1:17" ht="15.75" thickBot="1" x14ac:dyDescent="0.3">
      <c r="A262" s="28"/>
      <c r="B262" s="28"/>
      <c r="C262" s="28"/>
      <c r="D262" s="28" t="s">
        <v>460</v>
      </c>
      <c r="E262" s="28"/>
      <c r="F262" s="28"/>
      <c r="G262" s="28"/>
      <c r="H262" s="28"/>
      <c r="I262" s="29"/>
      <c r="J262" s="28"/>
      <c r="K262" s="28"/>
      <c r="L262" s="28"/>
      <c r="M262" s="28"/>
      <c r="N262" s="28"/>
      <c r="O262" s="28"/>
      <c r="P262" s="3">
        <f>ROUND(SUM(P260:P261),5)</f>
        <v>-1960</v>
      </c>
      <c r="Q262" s="3">
        <f>Q261</f>
        <v>-1960</v>
      </c>
    </row>
    <row r="263" spans="1:17" x14ac:dyDescent="0.25">
      <c r="A263" s="28"/>
      <c r="B263" s="28"/>
      <c r="C263" s="28" t="s">
        <v>209</v>
      </c>
      <c r="D263" s="28"/>
      <c r="E263" s="28"/>
      <c r="F263" s="28"/>
      <c r="G263" s="28"/>
      <c r="H263" s="28"/>
      <c r="I263" s="29"/>
      <c r="J263" s="28"/>
      <c r="K263" s="28"/>
      <c r="L263" s="28"/>
      <c r="M263" s="28"/>
      <c r="N263" s="28"/>
      <c r="O263" s="28"/>
      <c r="P263" s="2">
        <f>ROUND(P259+P262,5)</f>
        <v>-2695</v>
      </c>
      <c r="Q263" s="2">
        <f>ROUND(Q259+Q262,5)</f>
        <v>-2695</v>
      </c>
    </row>
    <row r="264" spans="1:17" x14ac:dyDescent="0.25">
      <c r="A264" s="1"/>
      <c r="B264" s="1"/>
      <c r="C264" s="1" t="s">
        <v>210</v>
      </c>
      <c r="D264" s="1"/>
      <c r="E264" s="1"/>
      <c r="F264" s="1"/>
      <c r="G264" s="1"/>
      <c r="H264" s="1"/>
      <c r="I264" s="22"/>
      <c r="J264" s="1"/>
      <c r="K264" s="1"/>
      <c r="L264" s="1"/>
      <c r="M264" s="1"/>
      <c r="N264" s="1"/>
      <c r="O264" s="1"/>
      <c r="P264" s="23"/>
      <c r="Q264" s="23"/>
    </row>
    <row r="265" spans="1:17" x14ac:dyDescent="0.25">
      <c r="A265" s="1"/>
      <c r="B265" s="1"/>
      <c r="C265" s="1"/>
      <c r="D265" s="1" t="s">
        <v>212</v>
      </c>
      <c r="E265" s="1"/>
      <c r="F265" s="1"/>
      <c r="G265" s="1"/>
      <c r="H265" s="1"/>
      <c r="I265" s="22"/>
      <c r="J265" s="1"/>
      <c r="K265" s="1"/>
      <c r="L265" s="1"/>
      <c r="M265" s="1"/>
      <c r="N265" s="1"/>
      <c r="O265" s="1"/>
      <c r="P265" s="23"/>
      <c r="Q265" s="23"/>
    </row>
    <row r="266" spans="1:17" x14ac:dyDescent="0.25">
      <c r="A266" s="1"/>
      <c r="B266" s="1"/>
      <c r="C266" s="1"/>
      <c r="D266" s="1"/>
      <c r="E266" s="1" t="s">
        <v>213</v>
      </c>
      <c r="F266" s="1"/>
      <c r="G266" s="1"/>
      <c r="H266" s="1"/>
      <c r="I266" s="22"/>
      <c r="J266" s="1"/>
      <c r="K266" s="1"/>
      <c r="L266" s="1"/>
      <c r="M266" s="1"/>
      <c r="N266" s="1"/>
      <c r="O266" s="1"/>
      <c r="P266" s="23"/>
      <c r="Q266" s="23"/>
    </row>
    <row r="267" spans="1:17" x14ac:dyDescent="0.25">
      <c r="A267" s="1"/>
      <c r="B267" s="1"/>
      <c r="C267" s="1"/>
      <c r="D267" s="1"/>
      <c r="E267" s="1"/>
      <c r="F267" s="1" t="s">
        <v>214</v>
      </c>
      <c r="G267" s="1"/>
      <c r="H267" s="1"/>
      <c r="I267" s="22"/>
      <c r="J267" s="1"/>
      <c r="K267" s="1"/>
      <c r="L267" s="1"/>
      <c r="M267" s="1"/>
      <c r="N267" s="1"/>
      <c r="O267" s="1"/>
      <c r="P267" s="23"/>
      <c r="Q267" s="23"/>
    </row>
    <row r="268" spans="1:17" x14ac:dyDescent="0.25">
      <c r="A268" s="24"/>
      <c r="B268" s="24"/>
      <c r="C268" s="24"/>
      <c r="D268" s="24"/>
      <c r="E268" s="24"/>
      <c r="F268" s="24"/>
      <c r="G268" s="24"/>
      <c r="H268" s="24" t="s">
        <v>495</v>
      </c>
      <c r="I268" s="25">
        <v>45815</v>
      </c>
      <c r="J268" s="24"/>
      <c r="K268" s="24" t="s">
        <v>561</v>
      </c>
      <c r="L268" s="24" t="s">
        <v>671</v>
      </c>
      <c r="M268" s="24" t="s">
        <v>741</v>
      </c>
      <c r="N268" s="26"/>
      <c r="O268" s="24" t="s">
        <v>42</v>
      </c>
      <c r="P268" s="30">
        <v>-50.98</v>
      </c>
      <c r="Q268" s="30">
        <f>ROUND(Q267+P268,5)</f>
        <v>-50.98</v>
      </c>
    </row>
    <row r="269" spans="1:17" ht="15.75" thickBot="1" x14ac:dyDescent="0.3">
      <c r="A269" s="24"/>
      <c r="B269" s="24"/>
      <c r="C269" s="24"/>
      <c r="D269" s="24"/>
      <c r="E269" s="24"/>
      <c r="F269" s="24"/>
      <c r="G269" s="24"/>
      <c r="H269" s="24" t="s">
        <v>495</v>
      </c>
      <c r="I269" s="25">
        <v>45819</v>
      </c>
      <c r="J269" s="24" t="s">
        <v>524</v>
      </c>
      <c r="K269" s="24" t="s">
        <v>557</v>
      </c>
      <c r="L269" s="24" t="s">
        <v>672</v>
      </c>
      <c r="M269" s="24" t="s">
        <v>741</v>
      </c>
      <c r="N269" s="26"/>
      <c r="O269" s="24" t="s">
        <v>42</v>
      </c>
      <c r="P269" s="27">
        <v>-99</v>
      </c>
      <c r="Q269" s="27">
        <f>ROUND(Q268+P269,5)</f>
        <v>-149.97999999999999</v>
      </c>
    </row>
    <row r="270" spans="1:17" x14ac:dyDescent="0.25">
      <c r="A270" s="28"/>
      <c r="B270" s="28"/>
      <c r="C270" s="28"/>
      <c r="D270" s="28"/>
      <c r="E270" s="28"/>
      <c r="F270" s="28" t="s">
        <v>461</v>
      </c>
      <c r="G270" s="28"/>
      <c r="H270" s="28"/>
      <c r="I270" s="29"/>
      <c r="J270" s="28"/>
      <c r="K270" s="28"/>
      <c r="L270" s="28"/>
      <c r="M270" s="28"/>
      <c r="N270" s="28"/>
      <c r="O270" s="28"/>
      <c r="P270" s="2">
        <f>ROUND(SUM(P267:P269),5)</f>
        <v>-149.97999999999999</v>
      </c>
      <c r="Q270" s="2">
        <f>Q269</f>
        <v>-149.97999999999999</v>
      </c>
    </row>
    <row r="271" spans="1:17" x14ac:dyDescent="0.25">
      <c r="A271" s="1"/>
      <c r="B271" s="1"/>
      <c r="C271" s="1"/>
      <c r="D271" s="1"/>
      <c r="E271" s="1"/>
      <c r="F271" s="1" t="s">
        <v>215</v>
      </c>
      <c r="G271" s="1"/>
      <c r="H271" s="1"/>
      <c r="I271" s="22"/>
      <c r="J271" s="1"/>
      <c r="K271" s="1"/>
      <c r="L271" s="1"/>
      <c r="M271" s="1"/>
      <c r="N271" s="1"/>
      <c r="O271" s="1"/>
      <c r="P271" s="23"/>
      <c r="Q271" s="23"/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495</v>
      </c>
      <c r="I272" s="25">
        <v>45815</v>
      </c>
      <c r="J272" s="24"/>
      <c r="K272" s="24" t="s">
        <v>561</v>
      </c>
      <c r="L272" s="24" t="s">
        <v>673</v>
      </c>
      <c r="M272" s="24" t="s">
        <v>741</v>
      </c>
      <c r="N272" s="26"/>
      <c r="O272" s="24" t="s">
        <v>42</v>
      </c>
      <c r="P272" s="30">
        <v>-65.98</v>
      </c>
      <c r="Q272" s="30">
        <f>ROUND(Q271+P272,5)</f>
        <v>-65.98</v>
      </c>
    </row>
    <row r="273" spans="1:17" ht="15.75" thickBot="1" x14ac:dyDescent="0.3">
      <c r="A273" s="24"/>
      <c r="B273" s="24"/>
      <c r="C273" s="24"/>
      <c r="D273" s="24"/>
      <c r="E273" s="24"/>
      <c r="F273" s="24"/>
      <c r="G273" s="24"/>
      <c r="H273" s="24" t="s">
        <v>495</v>
      </c>
      <c r="I273" s="25">
        <v>45827</v>
      </c>
      <c r="J273" s="24"/>
      <c r="K273" s="24" t="s">
        <v>583</v>
      </c>
      <c r="L273" s="24" t="s">
        <v>674</v>
      </c>
      <c r="M273" s="24" t="s">
        <v>741</v>
      </c>
      <c r="N273" s="26"/>
      <c r="O273" s="24" t="s">
        <v>42</v>
      </c>
      <c r="P273" s="30">
        <v>-85.76</v>
      </c>
      <c r="Q273" s="30">
        <f>ROUND(Q272+P273,5)</f>
        <v>-151.74</v>
      </c>
    </row>
    <row r="274" spans="1:17" ht="15.75" thickBot="1" x14ac:dyDescent="0.3">
      <c r="A274" s="28"/>
      <c r="B274" s="28"/>
      <c r="C274" s="28"/>
      <c r="D274" s="28"/>
      <c r="E274" s="28"/>
      <c r="F274" s="28" t="s">
        <v>462</v>
      </c>
      <c r="G274" s="28"/>
      <c r="H274" s="28"/>
      <c r="I274" s="29"/>
      <c r="J274" s="28"/>
      <c r="K274" s="28"/>
      <c r="L274" s="28"/>
      <c r="M274" s="28"/>
      <c r="N274" s="28"/>
      <c r="O274" s="28"/>
      <c r="P274" s="5">
        <f>ROUND(SUM(P271:P273),5)</f>
        <v>-151.74</v>
      </c>
      <c r="Q274" s="5">
        <f>Q273</f>
        <v>-151.74</v>
      </c>
    </row>
    <row r="275" spans="1:17" ht="15.75" thickBot="1" x14ac:dyDescent="0.3">
      <c r="A275" s="28"/>
      <c r="B275" s="28"/>
      <c r="C275" s="28"/>
      <c r="D275" s="28"/>
      <c r="E275" s="28" t="s">
        <v>216</v>
      </c>
      <c r="F275" s="28"/>
      <c r="G275" s="28"/>
      <c r="H275" s="28"/>
      <c r="I275" s="29"/>
      <c r="J275" s="28"/>
      <c r="K275" s="28"/>
      <c r="L275" s="28"/>
      <c r="M275" s="28"/>
      <c r="N275" s="28"/>
      <c r="O275" s="28"/>
      <c r="P275" s="3">
        <f>ROUND(P270+P274,5)</f>
        <v>-301.72000000000003</v>
      </c>
      <c r="Q275" s="3">
        <f>ROUND(Q270+Q274,5)</f>
        <v>-301.72000000000003</v>
      </c>
    </row>
    <row r="276" spans="1:17" x14ac:dyDescent="0.25">
      <c r="A276" s="28"/>
      <c r="B276" s="28"/>
      <c r="C276" s="28"/>
      <c r="D276" s="28" t="s">
        <v>226</v>
      </c>
      <c r="E276" s="28"/>
      <c r="F276" s="28"/>
      <c r="G276" s="28"/>
      <c r="H276" s="28"/>
      <c r="I276" s="29"/>
      <c r="J276" s="28"/>
      <c r="K276" s="28"/>
      <c r="L276" s="28"/>
      <c r="M276" s="28"/>
      <c r="N276" s="28"/>
      <c r="O276" s="28"/>
      <c r="P276" s="2">
        <f>P275</f>
        <v>-301.72000000000003</v>
      </c>
      <c r="Q276" s="2">
        <f>Q275</f>
        <v>-301.72000000000003</v>
      </c>
    </row>
    <row r="277" spans="1:17" x14ac:dyDescent="0.25">
      <c r="A277" s="1"/>
      <c r="B277" s="1"/>
      <c r="C277" s="1"/>
      <c r="D277" s="1" t="s">
        <v>228</v>
      </c>
      <c r="E277" s="1"/>
      <c r="F277" s="1"/>
      <c r="G277" s="1"/>
      <c r="H277" s="1"/>
      <c r="I277" s="22"/>
      <c r="J277" s="1"/>
      <c r="K277" s="1"/>
      <c r="L277" s="1"/>
      <c r="M277" s="1"/>
      <c r="N277" s="1"/>
      <c r="O277" s="1"/>
      <c r="P277" s="23"/>
      <c r="Q277" s="23"/>
    </row>
    <row r="278" spans="1:17" x14ac:dyDescent="0.25">
      <c r="A278" s="1"/>
      <c r="B278" s="1"/>
      <c r="C278" s="1"/>
      <c r="D278" s="1"/>
      <c r="E278" s="1" t="s">
        <v>229</v>
      </c>
      <c r="F278" s="1"/>
      <c r="G278" s="1"/>
      <c r="H278" s="1"/>
      <c r="I278" s="22"/>
      <c r="J278" s="1"/>
      <c r="K278" s="1"/>
      <c r="L278" s="1"/>
      <c r="M278" s="1"/>
      <c r="N278" s="1"/>
      <c r="O278" s="1"/>
      <c r="P278" s="23"/>
      <c r="Q278" s="23"/>
    </row>
    <row r="279" spans="1:17" x14ac:dyDescent="0.25">
      <c r="A279" s="24"/>
      <c r="B279" s="24"/>
      <c r="C279" s="24"/>
      <c r="D279" s="24"/>
      <c r="E279" s="24"/>
      <c r="F279" s="24"/>
      <c r="G279" s="24"/>
      <c r="H279" s="24" t="s">
        <v>494</v>
      </c>
      <c r="I279" s="25">
        <v>45828</v>
      </c>
      <c r="J279" s="24" t="s">
        <v>525</v>
      </c>
      <c r="K279" s="24" t="s">
        <v>584</v>
      </c>
      <c r="L279" s="24" t="s">
        <v>675</v>
      </c>
      <c r="M279" s="24" t="s">
        <v>741</v>
      </c>
      <c r="N279" s="26"/>
      <c r="O279" s="24" t="s">
        <v>39</v>
      </c>
      <c r="P279" s="30">
        <v>-49.14</v>
      </c>
      <c r="Q279" s="30">
        <f t="shared" ref="Q279:Q285" si="8">ROUND(Q278+P279,5)</f>
        <v>-49.14</v>
      </c>
    </row>
    <row r="280" spans="1:17" x14ac:dyDescent="0.25">
      <c r="A280" s="24"/>
      <c r="B280" s="24"/>
      <c r="C280" s="24"/>
      <c r="D280" s="24"/>
      <c r="E280" s="24"/>
      <c r="F280" s="24"/>
      <c r="G280" s="24"/>
      <c r="H280" s="24" t="s">
        <v>494</v>
      </c>
      <c r="I280" s="25">
        <v>45828</v>
      </c>
      <c r="J280" s="24" t="s">
        <v>525</v>
      </c>
      <c r="K280" s="24" t="s">
        <v>584</v>
      </c>
      <c r="L280" s="24" t="s">
        <v>676</v>
      </c>
      <c r="M280" s="24" t="s">
        <v>741</v>
      </c>
      <c r="N280" s="26"/>
      <c r="O280" s="24" t="s">
        <v>39</v>
      </c>
      <c r="P280" s="30">
        <v>-52.14</v>
      </c>
      <c r="Q280" s="30">
        <f t="shared" si="8"/>
        <v>-101.28</v>
      </c>
    </row>
    <row r="281" spans="1:17" x14ac:dyDescent="0.25">
      <c r="A281" s="24"/>
      <c r="B281" s="24"/>
      <c r="C281" s="24"/>
      <c r="D281" s="24"/>
      <c r="E281" s="24"/>
      <c r="F281" s="24"/>
      <c r="G281" s="24"/>
      <c r="H281" s="24" t="s">
        <v>494</v>
      </c>
      <c r="I281" s="25">
        <v>45828</v>
      </c>
      <c r="J281" s="24" t="s">
        <v>525</v>
      </c>
      <c r="K281" s="24" t="s">
        <v>584</v>
      </c>
      <c r="L281" s="24" t="s">
        <v>677</v>
      </c>
      <c r="M281" s="24" t="s">
        <v>741</v>
      </c>
      <c r="N281" s="26"/>
      <c r="O281" s="24" t="s">
        <v>39</v>
      </c>
      <c r="P281" s="30">
        <v>-49.14</v>
      </c>
      <c r="Q281" s="30">
        <f t="shared" si="8"/>
        <v>-150.41999999999999</v>
      </c>
    </row>
    <row r="282" spans="1:17" x14ac:dyDescent="0.25">
      <c r="A282" s="24"/>
      <c r="B282" s="24"/>
      <c r="C282" s="24"/>
      <c r="D282" s="24"/>
      <c r="E282" s="24"/>
      <c r="F282" s="24"/>
      <c r="G282" s="24"/>
      <c r="H282" s="24" t="s">
        <v>494</v>
      </c>
      <c r="I282" s="25">
        <v>45828</v>
      </c>
      <c r="J282" s="24" t="s">
        <v>525</v>
      </c>
      <c r="K282" s="24" t="s">
        <v>584</v>
      </c>
      <c r="L282" s="24" t="s">
        <v>678</v>
      </c>
      <c r="M282" s="24" t="s">
        <v>741</v>
      </c>
      <c r="N282" s="26"/>
      <c r="O282" s="24" t="s">
        <v>39</v>
      </c>
      <c r="P282" s="30">
        <v>-44.08</v>
      </c>
      <c r="Q282" s="30">
        <f t="shared" si="8"/>
        <v>-194.5</v>
      </c>
    </row>
    <row r="283" spans="1:17" x14ac:dyDescent="0.25">
      <c r="A283" s="24"/>
      <c r="B283" s="24"/>
      <c r="C283" s="24"/>
      <c r="D283" s="24"/>
      <c r="E283" s="24"/>
      <c r="F283" s="24"/>
      <c r="G283" s="24"/>
      <c r="H283" s="24" t="s">
        <v>494</v>
      </c>
      <c r="I283" s="25">
        <v>45828</v>
      </c>
      <c r="J283" s="24" t="s">
        <v>525</v>
      </c>
      <c r="K283" s="24" t="s">
        <v>584</v>
      </c>
      <c r="L283" s="24" t="s">
        <v>679</v>
      </c>
      <c r="M283" s="24" t="s">
        <v>741</v>
      </c>
      <c r="N283" s="26"/>
      <c r="O283" s="24" t="s">
        <v>39</v>
      </c>
      <c r="P283" s="30">
        <v>-40.04</v>
      </c>
      <c r="Q283" s="30">
        <f t="shared" si="8"/>
        <v>-234.54</v>
      </c>
    </row>
    <row r="284" spans="1:17" x14ac:dyDescent="0.25">
      <c r="A284" s="24"/>
      <c r="B284" s="24"/>
      <c r="C284" s="24"/>
      <c r="D284" s="24"/>
      <c r="E284" s="24"/>
      <c r="F284" s="24"/>
      <c r="G284" s="24"/>
      <c r="H284" s="24" t="s">
        <v>494</v>
      </c>
      <c r="I284" s="25">
        <v>45828</v>
      </c>
      <c r="J284" s="24" t="s">
        <v>525</v>
      </c>
      <c r="K284" s="24" t="s">
        <v>584</v>
      </c>
      <c r="L284" s="24" t="s">
        <v>680</v>
      </c>
      <c r="M284" s="24" t="s">
        <v>741</v>
      </c>
      <c r="N284" s="26"/>
      <c r="O284" s="24" t="s">
        <v>39</v>
      </c>
      <c r="P284" s="30">
        <v>-49.14</v>
      </c>
      <c r="Q284" s="30">
        <f t="shared" si="8"/>
        <v>-283.68</v>
      </c>
    </row>
    <row r="285" spans="1:17" ht="15.75" thickBot="1" x14ac:dyDescent="0.3">
      <c r="A285" s="24"/>
      <c r="B285" s="24"/>
      <c r="C285" s="24"/>
      <c r="D285" s="24"/>
      <c r="E285" s="24"/>
      <c r="F285" s="24"/>
      <c r="G285" s="24"/>
      <c r="H285" s="24" t="s">
        <v>498</v>
      </c>
      <c r="I285" s="25">
        <v>45838</v>
      </c>
      <c r="J285" s="24" t="s">
        <v>515</v>
      </c>
      <c r="K285" s="24" t="s">
        <v>574</v>
      </c>
      <c r="L285" s="24" t="s">
        <v>663</v>
      </c>
      <c r="M285" s="24" t="s">
        <v>741</v>
      </c>
      <c r="N285" s="26"/>
      <c r="O285" s="24" t="s">
        <v>11</v>
      </c>
      <c r="P285" s="27">
        <v>138.24</v>
      </c>
      <c r="Q285" s="27">
        <f t="shared" si="8"/>
        <v>-145.44</v>
      </c>
    </row>
    <row r="286" spans="1:17" x14ac:dyDescent="0.25">
      <c r="A286" s="28"/>
      <c r="B286" s="28"/>
      <c r="C286" s="28"/>
      <c r="D286" s="28"/>
      <c r="E286" s="28" t="s">
        <v>463</v>
      </c>
      <c r="F286" s="28"/>
      <c r="G286" s="28"/>
      <c r="H286" s="28"/>
      <c r="I286" s="29"/>
      <c r="J286" s="28"/>
      <c r="K286" s="28"/>
      <c r="L286" s="28"/>
      <c r="M286" s="28"/>
      <c r="N286" s="28"/>
      <c r="O286" s="28"/>
      <c r="P286" s="2">
        <f>ROUND(SUM(P278:P285),5)</f>
        <v>-145.44</v>
      </c>
      <c r="Q286" s="2">
        <f>Q285</f>
        <v>-145.44</v>
      </c>
    </row>
    <row r="287" spans="1:17" x14ac:dyDescent="0.25">
      <c r="A287" s="1"/>
      <c r="B287" s="1"/>
      <c r="C287" s="1"/>
      <c r="D287" s="1"/>
      <c r="E287" s="1" t="s">
        <v>230</v>
      </c>
      <c r="F287" s="1"/>
      <c r="G287" s="1"/>
      <c r="H287" s="1"/>
      <c r="I287" s="22"/>
      <c r="J287" s="1"/>
      <c r="K287" s="1"/>
      <c r="L287" s="1"/>
      <c r="M287" s="1"/>
      <c r="N287" s="1"/>
      <c r="O287" s="1"/>
      <c r="P287" s="23"/>
      <c r="Q287" s="23"/>
    </row>
    <row r="288" spans="1:17" x14ac:dyDescent="0.25">
      <c r="A288" s="24"/>
      <c r="B288" s="24"/>
      <c r="C288" s="24"/>
      <c r="D288" s="24"/>
      <c r="E288" s="24"/>
      <c r="F288" s="24"/>
      <c r="G288" s="24"/>
      <c r="H288" s="24" t="s">
        <v>494</v>
      </c>
      <c r="I288" s="25">
        <v>45828</v>
      </c>
      <c r="J288" s="24" t="s">
        <v>525</v>
      </c>
      <c r="K288" s="24" t="s">
        <v>584</v>
      </c>
      <c r="L288" s="24" t="s">
        <v>681</v>
      </c>
      <c r="M288" s="24" t="s">
        <v>741</v>
      </c>
      <c r="N288" s="26"/>
      <c r="O288" s="24" t="s">
        <v>39</v>
      </c>
      <c r="P288" s="30">
        <v>-40.04</v>
      </c>
      <c r="Q288" s="30">
        <f>ROUND(Q287+P288,5)</f>
        <v>-40.04</v>
      </c>
    </row>
    <row r="289" spans="1:17" x14ac:dyDescent="0.25">
      <c r="A289" s="24"/>
      <c r="B289" s="24"/>
      <c r="C289" s="24"/>
      <c r="D289" s="24"/>
      <c r="E289" s="24"/>
      <c r="F289" s="24"/>
      <c r="G289" s="24"/>
      <c r="H289" s="24" t="s">
        <v>494</v>
      </c>
      <c r="I289" s="25">
        <v>45828</v>
      </c>
      <c r="J289" s="24" t="s">
        <v>525</v>
      </c>
      <c r="K289" s="24" t="s">
        <v>584</v>
      </c>
      <c r="L289" s="24" t="s">
        <v>682</v>
      </c>
      <c r="M289" s="24" t="s">
        <v>741</v>
      </c>
      <c r="N289" s="26"/>
      <c r="O289" s="24" t="s">
        <v>39</v>
      </c>
      <c r="P289" s="30">
        <v>-40.04</v>
      </c>
      <c r="Q289" s="30">
        <f>ROUND(Q288+P289,5)</f>
        <v>-80.08</v>
      </c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494</v>
      </c>
      <c r="I290" s="25">
        <v>45828</v>
      </c>
      <c r="J290" s="24" t="s">
        <v>525</v>
      </c>
      <c r="K290" s="24" t="s">
        <v>584</v>
      </c>
      <c r="L290" s="24" t="s">
        <v>683</v>
      </c>
      <c r="M290" s="24" t="s">
        <v>741</v>
      </c>
      <c r="N290" s="26"/>
      <c r="O290" s="24" t="s">
        <v>39</v>
      </c>
      <c r="P290" s="30">
        <v>-40.04</v>
      </c>
      <c r="Q290" s="30">
        <f>ROUND(Q289+P290,5)</f>
        <v>-120.12</v>
      </c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494</v>
      </c>
      <c r="I291" s="25">
        <v>45828</v>
      </c>
      <c r="J291" s="24" t="s">
        <v>525</v>
      </c>
      <c r="K291" s="24" t="s">
        <v>584</v>
      </c>
      <c r="L291" s="24" t="s">
        <v>684</v>
      </c>
      <c r="M291" s="24" t="s">
        <v>741</v>
      </c>
      <c r="N291" s="26"/>
      <c r="O291" s="24" t="s">
        <v>39</v>
      </c>
      <c r="P291" s="30">
        <v>-40.04</v>
      </c>
      <c r="Q291" s="30">
        <f>ROUND(Q290+P291,5)</f>
        <v>-160.16</v>
      </c>
    </row>
    <row r="292" spans="1:17" ht="15.75" thickBot="1" x14ac:dyDescent="0.3">
      <c r="A292" s="24"/>
      <c r="B292" s="24"/>
      <c r="C292" s="24"/>
      <c r="D292" s="24"/>
      <c r="E292" s="24"/>
      <c r="F292" s="24"/>
      <c r="G292" s="24"/>
      <c r="H292" s="24" t="s">
        <v>494</v>
      </c>
      <c r="I292" s="25">
        <v>45828</v>
      </c>
      <c r="J292" s="24" t="s">
        <v>525</v>
      </c>
      <c r="K292" s="24" t="s">
        <v>584</v>
      </c>
      <c r="L292" s="24" t="s">
        <v>685</v>
      </c>
      <c r="M292" s="24" t="s">
        <v>741</v>
      </c>
      <c r="N292" s="26"/>
      <c r="O292" s="24" t="s">
        <v>39</v>
      </c>
      <c r="P292" s="27">
        <v>-40.04</v>
      </c>
      <c r="Q292" s="27">
        <f>ROUND(Q291+P292,5)</f>
        <v>-200.2</v>
      </c>
    </row>
    <row r="293" spans="1:17" x14ac:dyDescent="0.25">
      <c r="A293" s="28"/>
      <c r="B293" s="28"/>
      <c r="C293" s="28"/>
      <c r="D293" s="28"/>
      <c r="E293" s="28" t="s">
        <v>464</v>
      </c>
      <c r="F293" s="28"/>
      <c r="G293" s="28"/>
      <c r="H293" s="28"/>
      <c r="I293" s="29"/>
      <c r="J293" s="28"/>
      <c r="K293" s="28"/>
      <c r="L293" s="28"/>
      <c r="M293" s="28"/>
      <c r="N293" s="28"/>
      <c r="O293" s="28"/>
      <c r="P293" s="2">
        <f>ROUND(SUM(P287:P292),5)</f>
        <v>-200.2</v>
      </c>
      <c r="Q293" s="2">
        <f>Q292</f>
        <v>-200.2</v>
      </c>
    </row>
    <row r="294" spans="1:17" x14ac:dyDescent="0.25">
      <c r="A294" s="1"/>
      <c r="B294" s="1"/>
      <c r="C294" s="1"/>
      <c r="D294" s="1"/>
      <c r="E294" s="1" t="s">
        <v>231</v>
      </c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23"/>
      <c r="Q294" s="23"/>
    </row>
    <row r="295" spans="1:17" ht="15.75" thickBot="1" x14ac:dyDescent="0.3">
      <c r="A295" s="21"/>
      <c r="B295" s="21"/>
      <c r="C295" s="21"/>
      <c r="D295" s="21"/>
      <c r="E295" s="21"/>
      <c r="F295" s="21"/>
      <c r="G295" s="24"/>
      <c r="H295" s="24" t="s">
        <v>494</v>
      </c>
      <c r="I295" s="25">
        <v>45812</v>
      </c>
      <c r="J295" s="24" t="s">
        <v>511</v>
      </c>
      <c r="K295" s="24" t="s">
        <v>585</v>
      </c>
      <c r="L295" s="24" t="s">
        <v>686</v>
      </c>
      <c r="M295" s="24" t="s">
        <v>741</v>
      </c>
      <c r="N295" s="26"/>
      <c r="O295" s="24" t="s">
        <v>39</v>
      </c>
      <c r="P295" s="27">
        <v>-410.84</v>
      </c>
      <c r="Q295" s="27">
        <f>ROUND(Q294+P295,5)</f>
        <v>-410.84</v>
      </c>
    </row>
    <row r="296" spans="1:17" x14ac:dyDescent="0.25">
      <c r="A296" s="28"/>
      <c r="B296" s="28"/>
      <c r="C296" s="28"/>
      <c r="D296" s="28"/>
      <c r="E296" s="28" t="s">
        <v>465</v>
      </c>
      <c r="F296" s="28"/>
      <c r="G296" s="28"/>
      <c r="H296" s="28"/>
      <c r="I296" s="29"/>
      <c r="J296" s="28"/>
      <c r="K296" s="28"/>
      <c r="L296" s="28"/>
      <c r="M296" s="28"/>
      <c r="N296" s="28"/>
      <c r="O296" s="28"/>
      <c r="P296" s="2">
        <f>ROUND(SUM(P294:P295),5)</f>
        <v>-410.84</v>
      </c>
      <c r="Q296" s="2">
        <f>Q295</f>
        <v>-410.84</v>
      </c>
    </row>
    <row r="297" spans="1:17" x14ac:dyDescent="0.25">
      <c r="A297" s="1"/>
      <c r="B297" s="1"/>
      <c r="C297" s="1"/>
      <c r="D297" s="1"/>
      <c r="E297" s="1" t="s">
        <v>232</v>
      </c>
      <c r="F297" s="1"/>
      <c r="G297" s="1"/>
      <c r="H297" s="1"/>
      <c r="I297" s="22"/>
      <c r="J297" s="1"/>
      <c r="K297" s="1"/>
      <c r="L297" s="1"/>
      <c r="M297" s="1"/>
      <c r="N297" s="1"/>
      <c r="O297" s="1"/>
      <c r="P297" s="23"/>
      <c r="Q297" s="23"/>
    </row>
    <row r="298" spans="1:17" ht="15.75" thickBot="1" x14ac:dyDescent="0.3">
      <c r="A298" s="21"/>
      <c r="B298" s="21"/>
      <c r="C298" s="21"/>
      <c r="D298" s="21"/>
      <c r="E298" s="21"/>
      <c r="F298" s="21"/>
      <c r="G298" s="24"/>
      <c r="H298" s="24" t="s">
        <v>494</v>
      </c>
      <c r="I298" s="25">
        <v>45812</v>
      </c>
      <c r="J298" s="24" t="s">
        <v>511</v>
      </c>
      <c r="K298" s="24" t="s">
        <v>585</v>
      </c>
      <c r="L298" s="24" t="s">
        <v>687</v>
      </c>
      <c r="M298" s="24" t="s">
        <v>741</v>
      </c>
      <c r="N298" s="26"/>
      <c r="O298" s="24" t="s">
        <v>39</v>
      </c>
      <c r="P298" s="27">
        <v>-102.37</v>
      </c>
      <c r="Q298" s="27">
        <f>ROUND(Q297+P298,5)</f>
        <v>-102.37</v>
      </c>
    </row>
    <row r="299" spans="1:17" x14ac:dyDescent="0.25">
      <c r="A299" s="28"/>
      <c r="B299" s="28"/>
      <c r="C299" s="28"/>
      <c r="D299" s="28"/>
      <c r="E299" s="28" t="s">
        <v>466</v>
      </c>
      <c r="F299" s="28"/>
      <c r="G299" s="28"/>
      <c r="H299" s="28"/>
      <c r="I299" s="29"/>
      <c r="J299" s="28"/>
      <c r="K299" s="28"/>
      <c r="L299" s="28"/>
      <c r="M299" s="28"/>
      <c r="N299" s="28"/>
      <c r="O299" s="28"/>
      <c r="P299" s="2">
        <f>ROUND(SUM(P297:P298),5)</f>
        <v>-102.37</v>
      </c>
      <c r="Q299" s="2">
        <f>Q298</f>
        <v>-102.37</v>
      </c>
    </row>
    <row r="300" spans="1:17" x14ac:dyDescent="0.25">
      <c r="A300" s="1"/>
      <c r="B300" s="1"/>
      <c r="C300" s="1"/>
      <c r="D300" s="1"/>
      <c r="E300" s="1" t="s">
        <v>233</v>
      </c>
      <c r="F300" s="1"/>
      <c r="G300" s="1"/>
      <c r="H300" s="1"/>
      <c r="I300" s="22"/>
      <c r="J300" s="1"/>
      <c r="K300" s="1"/>
      <c r="L300" s="1"/>
      <c r="M300" s="1"/>
      <c r="N300" s="1"/>
      <c r="O300" s="1"/>
      <c r="P300" s="23"/>
      <c r="Q300" s="23"/>
    </row>
    <row r="301" spans="1:17" ht="15.75" thickBot="1" x14ac:dyDescent="0.3">
      <c r="A301" s="21"/>
      <c r="B301" s="21"/>
      <c r="C301" s="21"/>
      <c r="D301" s="21"/>
      <c r="E301" s="21"/>
      <c r="F301" s="21"/>
      <c r="G301" s="24"/>
      <c r="H301" s="24" t="s">
        <v>494</v>
      </c>
      <c r="I301" s="25">
        <v>45812</v>
      </c>
      <c r="J301" s="24" t="s">
        <v>511</v>
      </c>
      <c r="K301" s="24" t="s">
        <v>585</v>
      </c>
      <c r="L301" s="24" t="s">
        <v>688</v>
      </c>
      <c r="M301" s="24" t="s">
        <v>741</v>
      </c>
      <c r="N301" s="26"/>
      <c r="O301" s="24" t="s">
        <v>39</v>
      </c>
      <c r="P301" s="30">
        <v>-102.37</v>
      </c>
      <c r="Q301" s="30">
        <f>ROUND(Q300+P301,5)</f>
        <v>-102.37</v>
      </c>
    </row>
    <row r="302" spans="1:17" ht="15.75" thickBot="1" x14ac:dyDescent="0.3">
      <c r="A302" s="28"/>
      <c r="B302" s="28"/>
      <c r="C302" s="28"/>
      <c r="D302" s="28"/>
      <c r="E302" s="28" t="s">
        <v>467</v>
      </c>
      <c r="F302" s="28"/>
      <c r="G302" s="28"/>
      <c r="H302" s="28"/>
      <c r="I302" s="29"/>
      <c r="J302" s="28"/>
      <c r="K302" s="28"/>
      <c r="L302" s="28"/>
      <c r="M302" s="28"/>
      <c r="N302" s="28"/>
      <c r="O302" s="28"/>
      <c r="P302" s="3">
        <f>ROUND(SUM(P300:P301),5)</f>
        <v>-102.37</v>
      </c>
      <c r="Q302" s="3">
        <f>Q301</f>
        <v>-102.37</v>
      </c>
    </row>
    <row r="303" spans="1:17" x14ac:dyDescent="0.25">
      <c r="A303" s="28"/>
      <c r="B303" s="28"/>
      <c r="C303" s="28"/>
      <c r="D303" s="28" t="s">
        <v>235</v>
      </c>
      <c r="E303" s="28"/>
      <c r="F303" s="28"/>
      <c r="G303" s="28"/>
      <c r="H303" s="28"/>
      <c r="I303" s="29"/>
      <c r="J303" s="28"/>
      <c r="K303" s="28"/>
      <c r="L303" s="28"/>
      <c r="M303" s="28"/>
      <c r="N303" s="28"/>
      <c r="O303" s="28"/>
      <c r="P303" s="2">
        <f>ROUND(P286+P293+P296+P299+P302,5)</f>
        <v>-961.22</v>
      </c>
      <c r="Q303" s="2">
        <f>ROUND(Q286+Q293+Q296+Q299+Q302,5)</f>
        <v>-961.22</v>
      </c>
    </row>
    <row r="304" spans="1:17" x14ac:dyDescent="0.25">
      <c r="A304" s="1"/>
      <c r="B304" s="1"/>
      <c r="C304" s="1"/>
      <c r="D304" s="1" t="s">
        <v>236</v>
      </c>
      <c r="E304" s="1"/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x14ac:dyDescent="0.25">
      <c r="A305" s="1"/>
      <c r="B305" s="1"/>
      <c r="C305" s="1"/>
      <c r="D305" s="1"/>
      <c r="E305" s="1" t="s">
        <v>237</v>
      </c>
      <c r="F305" s="1"/>
      <c r="G305" s="1"/>
      <c r="H305" s="1"/>
      <c r="I305" s="22"/>
      <c r="J305" s="1"/>
      <c r="K305" s="1"/>
      <c r="L305" s="1"/>
      <c r="M305" s="1"/>
      <c r="N305" s="1"/>
      <c r="O305" s="1"/>
      <c r="P305" s="23"/>
      <c r="Q305" s="23"/>
    </row>
    <row r="306" spans="1:17" x14ac:dyDescent="0.25">
      <c r="A306" s="1"/>
      <c r="B306" s="1"/>
      <c r="C306" s="1"/>
      <c r="D306" s="1"/>
      <c r="E306" s="1"/>
      <c r="F306" s="1" t="s">
        <v>239</v>
      </c>
      <c r="G306" s="1"/>
      <c r="H306" s="1"/>
      <c r="I306" s="22"/>
      <c r="J306" s="1"/>
      <c r="K306" s="1"/>
      <c r="L306" s="1"/>
      <c r="M306" s="1"/>
      <c r="N306" s="1"/>
      <c r="O306" s="1"/>
      <c r="P306" s="23"/>
      <c r="Q306" s="23"/>
    </row>
    <row r="307" spans="1:17" ht="15.75" thickBot="1" x14ac:dyDescent="0.3">
      <c r="A307" s="21"/>
      <c r="B307" s="21"/>
      <c r="C307" s="21"/>
      <c r="D307" s="21"/>
      <c r="E307" s="21"/>
      <c r="F307" s="21"/>
      <c r="G307" s="24"/>
      <c r="H307" s="24" t="s">
        <v>494</v>
      </c>
      <c r="I307" s="25">
        <v>45810</v>
      </c>
      <c r="J307" s="24" t="s">
        <v>526</v>
      </c>
      <c r="K307" s="24" t="s">
        <v>586</v>
      </c>
      <c r="L307" s="24" t="s">
        <v>689</v>
      </c>
      <c r="M307" s="24" t="s">
        <v>741</v>
      </c>
      <c r="N307" s="26"/>
      <c r="O307" s="24" t="s">
        <v>39</v>
      </c>
      <c r="P307" s="27">
        <v>-25</v>
      </c>
      <c r="Q307" s="27">
        <f>ROUND(Q306+P307,5)</f>
        <v>-25</v>
      </c>
    </row>
    <row r="308" spans="1:17" x14ac:dyDescent="0.25">
      <c r="A308" s="28"/>
      <c r="B308" s="28"/>
      <c r="C308" s="28"/>
      <c r="D308" s="28"/>
      <c r="E308" s="28"/>
      <c r="F308" s="28" t="s">
        <v>468</v>
      </c>
      <c r="G308" s="28"/>
      <c r="H308" s="28"/>
      <c r="I308" s="29"/>
      <c r="J308" s="28"/>
      <c r="K308" s="28"/>
      <c r="L308" s="28"/>
      <c r="M308" s="28"/>
      <c r="N308" s="28"/>
      <c r="O308" s="28"/>
      <c r="P308" s="2">
        <f>ROUND(SUM(P306:P307),5)</f>
        <v>-25</v>
      </c>
      <c r="Q308" s="2">
        <f>Q307</f>
        <v>-25</v>
      </c>
    </row>
    <row r="309" spans="1:17" x14ac:dyDescent="0.25">
      <c r="A309" s="1"/>
      <c r="B309" s="1"/>
      <c r="C309" s="1"/>
      <c r="D309" s="1"/>
      <c r="E309" s="1"/>
      <c r="F309" s="1" t="s">
        <v>240</v>
      </c>
      <c r="G309" s="1"/>
      <c r="H309" s="1"/>
      <c r="I309" s="22"/>
      <c r="J309" s="1"/>
      <c r="K309" s="1"/>
      <c r="L309" s="1"/>
      <c r="M309" s="1"/>
      <c r="N309" s="1"/>
      <c r="O309" s="1"/>
      <c r="P309" s="23"/>
      <c r="Q309" s="23"/>
    </row>
    <row r="310" spans="1:17" ht="15.75" thickBot="1" x14ac:dyDescent="0.3">
      <c r="A310" s="21"/>
      <c r="B310" s="21"/>
      <c r="C310" s="21"/>
      <c r="D310" s="21"/>
      <c r="E310" s="21"/>
      <c r="F310" s="21"/>
      <c r="G310" s="24"/>
      <c r="H310" s="24" t="s">
        <v>494</v>
      </c>
      <c r="I310" s="25">
        <v>45815</v>
      </c>
      <c r="J310" s="24" t="s">
        <v>527</v>
      </c>
      <c r="K310" s="24" t="s">
        <v>586</v>
      </c>
      <c r="L310" s="24" t="s">
        <v>690</v>
      </c>
      <c r="M310" s="24" t="s">
        <v>741</v>
      </c>
      <c r="N310" s="26"/>
      <c r="O310" s="24" t="s">
        <v>39</v>
      </c>
      <c r="P310" s="30">
        <v>-25</v>
      </c>
      <c r="Q310" s="30">
        <f>ROUND(Q309+P310,5)</f>
        <v>-25</v>
      </c>
    </row>
    <row r="311" spans="1:17" ht="15.75" thickBot="1" x14ac:dyDescent="0.3">
      <c r="A311" s="28"/>
      <c r="B311" s="28"/>
      <c r="C311" s="28"/>
      <c r="D311" s="28"/>
      <c r="E311" s="28"/>
      <c r="F311" s="28" t="s">
        <v>469</v>
      </c>
      <c r="G311" s="28"/>
      <c r="H311" s="28"/>
      <c r="I311" s="29"/>
      <c r="J311" s="28"/>
      <c r="K311" s="28"/>
      <c r="L311" s="28"/>
      <c r="M311" s="28"/>
      <c r="N311" s="28"/>
      <c r="O311" s="28"/>
      <c r="P311" s="3">
        <f>ROUND(SUM(P309:P310),5)</f>
        <v>-25</v>
      </c>
      <c r="Q311" s="3">
        <f>Q310</f>
        <v>-25</v>
      </c>
    </row>
    <row r="312" spans="1:17" x14ac:dyDescent="0.25">
      <c r="A312" s="28"/>
      <c r="B312" s="28"/>
      <c r="C312" s="28"/>
      <c r="D312" s="28"/>
      <c r="E312" s="28" t="s">
        <v>242</v>
      </c>
      <c r="F312" s="28"/>
      <c r="G312" s="28"/>
      <c r="H312" s="28"/>
      <c r="I312" s="29"/>
      <c r="J312" s="28"/>
      <c r="K312" s="28"/>
      <c r="L312" s="28"/>
      <c r="M312" s="28"/>
      <c r="N312" s="28"/>
      <c r="O312" s="28"/>
      <c r="P312" s="2">
        <f>ROUND(P308+P311,5)</f>
        <v>-50</v>
      </c>
      <c r="Q312" s="2">
        <f>ROUND(Q308+Q311,5)</f>
        <v>-50</v>
      </c>
    </row>
    <row r="313" spans="1:17" x14ac:dyDescent="0.25">
      <c r="A313" s="1"/>
      <c r="B313" s="1"/>
      <c r="C313" s="1"/>
      <c r="D313" s="1"/>
      <c r="E313" s="1" t="s">
        <v>244</v>
      </c>
      <c r="F313" s="1"/>
      <c r="G313" s="1"/>
      <c r="H313" s="1"/>
      <c r="I313" s="22"/>
      <c r="J313" s="1"/>
      <c r="K313" s="1"/>
      <c r="L313" s="1"/>
      <c r="M313" s="1"/>
      <c r="N313" s="1"/>
      <c r="O313" s="1"/>
      <c r="P313" s="23"/>
      <c r="Q313" s="23"/>
    </row>
    <row r="314" spans="1:17" x14ac:dyDescent="0.25">
      <c r="A314" s="24"/>
      <c r="B314" s="24"/>
      <c r="C314" s="24"/>
      <c r="D314" s="24"/>
      <c r="E314" s="24"/>
      <c r="F314" s="24"/>
      <c r="G314" s="24"/>
      <c r="H314" s="24" t="s">
        <v>495</v>
      </c>
      <c r="I314" s="25">
        <v>45836</v>
      </c>
      <c r="J314" s="24"/>
      <c r="K314" s="24" t="s">
        <v>587</v>
      </c>
      <c r="L314" s="24" t="s">
        <v>691</v>
      </c>
      <c r="M314" s="24" t="s">
        <v>741</v>
      </c>
      <c r="N314" s="26"/>
      <c r="O314" s="24" t="s">
        <v>42</v>
      </c>
      <c r="P314" s="30">
        <v>-48.15</v>
      </c>
      <c r="Q314" s="30">
        <f>ROUND(Q313+P314,5)</f>
        <v>-48.15</v>
      </c>
    </row>
    <row r="315" spans="1:17" ht="15.75" thickBot="1" x14ac:dyDescent="0.3">
      <c r="A315" s="24"/>
      <c r="B315" s="24"/>
      <c r="C315" s="24"/>
      <c r="D315" s="24"/>
      <c r="E315" s="24"/>
      <c r="F315" s="24"/>
      <c r="G315" s="24"/>
      <c r="H315" s="24" t="s">
        <v>495</v>
      </c>
      <c r="I315" s="25">
        <v>45836</v>
      </c>
      <c r="J315" s="24"/>
      <c r="K315" s="24" t="s">
        <v>588</v>
      </c>
      <c r="L315" s="24" t="s">
        <v>692</v>
      </c>
      <c r="M315" s="24" t="s">
        <v>741</v>
      </c>
      <c r="N315" s="26"/>
      <c r="O315" s="24" t="s">
        <v>42</v>
      </c>
      <c r="P315" s="30">
        <v>-105.05</v>
      </c>
      <c r="Q315" s="30">
        <f>ROUND(Q314+P315,5)</f>
        <v>-153.19999999999999</v>
      </c>
    </row>
    <row r="316" spans="1:17" ht="15.75" thickBot="1" x14ac:dyDescent="0.3">
      <c r="A316" s="28"/>
      <c r="B316" s="28"/>
      <c r="C316" s="28"/>
      <c r="D316" s="28"/>
      <c r="E316" s="28" t="s">
        <v>470</v>
      </c>
      <c r="F316" s="28"/>
      <c r="G316" s="28"/>
      <c r="H316" s="28"/>
      <c r="I316" s="29"/>
      <c r="J316" s="28"/>
      <c r="K316" s="28"/>
      <c r="L316" s="28"/>
      <c r="M316" s="28"/>
      <c r="N316" s="28"/>
      <c r="O316" s="28"/>
      <c r="P316" s="3">
        <f>ROUND(SUM(P313:P315),5)</f>
        <v>-153.19999999999999</v>
      </c>
      <c r="Q316" s="3">
        <f>Q315</f>
        <v>-153.19999999999999</v>
      </c>
    </row>
    <row r="317" spans="1:17" x14ac:dyDescent="0.25">
      <c r="A317" s="28"/>
      <c r="B317" s="28"/>
      <c r="C317" s="28"/>
      <c r="D317" s="28" t="s">
        <v>246</v>
      </c>
      <c r="E317" s="28"/>
      <c r="F317" s="28"/>
      <c r="G317" s="28"/>
      <c r="H317" s="28"/>
      <c r="I317" s="29"/>
      <c r="J317" s="28"/>
      <c r="K317" s="28"/>
      <c r="L317" s="28"/>
      <c r="M317" s="28"/>
      <c r="N317" s="28"/>
      <c r="O317" s="28"/>
      <c r="P317" s="2">
        <f>ROUND(P312+P316,5)</f>
        <v>-203.2</v>
      </c>
      <c r="Q317" s="2">
        <f>ROUND(Q312+Q316,5)</f>
        <v>-203.2</v>
      </c>
    </row>
    <row r="318" spans="1:17" x14ac:dyDescent="0.25">
      <c r="A318" s="1"/>
      <c r="B318" s="1"/>
      <c r="C318" s="1"/>
      <c r="D318" s="1" t="s">
        <v>247</v>
      </c>
      <c r="E318" s="1"/>
      <c r="F318" s="1"/>
      <c r="G318" s="1"/>
      <c r="H318" s="1"/>
      <c r="I318" s="22"/>
      <c r="J318" s="1"/>
      <c r="K318" s="1"/>
      <c r="L318" s="1"/>
      <c r="M318" s="1"/>
      <c r="N318" s="1"/>
      <c r="O318" s="1"/>
      <c r="P318" s="23"/>
      <c r="Q318" s="23"/>
    </row>
    <row r="319" spans="1:17" ht="15.75" thickBot="1" x14ac:dyDescent="0.3">
      <c r="A319" s="21"/>
      <c r="B319" s="21"/>
      <c r="C319" s="21"/>
      <c r="D319" s="21"/>
      <c r="E319" s="21"/>
      <c r="F319" s="21"/>
      <c r="G319" s="24"/>
      <c r="H319" s="24" t="s">
        <v>495</v>
      </c>
      <c r="I319" s="25">
        <v>45814</v>
      </c>
      <c r="J319" s="24" t="s">
        <v>528</v>
      </c>
      <c r="K319" s="24" t="s">
        <v>589</v>
      </c>
      <c r="L319" s="24" t="s">
        <v>693</v>
      </c>
      <c r="M319" s="24" t="s">
        <v>741</v>
      </c>
      <c r="N319" s="26"/>
      <c r="O319" s="24" t="s">
        <v>42</v>
      </c>
      <c r="P319" s="30">
        <v>-183</v>
      </c>
      <c r="Q319" s="30">
        <f>ROUND(Q318+P319,5)</f>
        <v>-183</v>
      </c>
    </row>
    <row r="320" spans="1:17" ht="15.75" thickBot="1" x14ac:dyDescent="0.3">
      <c r="A320" s="28"/>
      <c r="B320" s="28"/>
      <c r="C320" s="28"/>
      <c r="D320" s="28" t="s">
        <v>471</v>
      </c>
      <c r="E320" s="28"/>
      <c r="F320" s="28"/>
      <c r="G320" s="28"/>
      <c r="H320" s="28"/>
      <c r="I320" s="29"/>
      <c r="J320" s="28"/>
      <c r="K320" s="28"/>
      <c r="L320" s="28"/>
      <c r="M320" s="28"/>
      <c r="N320" s="28"/>
      <c r="O320" s="28"/>
      <c r="P320" s="5">
        <f>ROUND(SUM(P318:P319),5)</f>
        <v>-183</v>
      </c>
      <c r="Q320" s="5">
        <f>Q319</f>
        <v>-183</v>
      </c>
    </row>
    <row r="321" spans="1:17" ht="15.75" thickBot="1" x14ac:dyDescent="0.3">
      <c r="A321" s="28"/>
      <c r="B321" s="28"/>
      <c r="C321" s="28" t="s">
        <v>249</v>
      </c>
      <c r="D321" s="28"/>
      <c r="E321" s="28"/>
      <c r="F321" s="28"/>
      <c r="G321" s="28"/>
      <c r="H321" s="28"/>
      <c r="I321" s="29"/>
      <c r="J321" s="28"/>
      <c r="K321" s="28"/>
      <c r="L321" s="28"/>
      <c r="M321" s="28"/>
      <c r="N321" s="28"/>
      <c r="O321" s="28"/>
      <c r="P321" s="3">
        <f>ROUND(P276+P303+P317+P320,5)</f>
        <v>-1649.14</v>
      </c>
      <c r="Q321" s="3">
        <f>ROUND(Q276+Q303+Q317+Q320,5)</f>
        <v>-1649.14</v>
      </c>
    </row>
    <row r="322" spans="1:17" x14ac:dyDescent="0.25">
      <c r="A322" s="28"/>
      <c r="B322" s="28" t="s">
        <v>251</v>
      </c>
      <c r="C322" s="28"/>
      <c r="D322" s="28"/>
      <c r="E322" s="28"/>
      <c r="F322" s="28"/>
      <c r="G322" s="28"/>
      <c r="H322" s="28"/>
      <c r="I322" s="29"/>
      <c r="J322" s="28"/>
      <c r="K322" s="28"/>
      <c r="L322" s="28"/>
      <c r="M322" s="28"/>
      <c r="N322" s="28"/>
      <c r="O322" s="28"/>
      <c r="P322" s="2">
        <f>ROUND(P99+P105+P112+P125+P137+P251+P263+P321,5)</f>
        <v>-95988.57</v>
      </c>
      <c r="Q322" s="2">
        <f>ROUND(Q99+Q105+Q112+Q125+Q137+Q251+Q263+Q321,5)</f>
        <v>-95988.57</v>
      </c>
    </row>
    <row r="323" spans="1:17" x14ac:dyDescent="0.25">
      <c r="A323" s="1"/>
      <c r="B323" s="1" t="s">
        <v>252</v>
      </c>
      <c r="C323" s="1"/>
      <c r="D323" s="1"/>
      <c r="E323" s="1"/>
      <c r="F323" s="1"/>
      <c r="G323" s="1"/>
      <c r="H323" s="1"/>
      <c r="I323" s="22"/>
      <c r="J323" s="1"/>
      <c r="K323" s="1"/>
      <c r="L323" s="1"/>
      <c r="M323" s="1"/>
      <c r="N323" s="1"/>
      <c r="O323" s="1"/>
      <c r="P323" s="23"/>
      <c r="Q323" s="23"/>
    </row>
    <row r="324" spans="1:17" x14ac:dyDescent="0.25">
      <c r="A324" s="1"/>
      <c r="B324" s="1"/>
      <c r="C324" s="1" t="s">
        <v>253</v>
      </c>
      <c r="D324" s="1"/>
      <c r="E324" s="1"/>
      <c r="F324" s="1"/>
      <c r="G324" s="1"/>
      <c r="H324" s="1"/>
      <c r="I324" s="22"/>
      <c r="J324" s="1"/>
      <c r="K324" s="1"/>
      <c r="L324" s="1"/>
      <c r="M324" s="1"/>
      <c r="N324" s="1"/>
      <c r="O324" s="1"/>
      <c r="P324" s="23"/>
      <c r="Q324" s="23"/>
    </row>
    <row r="325" spans="1:17" x14ac:dyDescent="0.25">
      <c r="A325" s="24"/>
      <c r="B325" s="24"/>
      <c r="C325" s="24"/>
      <c r="D325" s="24"/>
      <c r="E325" s="24"/>
      <c r="F325" s="24"/>
      <c r="G325" s="24"/>
      <c r="H325" s="24" t="s">
        <v>495</v>
      </c>
      <c r="I325" s="25">
        <v>45815</v>
      </c>
      <c r="J325" s="24"/>
      <c r="K325" s="24" t="s">
        <v>561</v>
      </c>
      <c r="L325" s="24" t="s">
        <v>694</v>
      </c>
      <c r="M325" s="24" t="s">
        <v>741</v>
      </c>
      <c r="N325" s="26"/>
      <c r="O325" s="24" t="s">
        <v>42</v>
      </c>
      <c r="P325" s="30">
        <v>-288.95999999999998</v>
      </c>
      <c r="Q325" s="30">
        <f>ROUND(Q324+P325,5)</f>
        <v>-288.95999999999998</v>
      </c>
    </row>
    <row r="326" spans="1:17" x14ac:dyDescent="0.25">
      <c r="A326" s="24"/>
      <c r="B326" s="24"/>
      <c r="C326" s="24"/>
      <c r="D326" s="24"/>
      <c r="E326" s="24"/>
      <c r="F326" s="24"/>
      <c r="G326" s="24"/>
      <c r="H326" s="24" t="s">
        <v>495</v>
      </c>
      <c r="I326" s="25">
        <v>45834</v>
      </c>
      <c r="J326" s="24" t="s">
        <v>529</v>
      </c>
      <c r="K326" s="24" t="s">
        <v>584</v>
      </c>
      <c r="L326" s="24" t="s">
        <v>695</v>
      </c>
      <c r="M326" s="24" t="s">
        <v>741</v>
      </c>
      <c r="N326" s="26"/>
      <c r="O326" s="24" t="s">
        <v>42</v>
      </c>
      <c r="P326" s="30">
        <v>-14.99</v>
      </c>
      <c r="Q326" s="30">
        <f>ROUND(Q325+P326,5)</f>
        <v>-303.95</v>
      </c>
    </row>
    <row r="327" spans="1:17" ht="15.75" thickBot="1" x14ac:dyDescent="0.3">
      <c r="A327" s="24"/>
      <c r="B327" s="24"/>
      <c r="C327" s="24"/>
      <c r="D327" s="24"/>
      <c r="E327" s="24"/>
      <c r="F327" s="24"/>
      <c r="G327" s="24"/>
      <c r="H327" s="24" t="s">
        <v>495</v>
      </c>
      <c r="I327" s="25">
        <v>45834</v>
      </c>
      <c r="J327" s="24" t="s">
        <v>529</v>
      </c>
      <c r="K327" s="24" t="s">
        <v>584</v>
      </c>
      <c r="L327" s="24" t="s">
        <v>696</v>
      </c>
      <c r="M327" s="24" t="s">
        <v>741</v>
      </c>
      <c r="N327" s="26"/>
      <c r="O327" s="24" t="s">
        <v>42</v>
      </c>
      <c r="P327" s="30">
        <v>-14.99</v>
      </c>
      <c r="Q327" s="30">
        <f>ROUND(Q326+P327,5)</f>
        <v>-318.94</v>
      </c>
    </row>
    <row r="328" spans="1:17" ht="15.75" thickBot="1" x14ac:dyDescent="0.3">
      <c r="A328" s="28"/>
      <c r="B328" s="28"/>
      <c r="C328" s="28" t="s">
        <v>472</v>
      </c>
      <c r="D328" s="28"/>
      <c r="E328" s="28"/>
      <c r="F328" s="28"/>
      <c r="G328" s="28"/>
      <c r="H328" s="28"/>
      <c r="I328" s="29"/>
      <c r="J328" s="28"/>
      <c r="K328" s="28"/>
      <c r="L328" s="28"/>
      <c r="M328" s="28"/>
      <c r="N328" s="28"/>
      <c r="O328" s="28"/>
      <c r="P328" s="3">
        <f>ROUND(SUM(P324:P327),5)</f>
        <v>-318.94</v>
      </c>
      <c r="Q328" s="3">
        <f>Q327</f>
        <v>-318.94</v>
      </c>
    </row>
    <row r="329" spans="1:17" x14ac:dyDescent="0.25">
      <c r="A329" s="28"/>
      <c r="B329" s="28" t="s">
        <v>256</v>
      </c>
      <c r="C329" s="28"/>
      <c r="D329" s="28"/>
      <c r="E329" s="28"/>
      <c r="F329" s="28"/>
      <c r="G329" s="28"/>
      <c r="H329" s="28"/>
      <c r="I329" s="29"/>
      <c r="J329" s="28"/>
      <c r="K329" s="28"/>
      <c r="L329" s="28"/>
      <c r="M329" s="28"/>
      <c r="N329" s="28"/>
      <c r="O329" s="28"/>
      <c r="P329" s="2">
        <f>P328</f>
        <v>-318.94</v>
      </c>
      <c r="Q329" s="2">
        <f>Q328</f>
        <v>-318.94</v>
      </c>
    </row>
    <row r="330" spans="1:17" x14ac:dyDescent="0.25">
      <c r="A330" s="1"/>
      <c r="B330" s="1" t="s">
        <v>257</v>
      </c>
      <c r="C330" s="1"/>
      <c r="D330" s="1"/>
      <c r="E330" s="1"/>
      <c r="F330" s="1"/>
      <c r="G330" s="1"/>
      <c r="H330" s="1"/>
      <c r="I330" s="22"/>
      <c r="J330" s="1"/>
      <c r="K330" s="1"/>
      <c r="L330" s="1"/>
      <c r="M330" s="1"/>
      <c r="N330" s="1"/>
      <c r="O330" s="1"/>
      <c r="P330" s="23"/>
      <c r="Q330" s="23"/>
    </row>
    <row r="331" spans="1:17" x14ac:dyDescent="0.25">
      <c r="A331" s="1"/>
      <c r="B331" s="1"/>
      <c r="C331" s="1" t="s">
        <v>259</v>
      </c>
      <c r="D331" s="1"/>
      <c r="E331" s="1"/>
      <c r="F331" s="1"/>
      <c r="G331" s="1"/>
      <c r="H331" s="1"/>
      <c r="I331" s="22"/>
      <c r="J331" s="1"/>
      <c r="K331" s="1"/>
      <c r="L331" s="1"/>
      <c r="M331" s="1"/>
      <c r="N331" s="1"/>
      <c r="O331" s="1"/>
      <c r="P331" s="23"/>
      <c r="Q331" s="23"/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494</v>
      </c>
      <c r="I332" s="25">
        <v>45818</v>
      </c>
      <c r="J332" s="24" t="s">
        <v>530</v>
      </c>
      <c r="K332" s="24" t="s">
        <v>590</v>
      </c>
      <c r="L332" s="24" t="s">
        <v>697</v>
      </c>
      <c r="M332" s="24" t="s">
        <v>741</v>
      </c>
      <c r="N332" s="26"/>
      <c r="O332" s="24" t="s">
        <v>39</v>
      </c>
      <c r="P332" s="30">
        <v>-356.99</v>
      </c>
      <c r="Q332" s="30">
        <f>ROUND(Q331+P332,5)</f>
        <v>-356.99</v>
      </c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494</v>
      </c>
      <c r="I333" s="25">
        <v>45818</v>
      </c>
      <c r="J333" s="24" t="s">
        <v>531</v>
      </c>
      <c r="K333" s="24" t="s">
        <v>590</v>
      </c>
      <c r="L333" s="24" t="s">
        <v>698</v>
      </c>
      <c r="M333" s="24" t="s">
        <v>741</v>
      </c>
      <c r="N333" s="26"/>
      <c r="O333" s="24" t="s">
        <v>39</v>
      </c>
      <c r="P333" s="30">
        <v>-131.97999999999999</v>
      </c>
      <c r="Q333" s="30">
        <f>ROUND(Q332+P333,5)</f>
        <v>-488.97</v>
      </c>
    </row>
    <row r="334" spans="1:17" x14ac:dyDescent="0.25">
      <c r="A334" s="24"/>
      <c r="B334" s="24"/>
      <c r="C334" s="24"/>
      <c r="D334" s="24"/>
      <c r="E334" s="24"/>
      <c r="F334" s="24"/>
      <c r="G334" s="24"/>
      <c r="H334" s="24" t="s">
        <v>494</v>
      </c>
      <c r="I334" s="25">
        <v>45818</v>
      </c>
      <c r="J334" s="24" t="s">
        <v>531</v>
      </c>
      <c r="K334" s="24" t="s">
        <v>590</v>
      </c>
      <c r="L334" s="24" t="s">
        <v>699</v>
      </c>
      <c r="M334" s="24" t="s">
        <v>741</v>
      </c>
      <c r="N334" s="26"/>
      <c r="O334" s="24" t="s">
        <v>39</v>
      </c>
      <c r="P334" s="30">
        <v>-41.98</v>
      </c>
      <c r="Q334" s="30">
        <f>ROUND(Q333+P334,5)</f>
        <v>-530.95000000000005</v>
      </c>
    </row>
    <row r="335" spans="1:17" x14ac:dyDescent="0.25">
      <c r="A335" s="24"/>
      <c r="B335" s="24"/>
      <c r="C335" s="24"/>
      <c r="D335" s="24"/>
      <c r="E335" s="24"/>
      <c r="F335" s="24"/>
      <c r="G335" s="24"/>
      <c r="H335" s="24" t="s">
        <v>494</v>
      </c>
      <c r="I335" s="25">
        <v>45818</v>
      </c>
      <c r="J335" s="24" t="s">
        <v>531</v>
      </c>
      <c r="K335" s="24" t="s">
        <v>590</v>
      </c>
      <c r="L335" s="24" t="s">
        <v>700</v>
      </c>
      <c r="M335" s="24" t="s">
        <v>741</v>
      </c>
      <c r="N335" s="26"/>
      <c r="O335" s="24" t="s">
        <v>39</v>
      </c>
      <c r="P335" s="30">
        <v>-49.79</v>
      </c>
      <c r="Q335" s="30">
        <f>ROUND(Q334+P335,5)</f>
        <v>-580.74</v>
      </c>
    </row>
    <row r="336" spans="1:17" ht="15.75" thickBot="1" x14ac:dyDescent="0.3">
      <c r="A336" s="24"/>
      <c r="B336" s="24"/>
      <c r="C336" s="24"/>
      <c r="D336" s="24"/>
      <c r="E336" s="24"/>
      <c r="F336" s="24"/>
      <c r="G336" s="24"/>
      <c r="H336" s="24" t="s">
        <v>494</v>
      </c>
      <c r="I336" s="25">
        <v>45818</v>
      </c>
      <c r="J336" s="24" t="s">
        <v>531</v>
      </c>
      <c r="K336" s="24" t="s">
        <v>590</v>
      </c>
      <c r="L336" s="24" t="s">
        <v>701</v>
      </c>
      <c r="M336" s="24" t="s">
        <v>741</v>
      </c>
      <c r="N336" s="26"/>
      <c r="O336" s="24" t="s">
        <v>39</v>
      </c>
      <c r="P336" s="27">
        <v>-179.19</v>
      </c>
      <c r="Q336" s="27">
        <f>ROUND(Q335+P336,5)</f>
        <v>-759.93</v>
      </c>
    </row>
    <row r="337" spans="1:17" x14ac:dyDescent="0.25">
      <c r="A337" s="28"/>
      <c r="B337" s="28"/>
      <c r="C337" s="28" t="s">
        <v>473</v>
      </c>
      <c r="D337" s="28"/>
      <c r="E337" s="28"/>
      <c r="F337" s="28"/>
      <c r="G337" s="28"/>
      <c r="H337" s="28"/>
      <c r="I337" s="29"/>
      <c r="J337" s="28"/>
      <c r="K337" s="28"/>
      <c r="L337" s="28"/>
      <c r="M337" s="28"/>
      <c r="N337" s="28"/>
      <c r="O337" s="28"/>
      <c r="P337" s="2">
        <f>ROUND(SUM(P331:P336),5)</f>
        <v>-759.93</v>
      </c>
      <c r="Q337" s="2">
        <f>Q336</f>
        <v>-759.93</v>
      </c>
    </row>
    <row r="338" spans="1:17" x14ac:dyDescent="0.25">
      <c r="A338" s="1"/>
      <c r="B338" s="1"/>
      <c r="C338" s="1" t="s">
        <v>260</v>
      </c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ht="15.75" thickBot="1" x14ac:dyDescent="0.3">
      <c r="A339" s="21"/>
      <c r="B339" s="21"/>
      <c r="C339" s="21"/>
      <c r="D339" s="21"/>
      <c r="E339" s="21"/>
      <c r="F339" s="21"/>
      <c r="G339" s="24"/>
      <c r="H339" s="24" t="s">
        <v>494</v>
      </c>
      <c r="I339" s="25">
        <v>45838</v>
      </c>
      <c r="J339" s="24" t="s">
        <v>532</v>
      </c>
      <c r="K339" s="24" t="s">
        <v>591</v>
      </c>
      <c r="L339" s="24" t="s">
        <v>702</v>
      </c>
      <c r="M339" s="24" t="s">
        <v>741</v>
      </c>
      <c r="N339" s="26"/>
      <c r="O339" s="24" t="s">
        <v>39</v>
      </c>
      <c r="P339" s="30">
        <v>-179.04</v>
      </c>
      <c r="Q339" s="30">
        <f>ROUND(Q338+P339,5)</f>
        <v>-179.04</v>
      </c>
    </row>
    <row r="340" spans="1:17" ht="15.75" thickBot="1" x14ac:dyDescent="0.3">
      <c r="A340" s="28"/>
      <c r="B340" s="28"/>
      <c r="C340" s="28" t="s">
        <v>474</v>
      </c>
      <c r="D340" s="28"/>
      <c r="E340" s="28"/>
      <c r="F340" s="28"/>
      <c r="G340" s="28"/>
      <c r="H340" s="28"/>
      <c r="I340" s="29"/>
      <c r="J340" s="28"/>
      <c r="K340" s="28"/>
      <c r="L340" s="28"/>
      <c r="M340" s="28"/>
      <c r="N340" s="28"/>
      <c r="O340" s="28"/>
      <c r="P340" s="3">
        <f>ROUND(SUM(P338:P339),5)</f>
        <v>-179.04</v>
      </c>
      <c r="Q340" s="3">
        <f>Q339</f>
        <v>-179.04</v>
      </c>
    </row>
    <row r="341" spans="1:17" x14ac:dyDescent="0.25">
      <c r="A341" s="28"/>
      <c r="B341" s="28" t="s">
        <v>264</v>
      </c>
      <c r="C341" s="28"/>
      <c r="D341" s="28"/>
      <c r="E341" s="28"/>
      <c r="F341" s="28"/>
      <c r="G341" s="28"/>
      <c r="H341" s="28"/>
      <c r="I341" s="29"/>
      <c r="J341" s="28"/>
      <c r="K341" s="28"/>
      <c r="L341" s="28"/>
      <c r="M341" s="28"/>
      <c r="N341" s="28"/>
      <c r="O341" s="28"/>
      <c r="P341" s="2">
        <f>ROUND(P337+P340,5)</f>
        <v>-938.97</v>
      </c>
      <c r="Q341" s="2">
        <f>ROUND(Q337+Q340,5)</f>
        <v>-938.97</v>
      </c>
    </row>
    <row r="342" spans="1:17" x14ac:dyDescent="0.25">
      <c r="A342" s="1"/>
      <c r="B342" s="1" t="s">
        <v>265</v>
      </c>
      <c r="C342" s="1"/>
      <c r="D342" s="1"/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23"/>
      <c r="Q342" s="23"/>
    </row>
    <row r="343" spans="1:17" x14ac:dyDescent="0.25">
      <c r="A343" s="1"/>
      <c r="B343" s="1"/>
      <c r="C343" s="1" t="s">
        <v>268</v>
      </c>
      <c r="D343" s="1"/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23"/>
      <c r="Q343" s="23"/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494</v>
      </c>
      <c r="I344" s="25">
        <v>45820</v>
      </c>
      <c r="J344" s="24" t="s">
        <v>533</v>
      </c>
      <c r="K344" s="24" t="s">
        <v>592</v>
      </c>
      <c r="L344" s="24" t="s">
        <v>703</v>
      </c>
      <c r="M344" s="24" t="s">
        <v>741</v>
      </c>
      <c r="N344" s="26"/>
      <c r="O344" s="24" t="s">
        <v>39</v>
      </c>
      <c r="P344" s="30">
        <v>-831.46</v>
      </c>
      <c r="Q344" s="30">
        <f>ROUND(Q343+P344,5)</f>
        <v>-831.46</v>
      </c>
    </row>
    <row r="345" spans="1:17" ht="15.75" thickBot="1" x14ac:dyDescent="0.3">
      <c r="A345" s="24"/>
      <c r="B345" s="24"/>
      <c r="C345" s="24"/>
      <c r="D345" s="24"/>
      <c r="E345" s="24"/>
      <c r="F345" s="24"/>
      <c r="G345" s="24"/>
      <c r="H345" s="24" t="s">
        <v>494</v>
      </c>
      <c r="I345" s="25">
        <v>45820</v>
      </c>
      <c r="J345" s="24" t="s">
        <v>533</v>
      </c>
      <c r="K345" s="24" t="s">
        <v>592</v>
      </c>
      <c r="L345" s="24" t="s">
        <v>704</v>
      </c>
      <c r="M345" s="24" t="s">
        <v>741</v>
      </c>
      <c r="N345" s="26"/>
      <c r="O345" s="24" t="s">
        <v>39</v>
      </c>
      <c r="P345" s="27">
        <v>-74.88</v>
      </c>
      <c r="Q345" s="27">
        <f>ROUND(Q344+P345,5)</f>
        <v>-906.34</v>
      </c>
    </row>
    <row r="346" spans="1:17" x14ac:dyDescent="0.25">
      <c r="A346" s="28"/>
      <c r="B346" s="28"/>
      <c r="C346" s="28" t="s">
        <v>475</v>
      </c>
      <c r="D346" s="28"/>
      <c r="E346" s="28"/>
      <c r="F346" s="28"/>
      <c r="G346" s="28"/>
      <c r="H346" s="28"/>
      <c r="I346" s="29"/>
      <c r="J346" s="28"/>
      <c r="K346" s="28"/>
      <c r="L346" s="28"/>
      <c r="M346" s="28"/>
      <c r="N346" s="28"/>
      <c r="O346" s="28"/>
      <c r="P346" s="2">
        <f>ROUND(SUM(P343:P345),5)</f>
        <v>-906.34</v>
      </c>
      <c r="Q346" s="2">
        <f>Q345</f>
        <v>-906.34</v>
      </c>
    </row>
    <row r="347" spans="1:17" x14ac:dyDescent="0.25">
      <c r="A347" s="1"/>
      <c r="B347" s="1"/>
      <c r="C347" s="1" t="s">
        <v>269</v>
      </c>
      <c r="D347" s="1"/>
      <c r="E347" s="1"/>
      <c r="F347" s="1"/>
      <c r="G347" s="1"/>
      <c r="H347" s="1"/>
      <c r="I347" s="22"/>
      <c r="J347" s="1"/>
      <c r="K347" s="1"/>
      <c r="L347" s="1"/>
      <c r="M347" s="1"/>
      <c r="N347" s="1"/>
      <c r="O347" s="1"/>
      <c r="P347" s="23"/>
      <c r="Q347" s="23"/>
    </row>
    <row r="348" spans="1:17" x14ac:dyDescent="0.25">
      <c r="A348" s="1"/>
      <c r="B348" s="1"/>
      <c r="C348" s="1"/>
      <c r="D348" s="1" t="s">
        <v>271</v>
      </c>
      <c r="E348" s="1"/>
      <c r="F348" s="1"/>
      <c r="G348" s="1"/>
      <c r="H348" s="1"/>
      <c r="I348" s="22"/>
      <c r="J348" s="1"/>
      <c r="K348" s="1"/>
      <c r="L348" s="1"/>
      <c r="M348" s="1"/>
      <c r="N348" s="1"/>
      <c r="O348" s="1"/>
      <c r="P348" s="23"/>
      <c r="Q348" s="23"/>
    </row>
    <row r="349" spans="1:17" ht="15.75" thickBot="1" x14ac:dyDescent="0.3">
      <c r="A349" s="21"/>
      <c r="B349" s="21"/>
      <c r="C349" s="21"/>
      <c r="D349" s="21"/>
      <c r="E349" s="21"/>
      <c r="F349" s="21"/>
      <c r="G349" s="24"/>
      <c r="H349" s="24" t="s">
        <v>494</v>
      </c>
      <c r="I349" s="25">
        <v>45833</v>
      </c>
      <c r="J349" s="24" t="s">
        <v>534</v>
      </c>
      <c r="K349" s="24" t="s">
        <v>593</v>
      </c>
      <c r="L349" s="24" t="s">
        <v>705</v>
      </c>
      <c r="M349" s="24" t="s">
        <v>741</v>
      </c>
      <c r="N349" s="26"/>
      <c r="O349" s="24" t="s">
        <v>39</v>
      </c>
      <c r="P349" s="27">
        <v>-3417.14</v>
      </c>
      <c r="Q349" s="27">
        <f>ROUND(Q348+P349,5)</f>
        <v>-3417.14</v>
      </c>
    </row>
    <row r="350" spans="1:17" x14ac:dyDescent="0.25">
      <c r="A350" s="28"/>
      <c r="B350" s="28"/>
      <c r="C350" s="28"/>
      <c r="D350" s="28" t="s">
        <v>476</v>
      </c>
      <c r="E350" s="28"/>
      <c r="F350" s="28"/>
      <c r="G350" s="28"/>
      <c r="H350" s="28"/>
      <c r="I350" s="29"/>
      <c r="J350" s="28"/>
      <c r="K350" s="28"/>
      <c r="L350" s="28"/>
      <c r="M350" s="28"/>
      <c r="N350" s="28"/>
      <c r="O350" s="28"/>
      <c r="P350" s="2">
        <f>ROUND(SUM(P348:P349),5)</f>
        <v>-3417.14</v>
      </c>
      <c r="Q350" s="2">
        <f>Q349</f>
        <v>-3417.14</v>
      </c>
    </row>
    <row r="351" spans="1:17" x14ac:dyDescent="0.25">
      <c r="A351" s="1"/>
      <c r="B351" s="1"/>
      <c r="C351" s="1"/>
      <c r="D351" s="1" t="s">
        <v>272</v>
      </c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23"/>
      <c r="Q351" s="23"/>
    </row>
    <row r="352" spans="1:17" ht="15.75" thickBot="1" x14ac:dyDescent="0.3">
      <c r="A352" s="21"/>
      <c r="B352" s="21"/>
      <c r="C352" s="21"/>
      <c r="D352" s="21"/>
      <c r="E352" s="21"/>
      <c r="F352" s="21"/>
      <c r="G352" s="24"/>
      <c r="H352" s="24" t="s">
        <v>495</v>
      </c>
      <c r="I352" s="25">
        <v>45815</v>
      </c>
      <c r="J352" s="24"/>
      <c r="K352" s="24" t="s">
        <v>561</v>
      </c>
      <c r="L352" s="24" t="s">
        <v>706</v>
      </c>
      <c r="M352" s="24" t="s">
        <v>741</v>
      </c>
      <c r="N352" s="26"/>
      <c r="O352" s="24" t="s">
        <v>42</v>
      </c>
      <c r="P352" s="30">
        <v>-16.170000000000002</v>
      </c>
      <c r="Q352" s="30">
        <f>ROUND(Q351+P352,5)</f>
        <v>-16.170000000000002</v>
      </c>
    </row>
    <row r="353" spans="1:17" ht="15.75" thickBot="1" x14ac:dyDescent="0.3">
      <c r="A353" s="28"/>
      <c r="B353" s="28"/>
      <c r="C353" s="28"/>
      <c r="D353" s="28" t="s">
        <v>477</v>
      </c>
      <c r="E353" s="28"/>
      <c r="F353" s="28"/>
      <c r="G353" s="28"/>
      <c r="H353" s="28"/>
      <c r="I353" s="29"/>
      <c r="J353" s="28"/>
      <c r="K353" s="28"/>
      <c r="L353" s="28"/>
      <c r="M353" s="28"/>
      <c r="N353" s="28"/>
      <c r="O353" s="28"/>
      <c r="P353" s="3">
        <f>ROUND(SUM(P351:P352),5)</f>
        <v>-16.170000000000002</v>
      </c>
      <c r="Q353" s="3">
        <f>Q352</f>
        <v>-16.170000000000002</v>
      </c>
    </row>
    <row r="354" spans="1:17" x14ac:dyDescent="0.25">
      <c r="A354" s="28"/>
      <c r="B354" s="28"/>
      <c r="C354" s="28" t="s">
        <v>280</v>
      </c>
      <c r="D354" s="28"/>
      <c r="E354" s="28"/>
      <c r="F354" s="28"/>
      <c r="G354" s="28"/>
      <c r="H354" s="28"/>
      <c r="I354" s="29"/>
      <c r="J354" s="28"/>
      <c r="K354" s="28"/>
      <c r="L354" s="28"/>
      <c r="M354" s="28"/>
      <c r="N354" s="28"/>
      <c r="O354" s="28"/>
      <c r="P354" s="2">
        <f>ROUND(P350+P353,5)</f>
        <v>-3433.31</v>
      </c>
      <c r="Q354" s="2">
        <f>ROUND(Q350+Q353,5)</f>
        <v>-3433.31</v>
      </c>
    </row>
    <row r="355" spans="1:17" x14ac:dyDescent="0.25">
      <c r="A355" s="1"/>
      <c r="B355" s="1"/>
      <c r="C355" s="1" t="s">
        <v>281</v>
      </c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1"/>
      <c r="O355" s="1"/>
      <c r="P355" s="23"/>
      <c r="Q355" s="23"/>
    </row>
    <row r="356" spans="1:17" x14ac:dyDescent="0.25">
      <c r="A356" s="1"/>
      <c r="B356" s="1"/>
      <c r="C356" s="1"/>
      <c r="D356" s="1" t="s">
        <v>286</v>
      </c>
      <c r="E356" s="1"/>
      <c r="F356" s="1"/>
      <c r="G356" s="1"/>
      <c r="H356" s="1"/>
      <c r="I356" s="22"/>
      <c r="J356" s="1"/>
      <c r="K356" s="1"/>
      <c r="L356" s="1"/>
      <c r="M356" s="1"/>
      <c r="N356" s="1"/>
      <c r="O356" s="1"/>
      <c r="P356" s="23"/>
      <c r="Q356" s="23"/>
    </row>
    <row r="357" spans="1:17" ht="15.75" thickBot="1" x14ac:dyDescent="0.3">
      <c r="A357" s="21"/>
      <c r="B357" s="21"/>
      <c r="C357" s="21"/>
      <c r="D357" s="21"/>
      <c r="E357" s="21"/>
      <c r="F357" s="21"/>
      <c r="G357" s="24"/>
      <c r="H357" s="24" t="s">
        <v>494</v>
      </c>
      <c r="I357" s="25">
        <v>45834</v>
      </c>
      <c r="J357" s="24" t="s">
        <v>535</v>
      </c>
      <c r="K357" s="24" t="s">
        <v>594</v>
      </c>
      <c r="L357" s="24" t="s">
        <v>707</v>
      </c>
      <c r="M357" s="24" t="s">
        <v>741</v>
      </c>
      <c r="N357" s="26"/>
      <c r="O357" s="24" t="s">
        <v>39</v>
      </c>
      <c r="P357" s="30">
        <v>-501.72</v>
      </c>
      <c r="Q357" s="30">
        <f>ROUND(Q356+P357,5)</f>
        <v>-501.72</v>
      </c>
    </row>
    <row r="358" spans="1:17" ht="15.75" thickBot="1" x14ac:dyDescent="0.3">
      <c r="A358" s="28"/>
      <c r="B358" s="28"/>
      <c r="C358" s="28"/>
      <c r="D358" s="28" t="s">
        <v>478</v>
      </c>
      <c r="E358" s="28"/>
      <c r="F358" s="28"/>
      <c r="G358" s="28"/>
      <c r="H358" s="28"/>
      <c r="I358" s="29"/>
      <c r="J358" s="28"/>
      <c r="K358" s="28"/>
      <c r="L358" s="28"/>
      <c r="M358" s="28"/>
      <c r="N358" s="28"/>
      <c r="O358" s="28"/>
      <c r="P358" s="5">
        <f>ROUND(SUM(P356:P357),5)</f>
        <v>-501.72</v>
      </c>
      <c r="Q358" s="5">
        <f>Q357</f>
        <v>-501.72</v>
      </c>
    </row>
    <row r="359" spans="1:17" ht="15.75" thickBot="1" x14ac:dyDescent="0.3">
      <c r="A359" s="28"/>
      <c r="B359" s="28"/>
      <c r="C359" s="28" t="s">
        <v>308</v>
      </c>
      <c r="D359" s="28"/>
      <c r="E359" s="28"/>
      <c r="F359" s="28"/>
      <c r="G359" s="28"/>
      <c r="H359" s="28"/>
      <c r="I359" s="29"/>
      <c r="J359" s="28"/>
      <c r="K359" s="28"/>
      <c r="L359" s="28"/>
      <c r="M359" s="28"/>
      <c r="N359" s="28"/>
      <c r="O359" s="28"/>
      <c r="P359" s="3">
        <f>P358</f>
        <v>-501.72</v>
      </c>
      <c r="Q359" s="3">
        <f>Q358</f>
        <v>-501.72</v>
      </c>
    </row>
    <row r="360" spans="1:17" x14ac:dyDescent="0.25">
      <c r="A360" s="28"/>
      <c r="B360" s="28" t="s">
        <v>310</v>
      </c>
      <c r="C360" s="28"/>
      <c r="D360" s="28"/>
      <c r="E360" s="28"/>
      <c r="F360" s="28"/>
      <c r="G360" s="28"/>
      <c r="H360" s="28"/>
      <c r="I360" s="29"/>
      <c r="J360" s="28"/>
      <c r="K360" s="28"/>
      <c r="L360" s="28"/>
      <c r="M360" s="28"/>
      <c r="N360" s="28"/>
      <c r="O360" s="28"/>
      <c r="P360" s="2">
        <f>ROUND(P346+P354+P359,5)</f>
        <v>-4841.37</v>
      </c>
      <c r="Q360" s="2">
        <f>ROUND(Q346+Q354+Q359,5)</f>
        <v>-4841.37</v>
      </c>
    </row>
    <row r="361" spans="1:17" x14ac:dyDescent="0.25">
      <c r="A361" s="1"/>
      <c r="B361" s="1" t="s">
        <v>311</v>
      </c>
      <c r="C361" s="1"/>
      <c r="D361" s="1"/>
      <c r="E361" s="1"/>
      <c r="F361" s="1"/>
      <c r="G361" s="1"/>
      <c r="H361" s="1"/>
      <c r="I361" s="22"/>
      <c r="J361" s="1"/>
      <c r="K361" s="1"/>
      <c r="L361" s="1"/>
      <c r="M361" s="1"/>
      <c r="N361" s="1"/>
      <c r="O361" s="1"/>
      <c r="P361" s="23"/>
      <c r="Q361" s="23"/>
    </row>
    <row r="362" spans="1:17" x14ac:dyDescent="0.25">
      <c r="A362" s="1"/>
      <c r="B362" s="1"/>
      <c r="C362" s="1" t="s">
        <v>312</v>
      </c>
      <c r="D362" s="1"/>
      <c r="E362" s="1"/>
      <c r="F362" s="1"/>
      <c r="G362" s="1"/>
      <c r="H362" s="1"/>
      <c r="I362" s="22"/>
      <c r="J362" s="1"/>
      <c r="K362" s="1"/>
      <c r="L362" s="1"/>
      <c r="M362" s="1"/>
      <c r="N362" s="1"/>
      <c r="O362" s="1"/>
      <c r="P362" s="23"/>
      <c r="Q362" s="23"/>
    </row>
    <row r="363" spans="1:17" ht="15.75" thickBot="1" x14ac:dyDescent="0.3">
      <c r="A363" s="21"/>
      <c r="B363" s="21"/>
      <c r="C363" s="21"/>
      <c r="D363" s="21"/>
      <c r="E363" s="21"/>
      <c r="F363" s="21"/>
      <c r="G363" s="24"/>
      <c r="H363" s="24" t="s">
        <v>495</v>
      </c>
      <c r="I363" s="25">
        <v>45812</v>
      </c>
      <c r="J363" s="24"/>
      <c r="K363" s="24" t="s">
        <v>563</v>
      </c>
      <c r="L363" s="24" t="s">
        <v>708</v>
      </c>
      <c r="M363" s="24" t="s">
        <v>741</v>
      </c>
      <c r="N363" s="26"/>
      <c r="O363" s="24" t="s">
        <v>42</v>
      </c>
      <c r="P363" s="30">
        <v>-283</v>
      </c>
      <c r="Q363" s="30">
        <f>ROUND(Q362+P363,5)</f>
        <v>-283</v>
      </c>
    </row>
    <row r="364" spans="1:17" ht="15.75" thickBot="1" x14ac:dyDescent="0.3">
      <c r="A364" s="28"/>
      <c r="B364" s="28"/>
      <c r="C364" s="28" t="s">
        <v>479</v>
      </c>
      <c r="D364" s="28"/>
      <c r="E364" s="28"/>
      <c r="F364" s="28"/>
      <c r="G364" s="28"/>
      <c r="H364" s="28"/>
      <c r="I364" s="29"/>
      <c r="J364" s="28"/>
      <c r="K364" s="28"/>
      <c r="L364" s="28"/>
      <c r="M364" s="28"/>
      <c r="N364" s="28"/>
      <c r="O364" s="28"/>
      <c r="P364" s="3">
        <f>ROUND(SUM(P362:P363),5)</f>
        <v>-283</v>
      </c>
      <c r="Q364" s="3">
        <f>Q363</f>
        <v>-283</v>
      </c>
    </row>
    <row r="365" spans="1:17" x14ac:dyDescent="0.25">
      <c r="A365" s="28"/>
      <c r="B365" s="28" t="s">
        <v>315</v>
      </c>
      <c r="C365" s="28"/>
      <c r="D365" s="28"/>
      <c r="E365" s="28"/>
      <c r="F365" s="28"/>
      <c r="G365" s="28"/>
      <c r="H365" s="28"/>
      <c r="I365" s="29"/>
      <c r="J365" s="28"/>
      <c r="K365" s="28"/>
      <c r="L365" s="28"/>
      <c r="M365" s="28"/>
      <c r="N365" s="28"/>
      <c r="O365" s="28"/>
      <c r="P365" s="2">
        <f>P364</f>
        <v>-283</v>
      </c>
      <c r="Q365" s="2">
        <f>Q364</f>
        <v>-283</v>
      </c>
    </row>
    <row r="366" spans="1:17" x14ac:dyDescent="0.25">
      <c r="A366" s="1"/>
      <c r="B366" s="1" t="s">
        <v>316</v>
      </c>
      <c r="C366" s="1"/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1"/>
      <c r="O366" s="1"/>
      <c r="P366" s="23"/>
      <c r="Q366" s="23"/>
    </row>
    <row r="367" spans="1:17" x14ac:dyDescent="0.25">
      <c r="A367" s="1"/>
      <c r="B367" s="1"/>
      <c r="C367" s="1" t="s">
        <v>318</v>
      </c>
      <c r="D367" s="1"/>
      <c r="E367" s="1"/>
      <c r="F367" s="1"/>
      <c r="G367" s="1"/>
      <c r="H367" s="1"/>
      <c r="I367" s="22"/>
      <c r="J367" s="1"/>
      <c r="K367" s="1"/>
      <c r="L367" s="1"/>
      <c r="M367" s="1"/>
      <c r="N367" s="1"/>
      <c r="O367" s="1"/>
      <c r="P367" s="23"/>
      <c r="Q367" s="23"/>
    </row>
    <row r="368" spans="1:17" x14ac:dyDescent="0.25">
      <c r="A368" s="1"/>
      <c r="B368" s="1"/>
      <c r="C368" s="1"/>
      <c r="D368" s="1" t="s">
        <v>319</v>
      </c>
      <c r="E368" s="1"/>
      <c r="F368" s="1"/>
      <c r="G368" s="1"/>
      <c r="H368" s="1"/>
      <c r="I368" s="22"/>
      <c r="J368" s="1"/>
      <c r="K368" s="1"/>
      <c r="L368" s="1"/>
      <c r="M368" s="1"/>
      <c r="N368" s="1"/>
      <c r="O368" s="1"/>
      <c r="P368" s="23"/>
      <c r="Q368" s="23"/>
    </row>
    <row r="369" spans="1:17" x14ac:dyDescent="0.25">
      <c r="A369" s="24"/>
      <c r="B369" s="24"/>
      <c r="C369" s="24"/>
      <c r="D369" s="24"/>
      <c r="E369" s="24"/>
      <c r="F369" s="24"/>
      <c r="G369" s="24"/>
      <c r="H369" s="24" t="s">
        <v>494</v>
      </c>
      <c r="I369" s="25">
        <v>45838</v>
      </c>
      <c r="J369" s="24" t="s">
        <v>536</v>
      </c>
      <c r="K369" s="24" t="s">
        <v>595</v>
      </c>
      <c r="L369" s="24" t="s">
        <v>709</v>
      </c>
      <c r="M369" s="24" t="s">
        <v>741</v>
      </c>
      <c r="N369" s="26"/>
      <c r="O369" s="24" t="s">
        <v>39</v>
      </c>
      <c r="P369" s="30">
        <v>-32</v>
      </c>
      <c r="Q369" s="30">
        <f>ROUND(Q368+P369,5)</f>
        <v>-32</v>
      </c>
    </row>
    <row r="370" spans="1:17" ht="15.75" thickBot="1" x14ac:dyDescent="0.3">
      <c r="A370" s="24"/>
      <c r="B370" s="24"/>
      <c r="C370" s="24"/>
      <c r="D370" s="24"/>
      <c r="E370" s="24"/>
      <c r="F370" s="24"/>
      <c r="G370" s="24"/>
      <c r="H370" s="24" t="s">
        <v>494</v>
      </c>
      <c r="I370" s="25">
        <v>45838</v>
      </c>
      <c r="J370" s="24" t="s">
        <v>536</v>
      </c>
      <c r="K370" s="24" t="s">
        <v>595</v>
      </c>
      <c r="L370" s="24" t="s">
        <v>710</v>
      </c>
      <c r="M370" s="24" t="s">
        <v>741</v>
      </c>
      <c r="N370" s="26"/>
      <c r="O370" s="24" t="s">
        <v>39</v>
      </c>
      <c r="P370" s="27">
        <v>-32</v>
      </c>
      <c r="Q370" s="27">
        <f>ROUND(Q369+P370,5)</f>
        <v>-64</v>
      </c>
    </row>
    <row r="371" spans="1:17" x14ac:dyDescent="0.25">
      <c r="A371" s="28"/>
      <c r="B371" s="28"/>
      <c r="C371" s="28"/>
      <c r="D371" s="28" t="s">
        <v>480</v>
      </c>
      <c r="E371" s="28"/>
      <c r="F371" s="28"/>
      <c r="G371" s="28"/>
      <c r="H371" s="28"/>
      <c r="I371" s="29"/>
      <c r="J371" s="28"/>
      <c r="K371" s="28"/>
      <c r="L371" s="28"/>
      <c r="M371" s="28"/>
      <c r="N371" s="28"/>
      <c r="O371" s="28"/>
      <c r="P371" s="2">
        <f>ROUND(SUM(P368:P370),5)</f>
        <v>-64</v>
      </c>
      <c r="Q371" s="2">
        <f>Q370</f>
        <v>-64</v>
      </c>
    </row>
    <row r="372" spans="1:17" x14ac:dyDescent="0.25">
      <c r="A372" s="1"/>
      <c r="B372" s="1"/>
      <c r="C372" s="1"/>
      <c r="D372" s="1" t="s">
        <v>322</v>
      </c>
      <c r="E372" s="1"/>
      <c r="F372" s="1"/>
      <c r="G372" s="1"/>
      <c r="H372" s="1"/>
      <c r="I372" s="22"/>
      <c r="J372" s="1"/>
      <c r="K372" s="1"/>
      <c r="L372" s="1"/>
      <c r="M372" s="1"/>
      <c r="N372" s="1"/>
      <c r="O372" s="1"/>
      <c r="P372" s="23"/>
      <c r="Q372" s="23"/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495</v>
      </c>
      <c r="I373" s="25">
        <v>45832</v>
      </c>
      <c r="J373" s="24"/>
      <c r="K373" s="24" t="s">
        <v>596</v>
      </c>
      <c r="L373" s="24" t="s">
        <v>711</v>
      </c>
      <c r="M373" s="24" t="s">
        <v>741</v>
      </c>
      <c r="N373" s="26"/>
      <c r="O373" s="24" t="s">
        <v>42</v>
      </c>
      <c r="P373" s="30">
        <v>-70.39</v>
      </c>
      <c r="Q373" s="30">
        <f>ROUND(Q372+P373,5)</f>
        <v>-70.39</v>
      </c>
    </row>
    <row r="374" spans="1:17" ht="15.75" thickBot="1" x14ac:dyDescent="0.3">
      <c r="A374" s="24"/>
      <c r="B374" s="24"/>
      <c r="C374" s="24"/>
      <c r="D374" s="24"/>
      <c r="E374" s="24"/>
      <c r="F374" s="24"/>
      <c r="G374" s="24"/>
      <c r="H374" s="24" t="s">
        <v>495</v>
      </c>
      <c r="I374" s="25">
        <v>45835</v>
      </c>
      <c r="J374" s="24" t="s">
        <v>537</v>
      </c>
      <c r="K374" s="24" t="s">
        <v>597</v>
      </c>
      <c r="L374" s="24" t="s">
        <v>712</v>
      </c>
      <c r="M374" s="24" t="s">
        <v>741</v>
      </c>
      <c r="N374" s="26"/>
      <c r="O374" s="24" t="s">
        <v>42</v>
      </c>
      <c r="P374" s="30">
        <v>-110</v>
      </c>
      <c r="Q374" s="30">
        <f>ROUND(Q373+P374,5)</f>
        <v>-180.39</v>
      </c>
    </row>
    <row r="375" spans="1:17" ht="15.75" thickBot="1" x14ac:dyDescent="0.3">
      <c r="A375" s="28"/>
      <c r="B375" s="28"/>
      <c r="C375" s="28"/>
      <c r="D375" s="28" t="s">
        <v>481</v>
      </c>
      <c r="E375" s="28"/>
      <c r="F375" s="28"/>
      <c r="G375" s="28"/>
      <c r="H375" s="28"/>
      <c r="I375" s="29"/>
      <c r="J375" s="28"/>
      <c r="K375" s="28"/>
      <c r="L375" s="28"/>
      <c r="M375" s="28"/>
      <c r="N375" s="28"/>
      <c r="O375" s="28"/>
      <c r="P375" s="3">
        <f>ROUND(SUM(P372:P374),5)</f>
        <v>-180.39</v>
      </c>
      <c r="Q375" s="3">
        <f>Q374</f>
        <v>-180.39</v>
      </c>
    </row>
    <row r="376" spans="1:17" x14ac:dyDescent="0.25">
      <c r="A376" s="28"/>
      <c r="B376" s="28"/>
      <c r="C376" s="28" t="s">
        <v>323</v>
      </c>
      <c r="D376" s="28"/>
      <c r="E376" s="28"/>
      <c r="F376" s="28"/>
      <c r="G376" s="28"/>
      <c r="H376" s="28"/>
      <c r="I376" s="29"/>
      <c r="J376" s="28"/>
      <c r="K376" s="28"/>
      <c r="L376" s="28"/>
      <c r="M376" s="28"/>
      <c r="N376" s="28"/>
      <c r="O376" s="28"/>
      <c r="P376" s="2">
        <f>ROUND(P371+P375,5)</f>
        <v>-244.39</v>
      </c>
      <c r="Q376" s="2">
        <f>ROUND(Q371+Q375,5)</f>
        <v>-244.39</v>
      </c>
    </row>
    <row r="377" spans="1:17" x14ac:dyDescent="0.25">
      <c r="A377" s="1"/>
      <c r="B377" s="1"/>
      <c r="C377" s="1" t="s">
        <v>325</v>
      </c>
      <c r="D377" s="1"/>
      <c r="E377" s="1"/>
      <c r="F377" s="1"/>
      <c r="G377" s="1"/>
      <c r="H377" s="1"/>
      <c r="I377" s="22"/>
      <c r="J377" s="1"/>
      <c r="K377" s="1"/>
      <c r="L377" s="1"/>
      <c r="M377" s="1"/>
      <c r="N377" s="1"/>
      <c r="O377" s="1"/>
      <c r="P377" s="23"/>
      <c r="Q377" s="23"/>
    </row>
    <row r="378" spans="1:17" x14ac:dyDescent="0.25">
      <c r="A378" s="1"/>
      <c r="B378" s="1"/>
      <c r="C378" s="1"/>
      <c r="D378" s="1" t="s">
        <v>326</v>
      </c>
      <c r="E378" s="1"/>
      <c r="F378" s="1"/>
      <c r="G378" s="1"/>
      <c r="H378" s="1"/>
      <c r="I378" s="22"/>
      <c r="J378" s="1"/>
      <c r="K378" s="1"/>
      <c r="L378" s="1"/>
      <c r="M378" s="1"/>
      <c r="N378" s="1"/>
      <c r="O378" s="1"/>
      <c r="P378" s="23"/>
      <c r="Q378" s="23"/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495</v>
      </c>
      <c r="I379" s="25">
        <v>45810</v>
      </c>
      <c r="J379" s="24"/>
      <c r="K379" s="24" t="s">
        <v>598</v>
      </c>
      <c r="L379" s="24" t="s">
        <v>713</v>
      </c>
      <c r="M379" s="24" t="s">
        <v>741</v>
      </c>
      <c r="N379" s="26"/>
      <c r="O379" s="24" t="s">
        <v>42</v>
      </c>
      <c r="P379" s="30">
        <v>-15.13</v>
      </c>
      <c r="Q379" s="30">
        <f>ROUND(Q378+P379,5)</f>
        <v>-15.13</v>
      </c>
    </row>
    <row r="380" spans="1:17" x14ac:dyDescent="0.25">
      <c r="A380" s="24"/>
      <c r="B380" s="24"/>
      <c r="C380" s="24"/>
      <c r="D380" s="24"/>
      <c r="E380" s="24"/>
      <c r="F380" s="24"/>
      <c r="G380" s="24"/>
      <c r="H380" s="24" t="s">
        <v>495</v>
      </c>
      <c r="I380" s="25">
        <v>45818</v>
      </c>
      <c r="J380" s="24"/>
      <c r="K380" s="24" t="s">
        <v>599</v>
      </c>
      <c r="L380" s="24" t="s">
        <v>713</v>
      </c>
      <c r="M380" s="24" t="s">
        <v>741</v>
      </c>
      <c r="N380" s="26"/>
      <c r="O380" s="24" t="s">
        <v>42</v>
      </c>
      <c r="P380" s="30">
        <v>-59.91</v>
      </c>
      <c r="Q380" s="30">
        <f>ROUND(Q379+P380,5)</f>
        <v>-75.040000000000006</v>
      </c>
    </row>
    <row r="381" spans="1:17" ht="15.75" thickBot="1" x14ac:dyDescent="0.3">
      <c r="A381" s="24"/>
      <c r="B381" s="24"/>
      <c r="C381" s="24"/>
      <c r="D381" s="24"/>
      <c r="E381" s="24"/>
      <c r="F381" s="24"/>
      <c r="G381" s="24"/>
      <c r="H381" s="24" t="s">
        <v>495</v>
      </c>
      <c r="I381" s="25">
        <v>45819</v>
      </c>
      <c r="J381" s="24"/>
      <c r="K381" s="24" t="s">
        <v>600</v>
      </c>
      <c r="L381" s="24" t="s">
        <v>714</v>
      </c>
      <c r="M381" s="24" t="s">
        <v>741</v>
      </c>
      <c r="N381" s="26"/>
      <c r="O381" s="24" t="s">
        <v>42</v>
      </c>
      <c r="P381" s="27">
        <v>-16.07</v>
      </c>
      <c r="Q381" s="27">
        <f>ROUND(Q380+P381,5)</f>
        <v>-91.11</v>
      </c>
    </row>
    <row r="382" spans="1:17" x14ac:dyDescent="0.25">
      <c r="A382" s="28"/>
      <c r="B382" s="28"/>
      <c r="C382" s="28"/>
      <c r="D382" s="28" t="s">
        <v>482</v>
      </c>
      <c r="E382" s="28"/>
      <c r="F382" s="28"/>
      <c r="G382" s="28"/>
      <c r="H382" s="28"/>
      <c r="I382" s="29"/>
      <c r="J382" s="28"/>
      <c r="K382" s="28"/>
      <c r="L382" s="28"/>
      <c r="M382" s="28"/>
      <c r="N382" s="28"/>
      <c r="O382" s="28"/>
      <c r="P382" s="2">
        <f>ROUND(SUM(P378:P381),5)</f>
        <v>-91.11</v>
      </c>
      <c r="Q382" s="2">
        <f>Q381</f>
        <v>-91.11</v>
      </c>
    </row>
    <row r="383" spans="1:17" x14ac:dyDescent="0.25">
      <c r="A383" s="1"/>
      <c r="B383" s="1"/>
      <c r="C383" s="1"/>
      <c r="D383" s="1" t="s">
        <v>327</v>
      </c>
      <c r="E383" s="1"/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 x14ac:dyDescent="0.25">
      <c r="A384" s="24"/>
      <c r="B384" s="24"/>
      <c r="C384" s="24"/>
      <c r="D384" s="24"/>
      <c r="E384" s="24"/>
      <c r="F384" s="24"/>
      <c r="G384" s="24"/>
      <c r="H384" s="24" t="s">
        <v>495</v>
      </c>
      <c r="I384" s="25">
        <v>45813</v>
      </c>
      <c r="J384" s="24"/>
      <c r="K384" s="24" t="s">
        <v>601</v>
      </c>
      <c r="L384" s="24" t="s">
        <v>715</v>
      </c>
      <c r="M384" s="24" t="s">
        <v>741</v>
      </c>
      <c r="N384" s="26"/>
      <c r="O384" s="24" t="s">
        <v>42</v>
      </c>
      <c r="P384" s="30">
        <v>-40</v>
      </c>
      <c r="Q384" s="30">
        <f>ROUND(Q383+P384,5)</f>
        <v>-40</v>
      </c>
    </row>
    <row r="385" spans="1:17" x14ac:dyDescent="0.25">
      <c r="A385" s="24"/>
      <c r="B385" s="24"/>
      <c r="C385" s="24"/>
      <c r="D385" s="24"/>
      <c r="E385" s="24"/>
      <c r="F385" s="24"/>
      <c r="G385" s="24"/>
      <c r="H385" s="24" t="s">
        <v>495</v>
      </c>
      <c r="I385" s="25">
        <v>45820</v>
      </c>
      <c r="J385" s="24"/>
      <c r="K385" s="24" t="s">
        <v>601</v>
      </c>
      <c r="L385" s="24" t="s">
        <v>716</v>
      </c>
      <c r="M385" s="24" t="s">
        <v>741</v>
      </c>
      <c r="N385" s="26"/>
      <c r="O385" s="24" t="s">
        <v>42</v>
      </c>
      <c r="P385" s="30">
        <v>-20</v>
      </c>
      <c r="Q385" s="30">
        <f>ROUND(Q384+P385,5)</f>
        <v>-60</v>
      </c>
    </row>
    <row r="386" spans="1:17" ht="15.75" thickBot="1" x14ac:dyDescent="0.3">
      <c r="A386" s="24"/>
      <c r="B386" s="24"/>
      <c r="C386" s="24"/>
      <c r="D386" s="24"/>
      <c r="E386" s="24"/>
      <c r="F386" s="24"/>
      <c r="G386" s="24"/>
      <c r="H386" s="24" t="s">
        <v>495</v>
      </c>
      <c r="I386" s="25">
        <v>45832</v>
      </c>
      <c r="J386" s="24" t="s">
        <v>538</v>
      </c>
      <c r="K386" s="24" t="s">
        <v>602</v>
      </c>
      <c r="L386" s="24" t="s">
        <v>717</v>
      </c>
      <c r="M386" s="24" t="s">
        <v>741</v>
      </c>
      <c r="N386" s="26"/>
      <c r="O386" s="24" t="s">
        <v>42</v>
      </c>
      <c r="P386" s="30">
        <v>-18.399999999999999</v>
      </c>
      <c r="Q386" s="30">
        <f>ROUND(Q385+P386,5)</f>
        <v>-78.400000000000006</v>
      </c>
    </row>
    <row r="387" spans="1:17" ht="15.75" thickBot="1" x14ac:dyDescent="0.3">
      <c r="A387" s="28"/>
      <c r="B387" s="28"/>
      <c r="C387" s="28"/>
      <c r="D387" s="28" t="s">
        <v>483</v>
      </c>
      <c r="E387" s="28"/>
      <c r="F387" s="28"/>
      <c r="G387" s="28"/>
      <c r="H387" s="28"/>
      <c r="I387" s="29"/>
      <c r="J387" s="28"/>
      <c r="K387" s="28"/>
      <c r="L387" s="28"/>
      <c r="M387" s="28"/>
      <c r="N387" s="28"/>
      <c r="O387" s="28"/>
      <c r="P387" s="5">
        <f>ROUND(SUM(P383:P386),5)</f>
        <v>-78.400000000000006</v>
      </c>
      <c r="Q387" s="5">
        <f>Q386</f>
        <v>-78.400000000000006</v>
      </c>
    </row>
    <row r="388" spans="1:17" ht="15.75" thickBot="1" x14ac:dyDescent="0.3">
      <c r="A388" s="28"/>
      <c r="B388" s="28"/>
      <c r="C388" s="28" t="s">
        <v>329</v>
      </c>
      <c r="D388" s="28"/>
      <c r="E388" s="28"/>
      <c r="F388" s="28"/>
      <c r="G388" s="28"/>
      <c r="H388" s="28"/>
      <c r="I388" s="29"/>
      <c r="J388" s="28"/>
      <c r="K388" s="28"/>
      <c r="L388" s="28"/>
      <c r="M388" s="28"/>
      <c r="N388" s="28"/>
      <c r="O388" s="28"/>
      <c r="P388" s="3">
        <f>ROUND(P382+P387,5)</f>
        <v>-169.51</v>
      </c>
      <c r="Q388" s="3">
        <f>ROUND(Q382+Q387,5)</f>
        <v>-169.51</v>
      </c>
    </row>
    <row r="389" spans="1:17" x14ac:dyDescent="0.25">
      <c r="A389" s="28"/>
      <c r="B389" s="28" t="s">
        <v>331</v>
      </c>
      <c r="C389" s="28"/>
      <c r="D389" s="28"/>
      <c r="E389" s="28"/>
      <c r="F389" s="28"/>
      <c r="G389" s="28"/>
      <c r="H389" s="28"/>
      <c r="I389" s="29"/>
      <c r="J389" s="28"/>
      <c r="K389" s="28"/>
      <c r="L389" s="28"/>
      <c r="M389" s="28"/>
      <c r="N389" s="28"/>
      <c r="O389" s="28"/>
      <c r="P389" s="2">
        <f>ROUND(P376+P388,5)</f>
        <v>-413.9</v>
      </c>
      <c r="Q389" s="2">
        <f>ROUND(Q376+Q388,5)</f>
        <v>-413.9</v>
      </c>
    </row>
    <row r="390" spans="1:17" x14ac:dyDescent="0.25">
      <c r="A390" s="1"/>
      <c r="B390" s="1" t="s">
        <v>332</v>
      </c>
      <c r="C390" s="1"/>
      <c r="D390" s="1"/>
      <c r="E390" s="1"/>
      <c r="F390" s="1"/>
      <c r="G390" s="1"/>
      <c r="H390" s="1"/>
      <c r="I390" s="22"/>
      <c r="J390" s="1"/>
      <c r="K390" s="1"/>
      <c r="L390" s="1"/>
      <c r="M390" s="1"/>
      <c r="N390" s="1"/>
      <c r="O390" s="1"/>
      <c r="P390" s="23"/>
      <c r="Q390" s="23"/>
    </row>
    <row r="391" spans="1:17" x14ac:dyDescent="0.25">
      <c r="A391" s="1"/>
      <c r="B391" s="1"/>
      <c r="C391" s="1" t="s">
        <v>333</v>
      </c>
      <c r="D391" s="1"/>
      <c r="E391" s="1"/>
      <c r="F391" s="1"/>
      <c r="G391" s="1"/>
      <c r="H391" s="1"/>
      <c r="I391" s="22"/>
      <c r="J391" s="1"/>
      <c r="K391" s="1"/>
      <c r="L391" s="1"/>
      <c r="M391" s="1"/>
      <c r="N391" s="1"/>
      <c r="O391" s="1"/>
      <c r="P391" s="23"/>
      <c r="Q391" s="23"/>
    </row>
    <row r="392" spans="1:17" x14ac:dyDescent="0.25">
      <c r="A392" s="24"/>
      <c r="B392" s="24"/>
      <c r="C392" s="24"/>
      <c r="D392" s="24"/>
      <c r="E392" s="24"/>
      <c r="F392" s="24"/>
      <c r="G392" s="24"/>
      <c r="H392" s="24" t="s">
        <v>494</v>
      </c>
      <c r="I392" s="25">
        <v>45811</v>
      </c>
      <c r="J392" s="24" t="s">
        <v>539</v>
      </c>
      <c r="K392" s="24" t="s">
        <v>603</v>
      </c>
      <c r="L392" s="24" t="s">
        <v>718</v>
      </c>
      <c r="M392" s="24" t="s">
        <v>741</v>
      </c>
      <c r="N392" s="26"/>
      <c r="O392" s="24" t="s">
        <v>39</v>
      </c>
      <c r="P392" s="30">
        <v>-35</v>
      </c>
      <c r="Q392" s="30">
        <f>ROUND(Q391+P392,5)</f>
        <v>-35</v>
      </c>
    </row>
    <row r="393" spans="1:17" x14ac:dyDescent="0.25">
      <c r="A393" s="24"/>
      <c r="B393" s="24"/>
      <c r="C393" s="24"/>
      <c r="D393" s="24"/>
      <c r="E393" s="24"/>
      <c r="F393" s="24"/>
      <c r="G393" s="24"/>
      <c r="H393" s="24" t="s">
        <v>494</v>
      </c>
      <c r="I393" s="25">
        <v>45811</v>
      </c>
      <c r="J393" s="24" t="s">
        <v>539</v>
      </c>
      <c r="K393" s="24" t="s">
        <v>603</v>
      </c>
      <c r="L393" s="24" t="s">
        <v>719</v>
      </c>
      <c r="M393" s="24" t="s">
        <v>741</v>
      </c>
      <c r="N393" s="26"/>
      <c r="O393" s="24" t="s">
        <v>39</v>
      </c>
      <c r="P393" s="30">
        <v>-45</v>
      </c>
      <c r="Q393" s="30">
        <f>ROUND(Q392+P393,5)</f>
        <v>-80</v>
      </c>
    </row>
    <row r="394" spans="1:17" x14ac:dyDescent="0.25">
      <c r="A394" s="24"/>
      <c r="B394" s="24"/>
      <c r="C394" s="24"/>
      <c r="D394" s="24"/>
      <c r="E394" s="24"/>
      <c r="F394" s="24"/>
      <c r="G394" s="24"/>
      <c r="H394" s="24" t="s">
        <v>494</v>
      </c>
      <c r="I394" s="25">
        <v>45811</v>
      </c>
      <c r="J394" s="24" t="s">
        <v>539</v>
      </c>
      <c r="K394" s="24" t="s">
        <v>603</v>
      </c>
      <c r="L394" s="24" t="s">
        <v>720</v>
      </c>
      <c r="M394" s="24" t="s">
        <v>741</v>
      </c>
      <c r="N394" s="26"/>
      <c r="O394" s="24" t="s">
        <v>39</v>
      </c>
      <c r="P394" s="30">
        <v>-45</v>
      </c>
      <c r="Q394" s="30">
        <f>ROUND(Q393+P394,5)</f>
        <v>-125</v>
      </c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494</v>
      </c>
      <c r="I395" s="25">
        <v>45811</v>
      </c>
      <c r="J395" s="24" t="s">
        <v>539</v>
      </c>
      <c r="K395" s="24" t="s">
        <v>603</v>
      </c>
      <c r="L395" s="24" t="s">
        <v>721</v>
      </c>
      <c r="M395" s="24" t="s">
        <v>741</v>
      </c>
      <c r="N395" s="26"/>
      <c r="O395" s="24" t="s">
        <v>39</v>
      </c>
      <c r="P395" s="30">
        <v>-45</v>
      </c>
      <c r="Q395" s="30">
        <f>ROUND(Q394+P395,5)</f>
        <v>-170</v>
      </c>
    </row>
    <row r="396" spans="1:17" ht="15.75" thickBot="1" x14ac:dyDescent="0.3">
      <c r="A396" s="24"/>
      <c r="B396" s="24"/>
      <c r="C396" s="24"/>
      <c r="D396" s="24"/>
      <c r="E396" s="24"/>
      <c r="F396" s="24"/>
      <c r="G396" s="24"/>
      <c r="H396" s="24" t="s">
        <v>494</v>
      </c>
      <c r="I396" s="25">
        <v>45825</v>
      </c>
      <c r="J396" s="24" t="s">
        <v>540</v>
      </c>
      <c r="K396" s="24" t="s">
        <v>603</v>
      </c>
      <c r="L396" s="24" t="s">
        <v>722</v>
      </c>
      <c r="M396" s="24" t="s">
        <v>741</v>
      </c>
      <c r="N396" s="26"/>
      <c r="O396" s="24" t="s">
        <v>39</v>
      </c>
      <c r="P396" s="27">
        <v>-35</v>
      </c>
      <c r="Q396" s="27">
        <f>ROUND(Q395+P396,5)</f>
        <v>-205</v>
      </c>
    </row>
    <row r="397" spans="1:17" x14ac:dyDescent="0.25">
      <c r="A397" s="28"/>
      <c r="B397" s="28"/>
      <c r="C397" s="28" t="s">
        <v>484</v>
      </c>
      <c r="D397" s="28"/>
      <c r="E397" s="28"/>
      <c r="F397" s="28"/>
      <c r="G397" s="28"/>
      <c r="H397" s="28"/>
      <c r="I397" s="29"/>
      <c r="J397" s="28"/>
      <c r="K397" s="28"/>
      <c r="L397" s="28"/>
      <c r="M397" s="28"/>
      <c r="N397" s="28"/>
      <c r="O397" s="28"/>
      <c r="P397" s="2">
        <f>ROUND(SUM(P391:P396),5)</f>
        <v>-205</v>
      </c>
      <c r="Q397" s="2">
        <f>Q396</f>
        <v>-205</v>
      </c>
    </row>
    <row r="398" spans="1:17" x14ac:dyDescent="0.25">
      <c r="A398" s="1"/>
      <c r="B398" s="1"/>
      <c r="C398" s="1" t="s">
        <v>337</v>
      </c>
      <c r="D398" s="1"/>
      <c r="E398" s="1"/>
      <c r="F398" s="1"/>
      <c r="G398" s="1"/>
      <c r="H398" s="1"/>
      <c r="I398" s="22"/>
      <c r="J398" s="1"/>
      <c r="K398" s="1"/>
      <c r="L398" s="1"/>
      <c r="M398" s="1"/>
      <c r="N398" s="1"/>
      <c r="O398" s="1"/>
      <c r="P398" s="23"/>
      <c r="Q398" s="23"/>
    </row>
    <row r="399" spans="1:17" ht="15.75" thickBot="1" x14ac:dyDescent="0.3">
      <c r="A399" s="21"/>
      <c r="B399" s="21"/>
      <c r="C399" s="21"/>
      <c r="D399" s="21"/>
      <c r="E399" s="21"/>
      <c r="F399" s="21"/>
      <c r="G399" s="24"/>
      <c r="H399" s="24" t="s">
        <v>494</v>
      </c>
      <c r="I399" s="25">
        <v>45835</v>
      </c>
      <c r="J399" s="24" t="s">
        <v>541</v>
      </c>
      <c r="K399" s="24" t="s">
        <v>603</v>
      </c>
      <c r="L399" s="24" t="s">
        <v>723</v>
      </c>
      <c r="M399" s="24" t="s">
        <v>741</v>
      </c>
      <c r="N399" s="26"/>
      <c r="O399" s="24" t="s">
        <v>39</v>
      </c>
      <c r="P399" s="30">
        <v>-100</v>
      </c>
      <c r="Q399" s="30">
        <f>ROUND(Q398+P399,5)</f>
        <v>-100</v>
      </c>
    </row>
    <row r="400" spans="1:17" ht="15.75" thickBot="1" x14ac:dyDescent="0.3">
      <c r="A400" s="28"/>
      <c r="B400" s="28"/>
      <c r="C400" s="28" t="s">
        <v>485</v>
      </c>
      <c r="D400" s="28"/>
      <c r="E400" s="28"/>
      <c r="F400" s="28"/>
      <c r="G400" s="28"/>
      <c r="H400" s="28"/>
      <c r="I400" s="29"/>
      <c r="J400" s="28"/>
      <c r="K400" s="28"/>
      <c r="L400" s="28"/>
      <c r="M400" s="28"/>
      <c r="N400" s="28"/>
      <c r="O400" s="28"/>
      <c r="P400" s="3">
        <f>ROUND(SUM(P398:P399),5)</f>
        <v>-100</v>
      </c>
      <c r="Q400" s="3">
        <f>Q399</f>
        <v>-100</v>
      </c>
    </row>
    <row r="401" spans="1:17" x14ac:dyDescent="0.25">
      <c r="A401" s="28"/>
      <c r="B401" s="28" t="s">
        <v>344</v>
      </c>
      <c r="C401" s="28"/>
      <c r="D401" s="28"/>
      <c r="E401" s="28"/>
      <c r="F401" s="28"/>
      <c r="G401" s="28"/>
      <c r="H401" s="28"/>
      <c r="I401" s="29"/>
      <c r="J401" s="28"/>
      <c r="K401" s="28"/>
      <c r="L401" s="28"/>
      <c r="M401" s="28"/>
      <c r="N401" s="28"/>
      <c r="O401" s="28"/>
      <c r="P401" s="2">
        <f>ROUND(P397+P400,5)</f>
        <v>-305</v>
      </c>
      <c r="Q401" s="2">
        <f>ROUND(Q397+Q400,5)</f>
        <v>-305</v>
      </c>
    </row>
    <row r="402" spans="1:17" x14ac:dyDescent="0.25">
      <c r="A402" s="1"/>
      <c r="B402" s="1" t="s">
        <v>350</v>
      </c>
      <c r="C402" s="1"/>
      <c r="D402" s="1"/>
      <c r="E402" s="1"/>
      <c r="F402" s="1"/>
      <c r="G402" s="1"/>
      <c r="H402" s="1"/>
      <c r="I402" s="22"/>
      <c r="J402" s="1"/>
      <c r="K402" s="1"/>
      <c r="L402" s="1"/>
      <c r="M402" s="1"/>
      <c r="N402" s="1"/>
      <c r="O402" s="1"/>
      <c r="P402" s="23"/>
      <c r="Q402" s="23"/>
    </row>
    <row r="403" spans="1:17" x14ac:dyDescent="0.25">
      <c r="A403" s="1"/>
      <c r="B403" s="1"/>
      <c r="C403" s="1" t="s">
        <v>351</v>
      </c>
      <c r="D403" s="1"/>
      <c r="E403" s="1"/>
      <c r="F403" s="1"/>
      <c r="G403" s="1"/>
      <c r="H403" s="1"/>
      <c r="I403" s="22"/>
      <c r="J403" s="1"/>
      <c r="K403" s="1"/>
      <c r="L403" s="1"/>
      <c r="M403" s="1"/>
      <c r="N403" s="1"/>
      <c r="O403" s="1"/>
      <c r="P403" s="23"/>
      <c r="Q403" s="23"/>
    </row>
    <row r="404" spans="1:17" x14ac:dyDescent="0.25">
      <c r="A404" s="1"/>
      <c r="B404" s="1"/>
      <c r="C404" s="1"/>
      <c r="D404" s="1" t="s">
        <v>356</v>
      </c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x14ac:dyDescent="0.25">
      <c r="A405" s="24"/>
      <c r="B405" s="24"/>
      <c r="C405" s="24"/>
      <c r="D405" s="24"/>
      <c r="E405" s="24"/>
      <c r="F405" s="24"/>
      <c r="G405" s="24"/>
      <c r="H405" s="24" t="s">
        <v>492</v>
      </c>
      <c r="I405" s="25">
        <v>45818</v>
      </c>
      <c r="J405" s="24" t="s">
        <v>542</v>
      </c>
      <c r="K405" s="24" t="s">
        <v>604</v>
      </c>
      <c r="L405" s="24" t="s">
        <v>724</v>
      </c>
      <c r="M405" s="24" t="s">
        <v>741</v>
      </c>
      <c r="N405" s="26"/>
      <c r="O405" s="24" t="s">
        <v>16</v>
      </c>
      <c r="P405" s="30">
        <v>50</v>
      </c>
      <c r="Q405" s="30">
        <f t="shared" ref="Q405:Q413" si="9">ROUND(Q404+P405,5)</f>
        <v>50</v>
      </c>
    </row>
    <row r="406" spans="1:17" x14ac:dyDescent="0.25">
      <c r="A406" s="24"/>
      <c r="B406" s="24"/>
      <c r="C406" s="24"/>
      <c r="D406" s="24"/>
      <c r="E406" s="24"/>
      <c r="F406" s="24"/>
      <c r="G406" s="24"/>
      <c r="H406" s="24" t="s">
        <v>492</v>
      </c>
      <c r="I406" s="25">
        <v>45818</v>
      </c>
      <c r="J406" s="24" t="s">
        <v>543</v>
      </c>
      <c r="K406" s="24" t="s">
        <v>605</v>
      </c>
      <c r="L406" s="24" t="s">
        <v>725</v>
      </c>
      <c r="M406" s="24" t="s">
        <v>741</v>
      </c>
      <c r="N406" s="26"/>
      <c r="O406" s="24" t="s">
        <v>16</v>
      </c>
      <c r="P406" s="30">
        <v>496</v>
      </c>
      <c r="Q406" s="30">
        <f t="shared" si="9"/>
        <v>546</v>
      </c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492</v>
      </c>
      <c r="I407" s="25">
        <v>45820</v>
      </c>
      <c r="J407" s="24" t="s">
        <v>544</v>
      </c>
      <c r="K407" s="24" t="s">
        <v>606</v>
      </c>
      <c r="L407" s="24" t="s">
        <v>726</v>
      </c>
      <c r="M407" s="24" t="s">
        <v>741</v>
      </c>
      <c r="N407" s="26"/>
      <c r="O407" s="24" t="s">
        <v>16</v>
      </c>
      <c r="P407" s="30">
        <v>50</v>
      </c>
      <c r="Q407" s="30">
        <f t="shared" si="9"/>
        <v>596</v>
      </c>
    </row>
    <row r="408" spans="1:17" x14ac:dyDescent="0.25">
      <c r="A408" s="24"/>
      <c r="B408" s="24"/>
      <c r="C408" s="24"/>
      <c r="D408" s="24"/>
      <c r="E408" s="24"/>
      <c r="F408" s="24"/>
      <c r="G408" s="24"/>
      <c r="H408" s="24" t="s">
        <v>492</v>
      </c>
      <c r="I408" s="25">
        <v>45820</v>
      </c>
      <c r="J408" s="24" t="s">
        <v>545</v>
      </c>
      <c r="K408" s="24" t="s">
        <v>604</v>
      </c>
      <c r="L408" s="24" t="s">
        <v>727</v>
      </c>
      <c r="M408" s="24" t="s">
        <v>741</v>
      </c>
      <c r="N408" s="26"/>
      <c r="O408" s="24" t="s">
        <v>16</v>
      </c>
      <c r="P408" s="30">
        <v>50</v>
      </c>
      <c r="Q408" s="30">
        <f t="shared" si="9"/>
        <v>646</v>
      </c>
    </row>
    <row r="409" spans="1:17" x14ac:dyDescent="0.25">
      <c r="A409" s="24"/>
      <c r="B409" s="24"/>
      <c r="C409" s="24"/>
      <c r="D409" s="24"/>
      <c r="E409" s="24"/>
      <c r="F409" s="24"/>
      <c r="G409" s="24"/>
      <c r="H409" s="24" t="s">
        <v>492</v>
      </c>
      <c r="I409" s="25">
        <v>45820</v>
      </c>
      <c r="J409" s="24" t="s">
        <v>546</v>
      </c>
      <c r="K409" s="24" t="s">
        <v>607</v>
      </c>
      <c r="L409" s="24" t="s">
        <v>728</v>
      </c>
      <c r="M409" s="24" t="s">
        <v>741</v>
      </c>
      <c r="N409" s="26"/>
      <c r="O409" s="24" t="s">
        <v>16</v>
      </c>
      <c r="P409" s="30">
        <v>150</v>
      </c>
      <c r="Q409" s="30">
        <f t="shared" si="9"/>
        <v>796</v>
      </c>
    </row>
    <row r="410" spans="1:17" x14ac:dyDescent="0.25">
      <c r="A410" s="24"/>
      <c r="B410" s="24"/>
      <c r="C410" s="24"/>
      <c r="D410" s="24"/>
      <c r="E410" s="24"/>
      <c r="F410" s="24"/>
      <c r="G410" s="24"/>
      <c r="H410" s="24" t="s">
        <v>492</v>
      </c>
      <c r="I410" s="25">
        <v>45833</v>
      </c>
      <c r="J410" s="24" t="s">
        <v>547</v>
      </c>
      <c r="K410" s="24" t="s">
        <v>608</v>
      </c>
      <c r="L410" s="24" t="s">
        <v>729</v>
      </c>
      <c r="M410" s="24" t="s">
        <v>741</v>
      </c>
      <c r="N410" s="26"/>
      <c r="O410" s="24" t="s">
        <v>16</v>
      </c>
      <c r="P410" s="30">
        <v>150</v>
      </c>
      <c r="Q410" s="30">
        <f t="shared" si="9"/>
        <v>946</v>
      </c>
    </row>
    <row r="411" spans="1:17" x14ac:dyDescent="0.25">
      <c r="A411" s="24"/>
      <c r="B411" s="24"/>
      <c r="C411" s="24"/>
      <c r="D411" s="24"/>
      <c r="E411" s="24"/>
      <c r="F411" s="24"/>
      <c r="G411" s="24"/>
      <c r="H411" s="24" t="s">
        <v>492</v>
      </c>
      <c r="I411" s="25">
        <v>45833</v>
      </c>
      <c r="J411" s="24" t="s">
        <v>548</v>
      </c>
      <c r="K411" s="24" t="s">
        <v>604</v>
      </c>
      <c r="L411" s="24" t="s">
        <v>730</v>
      </c>
      <c r="M411" s="24" t="s">
        <v>741</v>
      </c>
      <c r="N411" s="26"/>
      <c r="O411" s="24" t="s">
        <v>16</v>
      </c>
      <c r="P411" s="30">
        <v>50</v>
      </c>
      <c r="Q411" s="30">
        <f t="shared" si="9"/>
        <v>996</v>
      </c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492</v>
      </c>
      <c r="I412" s="25">
        <v>45833</v>
      </c>
      <c r="J412" s="24" t="s">
        <v>549</v>
      </c>
      <c r="K412" s="24" t="s">
        <v>609</v>
      </c>
      <c r="L412" s="24" t="s">
        <v>731</v>
      </c>
      <c r="M412" s="24" t="s">
        <v>741</v>
      </c>
      <c r="N412" s="26"/>
      <c r="O412" s="24" t="s">
        <v>16</v>
      </c>
      <c r="P412" s="30">
        <v>150</v>
      </c>
      <c r="Q412" s="30">
        <f t="shared" si="9"/>
        <v>1146</v>
      </c>
    </row>
    <row r="413" spans="1:17" ht="15.75" thickBot="1" x14ac:dyDescent="0.3">
      <c r="A413" s="24"/>
      <c r="B413" s="24"/>
      <c r="C413" s="24"/>
      <c r="D413" s="24"/>
      <c r="E413" s="24"/>
      <c r="F413" s="24"/>
      <c r="G413" s="24"/>
      <c r="H413" s="24" t="s">
        <v>492</v>
      </c>
      <c r="I413" s="25">
        <v>45833</v>
      </c>
      <c r="J413" s="24" t="s">
        <v>550</v>
      </c>
      <c r="K413" s="24" t="s">
        <v>610</v>
      </c>
      <c r="L413" s="24" t="s">
        <v>732</v>
      </c>
      <c r="M413" s="24" t="s">
        <v>741</v>
      </c>
      <c r="N413" s="26"/>
      <c r="O413" s="24" t="s">
        <v>16</v>
      </c>
      <c r="P413" s="30">
        <v>205.5</v>
      </c>
      <c r="Q413" s="30">
        <f t="shared" si="9"/>
        <v>1351.5</v>
      </c>
    </row>
    <row r="414" spans="1:17" ht="15.75" thickBot="1" x14ac:dyDescent="0.3">
      <c r="A414" s="28"/>
      <c r="B414" s="28"/>
      <c r="C414" s="28"/>
      <c r="D414" s="28" t="s">
        <v>486</v>
      </c>
      <c r="E414" s="28"/>
      <c r="F414" s="28"/>
      <c r="G414" s="28"/>
      <c r="H414" s="28"/>
      <c r="I414" s="29"/>
      <c r="J414" s="28"/>
      <c r="K414" s="28"/>
      <c r="L414" s="28"/>
      <c r="M414" s="28"/>
      <c r="N414" s="28"/>
      <c r="O414" s="28"/>
      <c r="P414" s="3">
        <f>ROUND(SUM(P404:P413),5)</f>
        <v>1351.5</v>
      </c>
      <c r="Q414" s="3">
        <f>Q413</f>
        <v>1351.5</v>
      </c>
    </row>
    <row r="415" spans="1:17" x14ac:dyDescent="0.25">
      <c r="A415" s="28"/>
      <c r="B415" s="28"/>
      <c r="C415" s="28" t="s">
        <v>358</v>
      </c>
      <c r="D415" s="28"/>
      <c r="E415" s="28"/>
      <c r="F415" s="28"/>
      <c r="G415" s="28"/>
      <c r="H415" s="28"/>
      <c r="I415" s="29"/>
      <c r="J415" s="28"/>
      <c r="K415" s="28"/>
      <c r="L415" s="28"/>
      <c r="M415" s="28"/>
      <c r="N415" s="28"/>
      <c r="O415" s="28"/>
      <c r="P415" s="2">
        <f>P414</f>
        <v>1351.5</v>
      </c>
      <c r="Q415" s="2">
        <f>Q414</f>
        <v>1351.5</v>
      </c>
    </row>
    <row r="416" spans="1:17" x14ac:dyDescent="0.25">
      <c r="A416" s="1"/>
      <c r="B416" s="1"/>
      <c r="C416" s="1" t="s">
        <v>359</v>
      </c>
      <c r="D416" s="1"/>
      <c r="E416" s="1"/>
      <c r="F416" s="1"/>
      <c r="G416" s="1"/>
      <c r="H416" s="1"/>
      <c r="I416" s="22"/>
      <c r="J416" s="1"/>
      <c r="K416" s="1"/>
      <c r="L416" s="1"/>
      <c r="M416" s="1"/>
      <c r="N416" s="1"/>
      <c r="O416" s="1"/>
      <c r="P416" s="23"/>
      <c r="Q416" s="23"/>
    </row>
    <row r="417" spans="1:17" x14ac:dyDescent="0.25">
      <c r="A417" s="1"/>
      <c r="B417" s="1"/>
      <c r="C417" s="1"/>
      <c r="D417" s="1" t="s">
        <v>360</v>
      </c>
      <c r="E417" s="1"/>
      <c r="F417" s="1"/>
      <c r="G417" s="1"/>
      <c r="H417" s="1"/>
      <c r="I417" s="22"/>
      <c r="J417" s="1"/>
      <c r="K417" s="1"/>
      <c r="L417" s="1"/>
      <c r="M417" s="1"/>
      <c r="N417" s="1"/>
      <c r="O417" s="1"/>
      <c r="P417" s="23"/>
      <c r="Q417" s="23"/>
    </row>
    <row r="418" spans="1:17" ht="15.75" thickBot="1" x14ac:dyDescent="0.3">
      <c r="A418" s="21"/>
      <c r="B418" s="21"/>
      <c r="C418" s="21"/>
      <c r="D418" s="21"/>
      <c r="E418" s="21"/>
      <c r="F418" s="21"/>
      <c r="G418" s="24"/>
      <c r="H418" s="24" t="s">
        <v>497</v>
      </c>
      <c r="I418" s="25">
        <v>45834</v>
      </c>
      <c r="J418" s="24" t="s">
        <v>551</v>
      </c>
      <c r="K418" s="24" t="s">
        <v>611</v>
      </c>
      <c r="L418" s="24" t="s">
        <v>733</v>
      </c>
      <c r="M418" s="24" t="s">
        <v>741</v>
      </c>
      <c r="N418" s="26"/>
      <c r="O418" s="24" t="s">
        <v>16</v>
      </c>
      <c r="P418" s="30">
        <v>150</v>
      </c>
      <c r="Q418" s="30">
        <f>ROUND(Q417+P418,5)</f>
        <v>150</v>
      </c>
    </row>
    <row r="419" spans="1:17" ht="15.75" thickBot="1" x14ac:dyDescent="0.3">
      <c r="A419" s="28"/>
      <c r="B419" s="28"/>
      <c r="C419" s="28"/>
      <c r="D419" s="28" t="s">
        <v>487</v>
      </c>
      <c r="E419" s="28"/>
      <c r="F419" s="28"/>
      <c r="G419" s="28"/>
      <c r="H419" s="28"/>
      <c r="I419" s="29"/>
      <c r="J419" s="28"/>
      <c r="K419" s="28"/>
      <c r="L419" s="28"/>
      <c r="M419" s="28"/>
      <c r="N419" s="28"/>
      <c r="O419" s="28"/>
      <c r="P419" s="3">
        <f>ROUND(SUM(P417:P418),5)</f>
        <v>150</v>
      </c>
      <c r="Q419" s="3">
        <f>Q418</f>
        <v>150</v>
      </c>
    </row>
    <row r="420" spans="1:17" x14ac:dyDescent="0.25">
      <c r="A420" s="28"/>
      <c r="B420" s="28"/>
      <c r="C420" s="28" t="s">
        <v>363</v>
      </c>
      <c r="D420" s="28"/>
      <c r="E420" s="28"/>
      <c r="F420" s="28"/>
      <c r="G420" s="28"/>
      <c r="H420" s="28"/>
      <c r="I420" s="29"/>
      <c r="J420" s="28"/>
      <c r="K420" s="28"/>
      <c r="L420" s="28"/>
      <c r="M420" s="28"/>
      <c r="N420" s="28"/>
      <c r="O420" s="28"/>
      <c r="P420" s="2">
        <f>P419</f>
        <v>150</v>
      </c>
      <c r="Q420" s="2">
        <f>Q419</f>
        <v>150</v>
      </c>
    </row>
    <row r="421" spans="1:17" x14ac:dyDescent="0.25">
      <c r="A421" s="1"/>
      <c r="B421" s="1"/>
      <c r="C421" s="1" t="s">
        <v>365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1"/>
      <c r="O421" s="1"/>
      <c r="P421" s="23"/>
      <c r="Q421" s="23"/>
    </row>
    <row r="422" spans="1:17" x14ac:dyDescent="0.25">
      <c r="A422" s="1"/>
      <c r="B422" s="1"/>
      <c r="C422" s="1"/>
      <c r="D422" s="1" t="s">
        <v>366</v>
      </c>
      <c r="E422" s="1"/>
      <c r="F422" s="1"/>
      <c r="G422" s="1"/>
      <c r="H422" s="1"/>
      <c r="I422" s="22"/>
      <c r="J422" s="1"/>
      <c r="K422" s="1"/>
      <c r="L422" s="1"/>
      <c r="M422" s="1"/>
      <c r="N422" s="1"/>
      <c r="O422" s="1"/>
      <c r="P422" s="23"/>
      <c r="Q422" s="23"/>
    </row>
    <row r="423" spans="1:17" ht="15.75" thickBot="1" x14ac:dyDescent="0.3">
      <c r="A423" s="21"/>
      <c r="B423" s="21"/>
      <c r="C423" s="21"/>
      <c r="D423" s="21"/>
      <c r="E423" s="21"/>
      <c r="F423" s="21"/>
      <c r="G423" s="24"/>
      <c r="H423" s="24" t="s">
        <v>497</v>
      </c>
      <c r="I423" s="25">
        <v>45834</v>
      </c>
      <c r="J423" s="24" t="s">
        <v>552</v>
      </c>
      <c r="K423" s="24" t="s">
        <v>612</v>
      </c>
      <c r="L423" s="24" t="s">
        <v>734</v>
      </c>
      <c r="M423" s="24" t="s">
        <v>741</v>
      </c>
      <c r="N423" s="26"/>
      <c r="O423" s="24" t="s">
        <v>743</v>
      </c>
      <c r="P423" s="30">
        <v>0.01</v>
      </c>
      <c r="Q423" s="30">
        <f>ROUND(Q422+P423,5)</f>
        <v>0.01</v>
      </c>
    </row>
    <row r="424" spans="1:17" ht="15.75" thickBot="1" x14ac:dyDescent="0.3">
      <c r="A424" s="28"/>
      <c r="B424" s="28"/>
      <c r="C424" s="28"/>
      <c r="D424" s="28" t="s">
        <v>488</v>
      </c>
      <c r="E424" s="28"/>
      <c r="F424" s="28"/>
      <c r="G424" s="28"/>
      <c r="H424" s="28"/>
      <c r="I424" s="29"/>
      <c r="J424" s="28"/>
      <c r="K424" s="28"/>
      <c r="L424" s="28"/>
      <c r="M424" s="28"/>
      <c r="N424" s="28"/>
      <c r="O424" s="28"/>
      <c r="P424" s="5">
        <f>ROUND(SUM(P422:P423),5)</f>
        <v>0.01</v>
      </c>
      <c r="Q424" s="5">
        <f>Q423</f>
        <v>0.01</v>
      </c>
    </row>
    <row r="425" spans="1:17" ht="15.75" thickBot="1" x14ac:dyDescent="0.3">
      <c r="A425" s="28"/>
      <c r="B425" s="28"/>
      <c r="C425" s="28" t="s">
        <v>372</v>
      </c>
      <c r="D425" s="28"/>
      <c r="E425" s="28"/>
      <c r="F425" s="28"/>
      <c r="G425" s="28"/>
      <c r="H425" s="28"/>
      <c r="I425" s="29"/>
      <c r="J425" s="28"/>
      <c r="K425" s="28"/>
      <c r="L425" s="28"/>
      <c r="M425" s="28"/>
      <c r="N425" s="28"/>
      <c r="O425" s="28"/>
      <c r="P425" s="3">
        <f>P424</f>
        <v>0.01</v>
      </c>
      <c r="Q425" s="3">
        <f>Q424</f>
        <v>0.01</v>
      </c>
    </row>
    <row r="426" spans="1:17" x14ac:dyDescent="0.25">
      <c r="A426" s="28"/>
      <c r="B426" s="28" t="s">
        <v>373</v>
      </c>
      <c r="C426" s="28"/>
      <c r="D426" s="28"/>
      <c r="E426" s="28"/>
      <c r="F426" s="28"/>
      <c r="G426" s="28"/>
      <c r="H426" s="28"/>
      <c r="I426" s="29"/>
      <c r="J426" s="28"/>
      <c r="K426" s="28"/>
      <c r="L426" s="28"/>
      <c r="M426" s="28"/>
      <c r="N426" s="28"/>
      <c r="O426" s="28"/>
      <c r="P426" s="2">
        <f>ROUND(P415+P420+P425,5)</f>
        <v>1501.51</v>
      </c>
      <c r="Q426" s="2">
        <f>ROUND(Q415+Q420+Q425,5)</f>
        <v>1501.51</v>
      </c>
    </row>
    <row r="427" spans="1:17" x14ac:dyDescent="0.25">
      <c r="A427" s="1"/>
      <c r="B427" s="1" t="s">
        <v>376</v>
      </c>
      <c r="C427" s="1"/>
      <c r="D427" s="1"/>
      <c r="E427" s="1"/>
      <c r="F427" s="1"/>
      <c r="G427" s="1"/>
      <c r="H427" s="1"/>
      <c r="I427" s="22"/>
      <c r="J427" s="1"/>
      <c r="K427" s="1"/>
      <c r="L427" s="1"/>
      <c r="M427" s="1"/>
      <c r="N427" s="1"/>
      <c r="O427" s="1"/>
      <c r="P427" s="23"/>
      <c r="Q427" s="23"/>
    </row>
    <row r="428" spans="1:17" x14ac:dyDescent="0.25">
      <c r="A428" s="1"/>
      <c r="B428" s="1"/>
      <c r="C428" s="1" t="s">
        <v>377</v>
      </c>
      <c r="D428" s="1"/>
      <c r="E428" s="1"/>
      <c r="F428" s="1"/>
      <c r="G428" s="1"/>
      <c r="H428" s="1"/>
      <c r="I428" s="22"/>
      <c r="J428" s="1"/>
      <c r="K428" s="1"/>
      <c r="L428" s="1"/>
      <c r="M428" s="1"/>
      <c r="N428" s="1"/>
      <c r="O428" s="1"/>
      <c r="P428" s="23"/>
      <c r="Q428" s="23"/>
    </row>
    <row r="429" spans="1:17" ht="15.75" thickBot="1" x14ac:dyDescent="0.3">
      <c r="A429" s="21"/>
      <c r="B429" s="21"/>
      <c r="C429" s="21"/>
      <c r="D429" s="21"/>
      <c r="E429" s="21"/>
      <c r="F429" s="21"/>
      <c r="G429" s="24"/>
      <c r="H429" s="24" t="s">
        <v>494</v>
      </c>
      <c r="I429" s="25">
        <v>45821</v>
      </c>
      <c r="J429" s="24" t="s">
        <v>553</v>
      </c>
      <c r="K429" s="24" t="s">
        <v>613</v>
      </c>
      <c r="L429" s="24" t="s">
        <v>735</v>
      </c>
      <c r="M429" s="24" t="s">
        <v>741</v>
      </c>
      <c r="N429" s="26"/>
      <c r="O429" s="24" t="s">
        <v>39</v>
      </c>
      <c r="P429" s="27">
        <v>-333521</v>
      </c>
      <c r="Q429" s="27">
        <f>ROUND(Q428+P429,5)</f>
        <v>-333521</v>
      </c>
    </row>
    <row r="430" spans="1:17" x14ac:dyDescent="0.25">
      <c r="A430" s="28"/>
      <c r="B430" s="28"/>
      <c r="C430" s="28" t="s">
        <v>489</v>
      </c>
      <c r="D430" s="28"/>
      <c r="E430" s="28"/>
      <c r="F430" s="28"/>
      <c r="G430" s="28"/>
      <c r="H430" s="28"/>
      <c r="I430" s="29"/>
      <c r="J430" s="28"/>
      <c r="K430" s="28"/>
      <c r="L430" s="28"/>
      <c r="M430" s="28"/>
      <c r="N430" s="28"/>
      <c r="O430" s="28"/>
      <c r="P430" s="2">
        <f>ROUND(SUM(P428:P429),5)</f>
        <v>-333521</v>
      </c>
      <c r="Q430" s="2">
        <f>Q429</f>
        <v>-333521</v>
      </c>
    </row>
    <row r="431" spans="1:17" x14ac:dyDescent="0.25">
      <c r="A431" s="1"/>
      <c r="B431" s="1"/>
      <c r="C431" s="1" t="s">
        <v>378</v>
      </c>
      <c r="D431" s="1"/>
      <c r="E431" s="1"/>
      <c r="F431" s="1"/>
      <c r="G431" s="1"/>
      <c r="H431" s="1"/>
      <c r="I431" s="22"/>
      <c r="J431" s="1"/>
      <c r="K431" s="1"/>
      <c r="L431" s="1"/>
      <c r="M431" s="1"/>
      <c r="N431" s="1"/>
      <c r="O431" s="1"/>
      <c r="P431" s="23"/>
      <c r="Q431" s="23"/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494</v>
      </c>
      <c r="I432" s="25">
        <v>45822</v>
      </c>
      <c r="J432" s="24" t="s">
        <v>505</v>
      </c>
      <c r="K432" s="24" t="s">
        <v>564</v>
      </c>
      <c r="L432" s="24" t="s">
        <v>736</v>
      </c>
      <c r="M432" s="24" t="s">
        <v>741</v>
      </c>
      <c r="N432" s="26"/>
      <c r="O432" s="24" t="s">
        <v>39</v>
      </c>
      <c r="P432" s="30">
        <v>-27014</v>
      </c>
      <c r="Q432" s="30">
        <f>ROUND(Q431+P432,5)</f>
        <v>-27014</v>
      </c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494</v>
      </c>
      <c r="I433" s="25">
        <v>45822</v>
      </c>
      <c r="J433" s="24" t="s">
        <v>505</v>
      </c>
      <c r="K433" s="24" t="s">
        <v>564</v>
      </c>
      <c r="L433" s="24" t="s">
        <v>737</v>
      </c>
      <c r="M433" s="24" t="s">
        <v>741</v>
      </c>
      <c r="N433" s="26"/>
      <c r="O433" s="24" t="s">
        <v>39</v>
      </c>
      <c r="P433" s="30">
        <v>-13091</v>
      </c>
      <c r="Q433" s="30">
        <f>ROUND(Q432+P433,5)</f>
        <v>-40105</v>
      </c>
    </row>
    <row r="434" spans="1:17" x14ac:dyDescent="0.25">
      <c r="A434" s="24"/>
      <c r="B434" s="24"/>
      <c r="C434" s="24"/>
      <c r="D434" s="24"/>
      <c r="E434" s="24"/>
      <c r="F434" s="24"/>
      <c r="G434" s="24"/>
      <c r="H434" s="24" t="s">
        <v>494</v>
      </c>
      <c r="I434" s="25">
        <v>45822</v>
      </c>
      <c r="J434" s="24" t="s">
        <v>505</v>
      </c>
      <c r="K434" s="24" t="s">
        <v>564</v>
      </c>
      <c r="L434" s="24" t="s">
        <v>738</v>
      </c>
      <c r="M434" s="24" t="s">
        <v>741</v>
      </c>
      <c r="N434" s="26"/>
      <c r="O434" s="24" t="s">
        <v>39</v>
      </c>
      <c r="P434" s="30">
        <v>-1313</v>
      </c>
      <c r="Q434" s="30">
        <f>ROUND(Q433+P434,5)</f>
        <v>-41418</v>
      </c>
    </row>
    <row r="435" spans="1:17" x14ac:dyDescent="0.25">
      <c r="A435" s="24"/>
      <c r="B435" s="24"/>
      <c r="C435" s="24"/>
      <c r="D435" s="24"/>
      <c r="E435" s="24"/>
      <c r="F435" s="24"/>
      <c r="G435" s="24"/>
      <c r="H435" s="24" t="s">
        <v>494</v>
      </c>
      <c r="I435" s="25">
        <v>45822</v>
      </c>
      <c r="J435" s="24" t="s">
        <v>505</v>
      </c>
      <c r="K435" s="24" t="s">
        <v>564</v>
      </c>
      <c r="L435" s="24" t="s">
        <v>739</v>
      </c>
      <c r="M435" s="24" t="s">
        <v>741</v>
      </c>
      <c r="N435" s="26"/>
      <c r="O435" s="24" t="s">
        <v>39</v>
      </c>
      <c r="P435" s="30">
        <v>-3432</v>
      </c>
      <c r="Q435" s="30">
        <f>ROUND(Q434+P435,5)</f>
        <v>-44850</v>
      </c>
    </row>
    <row r="436" spans="1:17" ht="15.75" thickBot="1" x14ac:dyDescent="0.3">
      <c r="A436" s="24"/>
      <c r="B436" s="24"/>
      <c r="C436" s="24"/>
      <c r="D436" s="24"/>
      <c r="E436" s="24"/>
      <c r="F436" s="24"/>
      <c r="G436" s="24"/>
      <c r="H436" s="24" t="s">
        <v>494</v>
      </c>
      <c r="I436" s="25">
        <v>45822</v>
      </c>
      <c r="J436" s="24" t="s">
        <v>505</v>
      </c>
      <c r="K436" s="24" t="s">
        <v>564</v>
      </c>
      <c r="L436" s="24" t="s">
        <v>740</v>
      </c>
      <c r="M436" s="24" t="s">
        <v>741</v>
      </c>
      <c r="N436" s="26"/>
      <c r="O436" s="24" t="s">
        <v>39</v>
      </c>
      <c r="P436" s="30">
        <v>-1365</v>
      </c>
      <c r="Q436" s="30">
        <f>ROUND(Q435+P436,5)</f>
        <v>-46215</v>
      </c>
    </row>
    <row r="437" spans="1:17" ht="15.75" thickBot="1" x14ac:dyDescent="0.3">
      <c r="A437" s="28"/>
      <c r="B437" s="28"/>
      <c r="C437" s="28" t="s">
        <v>490</v>
      </c>
      <c r="D437" s="28"/>
      <c r="E437" s="28"/>
      <c r="F437" s="28"/>
      <c r="G437" s="28"/>
      <c r="H437" s="28"/>
      <c r="I437" s="29"/>
      <c r="J437" s="28"/>
      <c r="K437" s="28"/>
      <c r="L437" s="28"/>
      <c r="M437" s="28"/>
      <c r="N437" s="28"/>
      <c r="O437" s="28"/>
      <c r="P437" s="5">
        <f>ROUND(SUM(P431:P436),5)</f>
        <v>-46215</v>
      </c>
      <c r="Q437" s="5">
        <f>Q436</f>
        <v>-46215</v>
      </c>
    </row>
    <row r="438" spans="1:17" ht="15.75" thickBot="1" x14ac:dyDescent="0.3">
      <c r="A438" s="28"/>
      <c r="B438" s="28" t="s">
        <v>380</v>
      </c>
      <c r="C438" s="28"/>
      <c r="D438" s="28"/>
      <c r="E438" s="28"/>
      <c r="F438" s="28"/>
      <c r="G438" s="28"/>
      <c r="H438" s="28"/>
      <c r="I438" s="29"/>
      <c r="J438" s="28"/>
      <c r="K438" s="28"/>
      <c r="L438" s="28"/>
      <c r="M438" s="28"/>
      <c r="N438" s="28"/>
      <c r="O438" s="28"/>
      <c r="P438" s="5">
        <f>ROUND(P430+P437,5)</f>
        <v>-379736</v>
      </c>
      <c r="Q438" s="5">
        <f>ROUND(Q430+Q437,5)</f>
        <v>-379736</v>
      </c>
    </row>
    <row r="439" spans="1:17" s="8" customFormat="1" ht="12" thickBot="1" x14ac:dyDescent="0.25">
      <c r="A439" s="6" t="s">
        <v>491</v>
      </c>
      <c r="B439" s="6"/>
      <c r="C439" s="6"/>
      <c r="D439" s="6"/>
      <c r="E439" s="6"/>
      <c r="F439" s="6"/>
      <c r="G439" s="6"/>
      <c r="H439" s="6"/>
      <c r="I439" s="31"/>
      <c r="J439" s="6"/>
      <c r="K439" s="6"/>
      <c r="L439" s="6"/>
      <c r="M439" s="6"/>
      <c r="N439" s="6"/>
      <c r="O439" s="6"/>
      <c r="P439" s="7">
        <f>ROUND(P4+P7+P17+P62+P95+P322+P329+P341+P360+P365+P389+P401+P426+P438,5)</f>
        <v>-386642.39</v>
      </c>
      <c r="Q439" s="7">
        <f>ROUND(Q4+Q7+Q17+Q62+Q95+Q322+Q329+Q341+Q360+Q365+Q389+Q401+Q426+Q438,5)</f>
        <v>-386642.39</v>
      </c>
    </row>
    <row r="440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12:41 PM
&amp;"Arial,Bold"&amp;8 07/08/25
&amp;"Arial,Bold"&amp;8 Accrual Basis&amp;C&amp;"Arial,Bold"&amp;12 Nederland Fire Protection District
&amp;"Arial,Bold"&amp;14 Transaction Detail By Account
&amp;"Arial,Bold"&amp;10 June 2025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CCCB-2BF4-4957-8BEB-3099A3DAF441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E065-8F98-41BC-AF66-272D587E5A29}">
  <dimension ref="A1:M315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744</v>
      </c>
      <c r="K2" s="20" t="s">
        <v>90</v>
      </c>
      <c r="L2" s="20" t="s">
        <v>91</v>
      </c>
      <c r="M2" s="20" t="s">
        <v>92</v>
      </c>
    </row>
    <row r="3" spans="1:13" ht="15.75" thickTop="1" x14ac:dyDescent="0.25">
      <c r="A3" s="1"/>
      <c r="B3" s="1" t="s">
        <v>93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94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95</v>
      </c>
      <c r="F5" s="1"/>
      <c r="G5" s="1"/>
      <c r="H5" s="1"/>
      <c r="I5" s="1"/>
      <c r="J5" s="2">
        <v>5053.99</v>
      </c>
      <c r="K5" s="2">
        <v>0</v>
      </c>
      <c r="L5" s="2">
        <f>ROUND((J5-K5),5)</f>
        <v>5053.99</v>
      </c>
      <c r="M5" s="15">
        <f>ROUND(IF(K5=0, IF(J5=0, 0, 1), J5/K5),5)</f>
        <v>1</v>
      </c>
    </row>
    <row r="6" spans="1:13" x14ac:dyDescent="0.25">
      <c r="A6" s="1"/>
      <c r="B6" s="1"/>
      <c r="C6" s="1"/>
      <c r="D6" s="1"/>
      <c r="E6" s="1" t="s">
        <v>96</v>
      </c>
      <c r="F6" s="1"/>
      <c r="G6" s="1"/>
      <c r="H6" s="1"/>
      <c r="I6" s="1"/>
      <c r="J6" s="2">
        <v>0</v>
      </c>
      <c r="K6" s="2">
        <v>33863</v>
      </c>
      <c r="L6" s="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97</v>
      </c>
      <c r="F7" s="1"/>
      <c r="G7" s="1"/>
      <c r="H7" s="1"/>
      <c r="I7" s="1"/>
      <c r="J7" s="2">
        <v>1350</v>
      </c>
      <c r="K7" s="2">
        <v>500</v>
      </c>
      <c r="L7" s="2">
        <f>ROUND((J7-K7),5)</f>
        <v>850</v>
      </c>
      <c r="M7" s="15">
        <f>ROUND(IF(K7=0, IF(J7=0, 0, 1), J7/K7),5)</f>
        <v>2.7</v>
      </c>
    </row>
    <row r="8" spans="1:13" x14ac:dyDescent="0.25">
      <c r="A8" s="1"/>
      <c r="B8" s="1"/>
      <c r="C8" s="1"/>
      <c r="D8" s="1"/>
      <c r="E8" s="1" t="s">
        <v>98</v>
      </c>
      <c r="F8" s="1"/>
      <c r="G8" s="1"/>
      <c r="H8" s="1"/>
      <c r="I8" s="1"/>
      <c r="J8" s="2">
        <v>25383.87</v>
      </c>
      <c r="K8" s="2">
        <v>35000</v>
      </c>
      <c r="L8" s="2">
        <f>ROUND((J8-K8),5)</f>
        <v>-9616.1299999999992</v>
      </c>
      <c r="M8" s="15">
        <f>ROUND(IF(K8=0, IF(J8=0, 0, 1), J8/K8),5)</f>
        <v>0.72524999999999995</v>
      </c>
    </row>
    <row r="9" spans="1:13" x14ac:dyDescent="0.25">
      <c r="A9" s="1"/>
      <c r="B9" s="1"/>
      <c r="C9" s="1"/>
      <c r="D9" s="1"/>
      <c r="E9" s="1" t="s">
        <v>99</v>
      </c>
      <c r="F9" s="1"/>
      <c r="G9" s="1"/>
      <c r="H9" s="1"/>
      <c r="I9" s="1"/>
      <c r="J9" s="2"/>
      <c r="K9" s="2"/>
      <c r="L9" s="2"/>
      <c r="M9" s="15"/>
    </row>
    <row r="10" spans="1:13" x14ac:dyDescent="0.25">
      <c r="A10" s="1"/>
      <c r="B10" s="1"/>
      <c r="C10" s="1"/>
      <c r="D10" s="1"/>
      <c r="E10" s="1"/>
      <c r="F10" s="1" t="s">
        <v>100</v>
      </c>
      <c r="G10" s="1"/>
      <c r="H10" s="1"/>
      <c r="I10" s="1"/>
      <c r="J10" s="2">
        <v>-4158.5200000000004</v>
      </c>
      <c r="K10" s="2">
        <v>0</v>
      </c>
      <c r="L10" s="2">
        <f>ROUND((J10-K10),5)</f>
        <v>-4158.5200000000004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101</v>
      </c>
      <c r="G11" s="1"/>
      <c r="H11" s="1"/>
      <c r="I11" s="1"/>
      <c r="J11" s="2">
        <v>2630.95</v>
      </c>
      <c r="K11" s="2">
        <v>0</v>
      </c>
      <c r="L11" s="2">
        <f>ROUND((J11-K11),5)</f>
        <v>2630.95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102</v>
      </c>
      <c r="G12" s="1"/>
      <c r="H12" s="1"/>
      <c r="I12" s="1"/>
      <c r="J12" s="2">
        <v>1541.56</v>
      </c>
      <c r="K12" s="2">
        <v>0</v>
      </c>
      <c r="L12" s="2">
        <f>ROUND((J12-K12),5)</f>
        <v>1541.56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103</v>
      </c>
      <c r="G13" s="1"/>
      <c r="H13" s="1"/>
      <c r="I13" s="1"/>
      <c r="J13" s="2">
        <v>-2464.91</v>
      </c>
      <c r="K13" s="2"/>
      <c r="L13" s="2"/>
      <c r="M13" s="15"/>
    </row>
    <row r="14" spans="1:13" x14ac:dyDescent="0.25">
      <c r="A14" s="1"/>
      <c r="B14" s="1"/>
      <c r="C14" s="1"/>
      <c r="D14" s="1"/>
      <c r="E14" s="1"/>
      <c r="F14" s="1" t="s">
        <v>104</v>
      </c>
      <c r="G14" s="1"/>
      <c r="H14" s="1"/>
      <c r="I14" s="1"/>
      <c r="J14" s="2">
        <v>1475950.22</v>
      </c>
      <c r="K14" s="2">
        <v>1552068.5</v>
      </c>
      <c r="L14" s="2">
        <f t="shared" ref="L14:L31" si="0">ROUND((J14-K14),5)</f>
        <v>-76118.28</v>
      </c>
      <c r="M14" s="15">
        <f t="shared" ref="M14:M31" si="1">ROUND(IF(K14=0, IF(J14=0, 0, 1), J14/K14),5)</f>
        <v>0.95096000000000003</v>
      </c>
    </row>
    <row r="15" spans="1:13" x14ac:dyDescent="0.25">
      <c r="A15" s="1"/>
      <c r="B15" s="1"/>
      <c r="C15" s="1"/>
      <c r="D15" s="1"/>
      <c r="E15" s="1"/>
      <c r="F15" s="1" t="s">
        <v>105</v>
      </c>
      <c r="G15" s="1"/>
      <c r="H15" s="1"/>
      <c r="I15" s="1"/>
      <c r="J15" s="2">
        <v>35532.07</v>
      </c>
      <c r="K15" s="2">
        <v>63584.35</v>
      </c>
      <c r="L15" s="2">
        <f t="shared" si="0"/>
        <v>-28052.28</v>
      </c>
      <c r="M15" s="15">
        <f t="shared" si="1"/>
        <v>0.55881999999999998</v>
      </c>
    </row>
    <row r="16" spans="1:13" x14ac:dyDescent="0.25">
      <c r="A16" s="1"/>
      <c r="B16" s="1"/>
      <c r="C16" s="1"/>
      <c r="D16" s="1"/>
      <c r="E16" s="1"/>
      <c r="F16" s="1" t="s">
        <v>106</v>
      </c>
      <c r="G16" s="1"/>
      <c r="H16" s="1"/>
      <c r="I16" s="1"/>
      <c r="J16" s="2">
        <v>0</v>
      </c>
      <c r="K16" s="2">
        <v>44505</v>
      </c>
      <c r="L16" s="2">
        <f t="shared" si="0"/>
        <v>-44505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107</v>
      </c>
      <c r="G17" s="1"/>
      <c r="H17" s="1"/>
      <c r="I17" s="1"/>
      <c r="J17" s="2">
        <v>0</v>
      </c>
      <c r="K17" s="2">
        <v>2225.25</v>
      </c>
      <c r="L17" s="2">
        <f t="shared" si="0"/>
        <v>-2225.25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108</v>
      </c>
      <c r="G18" s="1"/>
      <c r="H18" s="1"/>
      <c r="I18" s="1"/>
      <c r="J18" s="2">
        <v>551.36</v>
      </c>
      <c r="K18" s="2">
        <v>0</v>
      </c>
      <c r="L18" s="2">
        <f t="shared" si="0"/>
        <v>551.36</v>
      </c>
      <c r="M18" s="15">
        <f t="shared" si="1"/>
        <v>1</v>
      </c>
    </row>
    <row r="19" spans="1:13" x14ac:dyDescent="0.25">
      <c r="A19" s="1"/>
      <c r="B19" s="1"/>
      <c r="C19" s="1"/>
      <c r="D19" s="1"/>
      <c r="E19" s="1"/>
      <c r="F19" s="1" t="s">
        <v>109</v>
      </c>
      <c r="G19" s="1"/>
      <c r="H19" s="1"/>
      <c r="I19" s="1"/>
      <c r="J19" s="2">
        <v>0</v>
      </c>
      <c r="K19" s="2">
        <v>0</v>
      </c>
      <c r="L19" s="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110</v>
      </c>
      <c r="G20" s="1"/>
      <c r="H20" s="1"/>
      <c r="I20" s="1"/>
      <c r="J20" s="2">
        <v>0</v>
      </c>
      <c r="K20" s="2">
        <v>0</v>
      </c>
      <c r="L20" s="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111</v>
      </c>
      <c r="G21" s="1"/>
      <c r="H21" s="1"/>
      <c r="I21" s="1"/>
      <c r="J21" s="2">
        <v>64034.38</v>
      </c>
      <c r="K21" s="2">
        <v>0</v>
      </c>
      <c r="L21" s="2">
        <f t="shared" si="0"/>
        <v>64034.38</v>
      </c>
      <c r="M21" s="15">
        <f t="shared" si="1"/>
        <v>1</v>
      </c>
    </row>
    <row r="22" spans="1:13" x14ac:dyDescent="0.25">
      <c r="A22" s="1"/>
      <c r="B22" s="1"/>
      <c r="C22" s="1"/>
      <c r="D22" s="1"/>
      <c r="E22" s="1"/>
      <c r="F22" s="1" t="s">
        <v>112</v>
      </c>
      <c r="G22" s="1"/>
      <c r="H22" s="1"/>
      <c r="I22" s="1"/>
      <c r="J22" s="2">
        <v>109285.38</v>
      </c>
      <c r="K22" s="2">
        <v>69428</v>
      </c>
      <c r="L22" s="2">
        <f t="shared" si="0"/>
        <v>39857.379999999997</v>
      </c>
      <c r="M22" s="15">
        <f t="shared" si="1"/>
        <v>1.5740799999999999</v>
      </c>
    </row>
    <row r="23" spans="1:13" x14ac:dyDescent="0.25">
      <c r="A23" s="1"/>
      <c r="B23" s="1"/>
      <c r="C23" s="1"/>
      <c r="D23" s="1"/>
      <c r="E23" s="1"/>
      <c r="F23" s="1" t="s">
        <v>113</v>
      </c>
      <c r="G23" s="1"/>
      <c r="H23" s="1"/>
      <c r="I23" s="1"/>
      <c r="J23" s="2">
        <v>-56281.599999999999</v>
      </c>
      <c r="K23" s="2">
        <v>0</v>
      </c>
      <c r="L23" s="2">
        <f t="shared" si="0"/>
        <v>-56281.599999999999</v>
      </c>
      <c r="M23" s="15">
        <f t="shared" si="1"/>
        <v>1</v>
      </c>
    </row>
    <row r="24" spans="1:13" x14ac:dyDescent="0.25">
      <c r="A24" s="1"/>
      <c r="B24" s="1"/>
      <c r="C24" s="1"/>
      <c r="D24" s="1"/>
      <c r="E24" s="1"/>
      <c r="F24" s="1" t="s">
        <v>114</v>
      </c>
      <c r="G24" s="1"/>
      <c r="H24" s="1"/>
      <c r="I24" s="1"/>
      <c r="J24" s="2">
        <v>0</v>
      </c>
      <c r="K24" s="2">
        <v>0</v>
      </c>
      <c r="L24" s="2">
        <f t="shared" si="0"/>
        <v>0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115</v>
      </c>
      <c r="G25" s="1"/>
      <c r="H25" s="1"/>
      <c r="I25" s="1"/>
      <c r="J25" s="2">
        <v>-4718.1000000000004</v>
      </c>
      <c r="K25" s="2">
        <v>66793</v>
      </c>
      <c r="L25" s="2">
        <f t="shared" si="0"/>
        <v>-71511.100000000006</v>
      </c>
      <c r="M25" s="15">
        <f t="shared" si="1"/>
        <v>-7.0639999999999994E-2</v>
      </c>
    </row>
    <row r="26" spans="1:13" x14ac:dyDescent="0.25">
      <c r="A26" s="1"/>
      <c r="B26" s="1"/>
      <c r="C26" s="1"/>
      <c r="D26" s="1"/>
      <c r="E26" s="1"/>
      <c r="F26" s="1" t="s">
        <v>116</v>
      </c>
      <c r="G26" s="1"/>
      <c r="H26" s="1"/>
      <c r="I26" s="1"/>
      <c r="J26" s="2">
        <v>-58.4</v>
      </c>
      <c r="K26" s="2">
        <v>0</v>
      </c>
      <c r="L26" s="2">
        <f t="shared" si="0"/>
        <v>-58.4</v>
      </c>
      <c r="M26" s="15">
        <f t="shared" si="1"/>
        <v>1</v>
      </c>
    </row>
    <row r="27" spans="1:13" x14ac:dyDescent="0.25">
      <c r="A27" s="1"/>
      <c r="B27" s="1"/>
      <c r="C27" s="1"/>
      <c r="D27" s="1"/>
      <c r="E27" s="1"/>
      <c r="F27" s="1" t="s">
        <v>117</v>
      </c>
      <c r="G27" s="1"/>
      <c r="H27" s="1"/>
      <c r="I27" s="1"/>
      <c r="J27" s="2">
        <v>1.9</v>
      </c>
      <c r="K27" s="2">
        <v>0</v>
      </c>
      <c r="L27" s="2">
        <f t="shared" si="0"/>
        <v>1.9</v>
      </c>
      <c r="M27" s="15">
        <f t="shared" si="1"/>
        <v>1</v>
      </c>
    </row>
    <row r="28" spans="1:13" ht="15.75" thickBot="1" x14ac:dyDescent="0.3">
      <c r="A28" s="1"/>
      <c r="B28" s="1"/>
      <c r="C28" s="1"/>
      <c r="D28" s="1"/>
      <c r="E28" s="1"/>
      <c r="F28" s="1" t="s">
        <v>118</v>
      </c>
      <c r="G28" s="1"/>
      <c r="H28" s="1"/>
      <c r="I28" s="1"/>
      <c r="J28" s="2">
        <v>26121.31</v>
      </c>
      <c r="K28" s="2">
        <v>0</v>
      </c>
      <c r="L28" s="2">
        <f t="shared" si="0"/>
        <v>26121.31</v>
      </c>
      <c r="M28" s="15">
        <f t="shared" si="1"/>
        <v>1</v>
      </c>
    </row>
    <row r="29" spans="1:13" ht="15.75" thickBot="1" x14ac:dyDescent="0.3">
      <c r="A29" s="1"/>
      <c r="B29" s="1"/>
      <c r="C29" s="1"/>
      <c r="D29" s="1"/>
      <c r="E29" s="1" t="s">
        <v>119</v>
      </c>
      <c r="F29" s="1"/>
      <c r="G29" s="1"/>
      <c r="H29" s="1"/>
      <c r="I29" s="1"/>
      <c r="J29" s="5">
        <f>ROUND(SUM(J9:J28),5)</f>
        <v>1647967.6</v>
      </c>
      <c r="K29" s="5">
        <f>ROUND(SUM(K9:K28),5)</f>
        <v>1798604.1</v>
      </c>
      <c r="L29" s="5">
        <f t="shared" si="0"/>
        <v>-150636.5</v>
      </c>
      <c r="M29" s="16">
        <f t="shared" si="1"/>
        <v>0.91625000000000001</v>
      </c>
    </row>
    <row r="30" spans="1:13" ht="15.75" thickBot="1" x14ac:dyDescent="0.3">
      <c r="A30" s="1"/>
      <c r="B30" s="1"/>
      <c r="C30" s="1"/>
      <c r="D30" s="1" t="s">
        <v>120</v>
      </c>
      <c r="E30" s="1"/>
      <c r="F30" s="1"/>
      <c r="G30" s="1"/>
      <c r="H30" s="1"/>
      <c r="I30" s="1"/>
      <c r="J30" s="3">
        <f>ROUND(SUM(J4:J8)+J29,5)</f>
        <v>1679755.46</v>
      </c>
      <c r="K30" s="3">
        <f>ROUND(SUM(K4:K8)+K29,5)</f>
        <v>1867967.1</v>
      </c>
      <c r="L30" s="3">
        <f t="shared" si="0"/>
        <v>-188211.64</v>
      </c>
      <c r="M30" s="17">
        <f t="shared" si="1"/>
        <v>0.89924000000000004</v>
      </c>
    </row>
    <row r="31" spans="1:13" x14ac:dyDescent="0.25">
      <c r="A31" s="1"/>
      <c r="B31" s="1"/>
      <c r="C31" s="1" t="s">
        <v>121</v>
      </c>
      <c r="D31" s="1"/>
      <c r="E31" s="1"/>
      <c r="F31" s="1"/>
      <c r="G31" s="1"/>
      <c r="H31" s="1"/>
      <c r="I31" s="1"/>
      <c r="J31" s="2">
        <f>J30</f>
        <v>1679755.46</v>
      </c>
      <c r="K31" s="2">
        <f>K30</f>
        <v>1867967.1</v>
      </c>
      <c r="L31" s="2">
        <f t="shared" si="0"/>
        <v>-188211.64</v>
      </c>
      <c r="M31" s="15">
        <f t="shared" si="1"/>
        <v>0.89924000000000004</v>
      </c>
    </row>
    <row r="32" spans="1:13" x14ac:dyDescent="0.25">
      <c r="A32" s="1"/>
      <c r="B32" s="1"/>
      <c r="C32" s="1"/>
      <c r="D32" s="1" t="s">
        <v>122</v>
      </c>
      <c r="E32" s="1"/>
      <c r="F32" s="1"/>
      <c r="G32" s="1"/>
      <c r="H32" s="1"/>
      <c r="I32" s="1"/>
      <c r="J32" s="2"/>
      <c r="K32" s="2"/>
      <c r="L32" s="2"/>
      <c r="M32" s="15"/>
    </row>
    <row r="33" spans="1:13" x14ac:dyDescent="0.25">
      <c r="A33" s="1"/>
      <c r="B33" s="1"/>
      <c r="C33" s="1"/>
      <c r="D33" s="1"/>
      <c r="E33" s="1" t="s">
        <v>123</v>
      </c>
      <c r="F33" s="1"/>
      <c r="G33" s="1"/>
      <c r="H33" s="1"/>
      <c r="I33" s="1"/>
      <c r="J33" s="2"/>
      <c r="K33" s="2"/>
      <c r="L33" s="2"/>
      <c r="M33" s="15"/>
    </row>
    <row r="34" spans="1:13" x14ac:dyDescent="0.25">
      <c r="A34" s="1"/>
      <c r="B34" s="1"/>
      <c r="C34" s="1"/>
      <c r="D34" s="1"/>
      <c r="E34" s="1"/>
      <c r="F34" s="1" t="s">
        <v>124</v>
      </c>
      <c r="G34" s="1"/>
      <c r="H34" s="1"/>
      <c r="I34" s="1"/>
      <c r="J34" s="2">
        <v>14523.96</v>
      </c>
      <c r="K34" s="2"/>
      <c r="L34" s="2"/>
      <c r="M34" s="15"/>
    </row>
    <row r="35" spans="1:13" x14ac:dyDescent="0.25">
      <c r="A35" s="1"/>
      <c r="B35" s="1"/>
      <c r="C35" s="1"/>
      <c r="D35" s="1"/>
      <c r="E35" s="1"/>
      <c r="F35" s="1" t="s">
        <v>125</v>
      </c>
      <c r="G35" s="1"/>
      <c r="H35" s="1"/>
      <c r="I35" s="1"/>
      <c r="J35" s="2">
        <v>0</v>
      </c>
      <c r="K35" s="2">
        <v>20000</v>
      </c>
      <c r="L35" s="2">
        <f t="shared" ref="L35:L42" si="2">ROUND((J35-K35),5)</f>
        <v>-20000</v>
      </c>
      <c r="M35" s="15">
        <f t="shared" ref="M35:M42" si="3">ROUND(IF(K35=0, IF(J35=0, 0, 1), J35/K35),5)</f>
        <v>0</v>
      </c>
    </row>
    <row r="36" spans="1:13" x14ac:dyDescent="0.25">
      <c r="A36" s="1"/>
      <c r="B36" s="1"/>
      <c r="C36" s="1"/>
      <c r="D36" s="1"/>
      <c r="E36" s="1"/>
      <c r="F36" s="1" t="s">
        <v>126</v>
      </c>
      <c r="G36" s="1"/>
      <c r="H36" s="1"/>
      <c r="I36" s="1"/>
      <c r="J36" s="2">
        <v>94357.08</v>
      </c>
      <c r="K36" s="2">
        <v>93925.07</v>
      </c>
      <c r="L36" s="2">
        <f t="shared" si="2"/>
        <v>432.01</v>
      </c>
      <c r="M36" s="15">
        <f t="shared" si="3"/>
        <v>1.0045999999999999</v>
      </c>
    </row>
    <row r="37" spans="1:13" x14ac:dyDescent="0.25">
      <c r="A37" s="1"/>
      <c r="B37" s="1"/>
      <c r="C37" s="1"/>
      <c r="D37" s="1"/>
      <c r="E37" s="1"/>
      <c r="F37" s="1" t="s">
        <v>127</v>
      </c>
      <c r="G37" s="1"/>
      <c r="H37" s="1"/>
      <c r="I37" s="1"/>
      <c r="J37" s="2">
        <v>2491.9699999999998</v>
      </c>
      <c r="K37" s="2">
        <v>125000</v>
      </c>
      <c r="L37" s="2">
        <f t="shared" si="2"/>
        <v>-122508.03</v>
      </c>
      <c r="M37" s="15">
        <f t="shared" si="3"/>
        <v>1.9939999999999999E-2</v>
      </c>
    </row>
    <row r="38" spans="1:13" x14ac:dyDescent="0.25">
      <c r="A38" s="1"/>
      <c r="B38" s="1"/>
      <c r="C38" s="1"/>
      <c r="D38" s="1"/>
      <c r="E38" s="1"/>
      <c r="F38" s="1" t="s">
        <v>128</v>
      </c>
      <c r="G38" s="1"/>
      <c r="H38" s="1"/>
      <c r="I38" s="1"/>
      <c r="J38" s="2">
        <v>24038.53</v>
      </c>
      <c r="K38" s="2">
        <v>0</v>
      </c>
      <c r="L38" s="2">
        <f t="shared" si="2"/>
        <v>24038.53</v>
      </c>
      <c r="M38" s="15">
        <f t="shared" si="3"/>
        <v>1</v>
      </c>
    </row>
    <row r="39" spans="1:13" x14ac:dyDescent="0.25">
      <c r="A39" s="1"/>
      <c r="B39" s="1"/>
      <c r="C39" s="1"/>
      <c r="D39" s="1"/>
      <c r="E39" s="1"/>
      <c r="F39" s="1" t="s">
        <v>129</v>
      </c>
      <c r="G39" s="1"/>
      <c r="H39" s="1"/>
      <c r="I39" s="1"/>
      <c r="J39" s="2">
        <v>25795.59</v>
      </c>
      <c r="K39" s="2">
        <v>13100</v>
      </c>
      <c r="L39" s="2">
        <f t="shared" si="2"/>
        <v>12695.59</v>
      </c>
      <c r="M39" s="15">
        <f t="shared" si="3"/>
        <v>1.96913</v>
      </c>
    </row>
    <row r="40" spans="1:13" x14ac:dyDescent="0.25">
      <c r="A40" s="1"/>
      <c r="B40" s="1"/>
      <c r="C40" s="1"/>
      <c r="D40" s="1"/>
      <c r="E40" s="1"/>
      <c r="F40" s="1" t="s">
        <v>130</v>
      </c>
      <c r="G40" s="1"/>
      <c r="H40" s="1"/>
      <c r="I40" s="1"/>
      <c r="J40" s="2">
        <v>33189.620000000003</v>
      </c>
      <c r="K40" s="2">
        <v>33313.199999999997</v>
      </c>
      <c r="L40" s="2">
        <f t="shared" si="2"/>
        <v>-123.58</v>
      </c>
      <c r="M40" s="15">
        <f t="shared" si="3"/>
        <v>0.99629000000000001</v>
      </c>
    </row>
    <row r="41" spans="1:13" ht="15.75" thickBot="1" x14ac:dyDescent="0.3">
      <c r="A41" s="1"/>
      <c r="B41" s="1"/>
      <c r="C41" s="1"/>
      <c r="D41" s="1"/>
      <c r="E41" s="1"/>
      <c r="F41" s="1" t="s">
        <v>131</v>
      </c>
      <c r="G41" s="1"/>
      <c r="H41" s="1"/>
      <c r="I41" s="1"/>
      <c r="J41" s="4">
        <v>0</v>
      </c>
      <c r="K41" s="4">
        <v>0</v>
      </c>
      <c r="L41" s="4">
        <f t="shared" si="2"/>
        <v>0</v>
      </c>
      <c r="M41" s="18">
        <f t="shared" si="3"/>
        <v>0</v>
      </c>
    </row>
    <row r="42" spans="1:13" x14ac:dyDescent="0.25">
      <c r="A42" s="1"/>
      <c r="B42" s="1"/>
      <c r="C42" s="1"/>
      <c r="D42" s="1"/>
      <c r="E42" s="1" t="s">
        <v>132</v>
      </c>
      <c r="F42" s="1"/>
      <c r="G42" s="1"/>
      <c r="H42" s="1"/>
      <c r="I42" s="1"/>
      <c r="J42" s="2">
        <f>ROUND(SUM(J33:J41),5)</f>
        <v>194396.75</v>
      </c>
      <c r="K42" s="2">
        <f>ROUND(SUM(K33:K41),5)</f>
        <v>285338.27</v>
      </c>
      <c r="L42" s="2">
        <f t="shared" si="2"/>
        <v>-90941.52</v>
      </c>
      <c r="M42" s="15">
        <f t="shared" si="3"/>
        <v>0.68128999999999995</v>
      </c>
    </row>
    <row r="43" spans="1:13" x14ac:dyDescent="0.25">
      <c r="A43" s="1"/>
      <c r="B43" s="1"/>
      <c r="C43" s="1"/>
      <c r="D43" s="1"/>
      <c r="E43" s="1" t="s">
        <v>133</v>
      </c>
      <c r="F43" s="1"/>
      <c r="G43" s="1"/>
      <c r="H43" s="1"/>
      <c r="I43" s="1"/>
      <c r="J43" s="2"/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134</v>
      </c>
      <c r="G44" s="1"/>
      <c r="H44" s="1"/>
      <c r="I44" s="1"/>
      <c r="J44" s="2">
        <v>530.91999999999996</v>
      </c>
      <c r="K44" s="2">
        <v>2200</v>
      </c>
      <c r="L44" s="2">
        <f t="shared" ref="L44:L49" si="4">ROUND((J44-K44),5)</f>
        <v>-1669.08</v>
      </c>
      <c r="M44" s="15">
        <f t="shared" ref="M44:M49" si="5">ROUND(IF(K44=0, IF(J44=0, 0, 1), J44/K44),5)</f>
        <v>0.24132999999999999</v>
      </c>
    </row>
    <row r="45" spans="1:13" x14ac:dyDescent="0.25">
      <c r="A45" s="1"/>
      <c r="B45" s="1"/>
      <c r="C45" s="1"/>
      <c r="D45" s="1"/>
      <c r="E45" s="1"/>
      <c r="F45" s="1" t="s">
        <v>135</v>
      </c>
      <c r="G45" s="1"/>
      <c r="H45" s="1"/>
      <c r="I45" s="1"/>
      <c r="J45" s="2">
        <v>2720.9</v>
      </c>
      <c r="K45" s="2">
        <v>11500</v>
      </c>
      <c r="L45" s="2">
        <f t="shared" si="4"/>
        <v>-8779.1</v>
      </c>
      <c r="M45" s="15">
        <f t="shared" si="5"/>
        <v>0.2366</v>
      </c>
    </row>
    <row r="46" spans="1:13" x14ac:dyDescent="0.25">
      <c r="A46" s="1"/>
      <c r="B46" s="1"/>
      <c r="C46" s="1"/>
      <c r="D46" s="1"/>
      <c r="E46" s="1"/>
      <c r="F46" s="1" t="s">
        <v>136</v>
      </c>
      <c r="G46" s="1"/>
      <c r="H46" s="1"/>
      <c r="I46" s="1"/>
      <c r="J46" s="2">
        <v>1941.59</v>
      </c>
      <c r="K46" s="2">
        <v>3000</v>
      </c>
      <c r="L46" s="2">
        <f t="shared" si="4"/>
        <v>-1058.4100000000001</v>
      </c>
      <c r="M46" s="15">
        <f t="shared" si="5"/>
        <v>0.6472</v>
      </c>
    </row>
    <row r="47" spans="1:13" x14ac:dyDescent="0.25">
      <c r="A47" s="1"/>
      <c r="B47" s="1"/>
      <c r="C47" s="1"/>
      <c r="D47" s="1"/>
      <c r="E47" s="1"/>
      <c r="F47" s="1" t="s">
        <v>137</v>
      </c>
      <c r="G47" s="1"/>
      <c r="H47" s="1"/>
      <c r="I47" s="1"/>
      <c r="J47" s="2">
        <v>102.31</v>
      </c>
      <c r="K47" s="2">
        <v>600</v>
      </c>
      <c r="L47" s="2">
        <f t="shared" si="4"/>
        <v>-497.69</v>
      </c>
      <c r="M47" s="15">
        <f t="shared" si="5"/>
        <v>0.17052</v>
      </c>
    </row>
    <row r="48" spans="1:13" x14ac:dyDescent="0.25">
      <c r="A48" s="1"/>
      <c r="B48" s="1"/>
      <c r="C48" s="1"/>
      <c r="D48" s="1"/>
      <c r="E48" s="1"/>
      <c r="F48" s="1" t="s">
        <v>138</v>
      </c>
      <c r="G48" s="1"/>
      <c r="H48" s="1"/>
      <c r="I48" s="1"/>
      <c r="J48" s="2">
        <v>112.59</v>
      </c>
      <c r="K48" s="2">
        <v>500</v>
      </c>
      <c r="L48" s="2">
        <f t="shared" si="4"/>
        <v>-387.41</v>
      </c>
      <c r="M48" s="15">
        <f t="shared" si="5"/>
        <v>0.22517999999999999</v>
      </c>
    </row>
    <row r="49" spans="1:13" x14ac:dyDescent="0.25">
      <c r="A49" s="1"/>
      <c r="B49" s="1"/>
      <c r="C49" s="1"/>
      <c r="D49" s="1"/>
      <c r="E49" s="1"/>
      <c r="F49" s="1" t="s">
        <v>139</v>
      </c>
      <c r="G49" s="1"/>
      <c r="H49" s="1"/>
      <c r="I49" s="1"/>
      <c r="J49" s="2">
        <v>129.91999999999999</v>
      </c>
      <c r="K49" s="2">
        <v>3000</v>
      </c>
      <c r="L49" s="2">
        <f t="shared" si="4"/>
        <v>-2870.08</v>
      </c>
      <c r="M49" s="15">
        <f t="shared" si="5"/>
        <v>4.3310000000000001E-2</v>
      </c>
    </row>
    <row r="50" spans="1:13" x14ac:dyDescent="0.25">
      <c r="A50" s="1"/>
      <c r="B50" s="1"/>
      <c r="C50" s="1"/>
      <c r="D50" s="1"/>
      <c r="E50" s="1"/>
      <c r="F50" s="1" t="s">
        <v>140</v>
      </c>
      <c r="G50" s="1"/>
      <c r="H50" s="1"/>
      <c r="I50" s="1"/>
      <c r="J50" s="2"/>
      <c r="K50" s="2"/>
      <c r="L50" s="2"/>
      <c r="M50" s="15"/>
    </row>
    <row r="51" spans="1:13" x14ac:dyDescent="0.25">
      <c r="A51" s="1"/>
      <c r="B51" s="1"/>
      <c r="C51" s="1"/>
      <c r="D51" s="1"/>
      <c r="E51" s="1"/>
      <c r="F51" s="1"/>
      <c r="G51" s="1" t="s">
        <v>141</v>
      </c>
      <c r="H51" s="1"/>
      <c r="I51" s="1"/>
      <c r="J51" s="2">
        <v>24093.5</v>
      </c>
      <c r="K51" s="2">
        <v>25000</v>
      </c>
      <c r="L51" s="2">
        <f>ROUND((J51-K51),5)</f>
        <v>-906.5</v>
      </c>
      <c r="M51" s="15">
        <f>ROUND(IF(K51=0, IF(J51=0, 0, 1), J51/K51),5)</f>
        <v>0.96374000000000004</v>
      </c>
    </row>
    <row r="52" spans="1:13" x14ac:dyDescent="0.25">
      <c r="A52" s="1"/>
      <c r="B52" s="1"/>
      <c r="C52" s="1"/>
      <c r="D52" s="1"/>
      <c r="E52" s="1"/>
      <c r="F52" s="1"/>
      <c r="G52" s="1" t="s">
        <v>142</v>
      </c>
      <c r="H52" s="1"/>
      <c r="I52" s="1"/>
      <c r="J52" s="2">
        <v>0</v>
      </c>
      <c r="K52" s="2">
        <v>0</v>
      </c>
      <c r="L52" s="2">
        <f>ROUND((J52-K52),5)</f>
        <v>0</v>
      </c>
      <c r="M52" s="15">
        <f>ROUND(IF(K52=0, IF(J52=0, 0, 1), J52/K52),5)</f>
        <v>0</v>
      </c>
    </row>
    <row r="53" spans="1:13" ht="15.75" thickBot="1" x14ac:dyDescent="0.3">
      <c r="A53" s="1"/>
      <c r="B53" s="1"/>
      <c r="C53" s="1"/>
      <c r="D53" s="1"/>
      <c r="E53" s="1"/>
      <c r="F53" s="1"/>
      <c r="G53" s="1" t="s">
        <v>143</v>
      </c>
      <c r="H53" s="1"/>
      <c r="I53" s="1"/>
      <c r="J53" s="4">
        <v>2.39</v>
      </c>
      <c r="K53" s="4">
        <v>0</v>
      </c>
      <c r="L53" s="4">
        <f>ROUND((J53-K53),5)</f>
        <v>2.39</v>
      </c>
      <c r="M53" s="18">
        <f>ROUND(IF(K53=0, IF(J53=0, 0, 1), J53/K53),5)</f>
        <v>1</v>
      </c>
    </row>
    <row r="54" spans="1:13" x14ac:dyDescent="0.25">
      <c r="A54" s="1"/>
      <c r="B54" s="1"/>
      <c r="C54" s="1"/>
      <c r="D54" s="1"/>
      <c r="E54" s="1"/>
      <c r="F54" s="1" t="s">
        <v>144</v>
      </c>
      <c r="G54" s="1"/>
      <c r="H54" s="1"/>
      <c r="I54" s="1"/>
      <c r="J54" s="2">
        <f>ROUND(SUM(J50:J53),5)</f>
        <v>24095.89</v>
      </c>
      <c r="K54" s="2">
        <f>ROUND(SUM(K50:K53),5)</f>
        <v>25000</v>
      </c>
      <c r="L54" s="2">
        <f>ROUND((J54-K54),5)</f>
        <v>-904.11</v>
      </c>
      <c r="M54" s="15">
        <f>ROUND(IF(K54=0, IF(J54=0, 0, 1), J54/K54),5)</f>
        <v>0.96384000000000003</v>
      </c>
    </row>
    <row r="55" spans="1:13" x14ac:dyDescent="0.25">
      <c r="A55" s="1"/>
      <c r="B55" s="1"/>
      <c r="C55" s="1"/>
      <c r="D55" s="1"/>
      <c r="E55" s="1"/>
      <c r="F55" s="1" t="s">
        <v>145</v>
      </c>
      <c r="G55" s="1"/>
      <c r="H55" s="1"/>
      <c r="I55" s="1"/>
      <c r="J55" s="2"/>
      <c r="K55" s="2"/>
      <c r="L55" s="2"/>
      <c r="M55" s="15"/>
    </row>
    <row r="56" spans="1:13" x14ac:dyDescent="0.25">
      <c r="A56" s="1"/>
      <c r="B56" s="1"/>
      <c r="C56" s="1"/>
      <c r="D56" s="1"/>
      <c r="E56" s="1"/>
      <c r="F56" s="1"/>
      <c r="G56" s="1" t="s">
        <v>146</v>
      </c>
      <c r="H56" s="1"/>
      <c r="I56" s="1"/>
      <c r="J56" s="2">
        <v>0</v>
      </c>
      <c r="K56" s="2">
        <v>3500</v>
      </c>
      <c r="L56" s="2">
        <f t="shared" ref="L56:L62" si="6">ROUND((J56-K56),5)</f>
        <v>-3500</v>
      </c>
      <c r="M56" s="15">
        <f t="shared" ref="M56:M62" si="7"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147</v>
      </c>
      <c r="H57" s="1"/>
      <c r="I57" s="1"/>
      <c r="J57" s="2">
        <v>5615.72</v>
      </c>
      <c r="K57" s="2">
        <v>2000</v>
      </c>
      <c r="L57" s="2">
        <f t="shared" si="6"/>
        <v>3615.72</v>
      </c>
      <c r="M57" s="15">
        <f t="shared" si="7"/>
        <v>2.8078599999999998</v>
      </c>
    </row>
    <row r="58" spans="1:13" x14ac:dyDescent="0.25">
      <c r="A58" s="1"/>
      <c r="B58" s="1"/>
      <c r="C58" s="1"/>
      <c r="D58" s="1"/>
      <c r="E58" s="1"/>
      <c r="F58" s="1"/>
      <c r="G58" s="1" t="s">
        <v>148</v>
      </c>
      <c r="H58" s="1"/>
      <c r="I58" s="1"/>
      <c r="J58" s="2">
        <v>0</v>
      </c>
      <c r="K58" s="2">
        <v>0</v>
      </c>
      <c r="L58" s="2">
        <f t="shared" si="6"/>
        <v>0</v>
      </c>
      <c r="M58" s="15">
        <f t="shared" si="7"/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149</v>
      </c>
      <c r="H59" s="1"/>
      <c r="I59" s="1"/>
      <c r="J59" s="2">
        <v>31340.25</v>
      </c>
      <c r="K59" s="2">
        <v>29001</v>
      </c>
      <c r="L59" s="2">
        <f t="shared" si="6"/>
        <v>2339.25</v>
      </c>
      <c r="M59" s="15">
        <f t="shared" si="7"/>
        <v>1.08066</v>
      </c>
    </row>
    <row r="60" spans="1:13" x14ac:dyDescent="0.25">
      <c r="A60" s="1"/>
      <c r="B60" s="1"/>
      <c r="C60" s="1"/>
      <c r="D60" s="1"/>
      <c r="E60" s="1"/>
      <c r="F60" s="1"/>
      <c r="G60" s="1" t="s">
        <v>150</v>
      </c>
      <c r="H60" s="1"/>
      <c r="I60" s="1"/>
      <c r="J60" s="2">
        <v>20626</v>
      </c>
      <c r="K60" s="2">
        <v>25265</v>
      </c>
      <c r="L60" s="2">
        <f t="shared" si="6"/>
        <v>-4639</v>
      </c>
      <c r="M60" s="15">
        <f t="shared" si="7"/>
        <v>0.81638999999999995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151</v>
      </c>
      <c r="H61" s="1"/>
      <c r="I61" s="1"/>
      <c r="J61" s="4">
        <v>0</v>
      </c>
      <c r="K61" s="4">
        <v>0</v>
      </c>
      <c r="L61" s="4">
        <f t="shared" si="6"/>
        <v>0</v>
      </c>
      <c r="M61" s="18">
        <f t="shared" si="7"/>
        <v>0</v>
      </c>
    </row>
    <row r="62" spans="1:13" x14ac:dyDescent="0.25">
      <c r="A62" s="1"/>
      <c r="B62" s="1"/>
      <c r="C62" s="1"/>
      <c r="D62" s="1"/>
      <c r="E62" s="1"/>
      <c r="F62" s="1" t="s">
        <v>152</v>
      </c>
      <c r="G62" s="1"/>
      <c r="H62" s="1"/>
      <c r="I62" s="1"/>
      <c r="J62" s="2">
        <f>ROUND(SUM(J55:J61),5)</f>
        <v>57581.97</v>
      </c>
      <c r="K62" s="2">
        <f>ROUND(SUM(K55:K61),5)</f>
        <v>59766</v>
      </c>
      <c r="L62" s="2">
        <f t="shared" si="6"/>
        <v>-2184.0300000000002</v>
      </c>
      <c r="M62" s="15">
        <f t="shared" si="7"/>
        <v>0.96345999999999998</v>
      </c>
    </row>
    <row r="63" spans="1:13" x14ac:dyDescent="0.25">
      <c r="A63" s="1"/>
      <c r="B63" s="1"/>
      <c r="C63" s="1"/>
      <c r="D63" s="1"/>
      <c r="E63" s="1"/>
      <c r="F63" s="1" t="s">
        <v>153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154</v>
      </c>
      <c r="H64" s="1"/>
      <c r="I64" s="1"/>
      <c r="J64" s="2">
        <v>614.33000000000004</v>
      </c>
      <c r="K64" s="2">
        <v>0</v>
      </c>
      <c r="L64" s="2">
        <f t="shared" ref="L64:L71" si="8">ROUND((J64-K64),5)</f>
        <v>614.33000000000004</v>
      </c>
      <c r="M64" s="15">
        <f t="shared" ref="M64:M71" si="9">ROUND(IF(K64=0, IF(J64=0, 0, 1), J64/K64),5)</f>
        <v>1</v>
      </c>
    </row>
    <row r="65" spans="1:13" x14ac:dyDescent="0.25">
      <c r="A65" s="1"/>
      <c r="B65" s="1"/>
      <c r="C65" s="1"/>
      <c r="D65" s="1"/>
      <c r="E65" s="1"/>
      <c r="F65" s="1"/>
      <c r="G65" s="1" t="s">
        <v>155</v>
      </c>
      <c r="H65" s="1"/>
      <c r="I65" s="1"/>
      <c r="J65" s="2">
        <v>12285</v>
      </c>
      <c r="K65" s="2">
        <v>13000</v>
      </c>
      <c r="L65" s="2">
        <f t="shared" si="8"/>
        <v>-715</v>
      </c>
      <c r="M65" s="15">
        <f t="shared" si="9"/>
        <v>0.94499999999999995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156</v>
      </c>
      <c r="H66" s="1"/>
      <c r="I66" s="1"/>
      <c r="J66" s="2">
        <v>0</v>
      </c>
      <c r="K66" s="2">
        <v>0</v>
      </c>
      <c r="L66" s="2">
        <f t="shared" si="8"/>
        <v>0</v>
      </c>
      <c r="M66" s="15">
        <f t="shared" si="9"/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157</v>
      </c>
      <c r="H67" s="1"/>
      <c r="I67" s="1"/>
      <c r="J67" s="2">
        <v>254.78</v>
      </c>
      <c r="K67" s="2">
        <v>3500</v>
      </c>
      <c r="L67" s="2">
        <f t="shared" si="8"/>
        <v>-3245.22</v>
      </c>
      <c r="M67" s="15">
        <f t="shared" si="9"/>
        <v>7.2789999999999994E-2</v>
      </c>
    </row>
    <row r="68" spans="1:13" x14ac:dyDescent="0.25">
      <c r="A68" s="1"/>
      <c r="B68" s="1"/>
      <c r="C68" s="1"/>
      <c r="D68" s="1"/>
      <c r="E68" s="1"/>
      <c r="F68" s="1"/>
      <c r="G68" s="1" t="s">
        <v>158</v>
      </c>
      <c r="H68" s="1"/>
      <c r="I68" s="1"/>
      <c r="J68" s="2">
        <v>976</v>
      </c>
      <c r="K68" s="2">
        <v>1512</v>
      </c>
      <c r="L68" s="2">
        <f t="shared" si="8"/>
        <v>-536</v>
      </c>
      <c r="M68" s="15">
        <f t="shared" si="9"/>
        <v>0.64549999999999996</v>
      </c>
    </row>
    <row r="69" spans="1:13" x14ac:dyDescent="0.25">
      <c r="A69" s="1"/>
      <c r="B69" s="1"/>
      <c r="C69" s="1"/>
      <c r="D69" s="1"/>
      <c r="E69" s="1"/>
      <c r="F69" s="1"/>
      <c r="G69" s="1" t="s">
        <v>159</v>
      </c>
      <c r="H69" s="1"/>
      <c r="I69" s="1"/>
      <c r="J69" s="2">
        <v>350</v>
      </c>
      <c r="K69" s="2">
        <v>600</v>
      </c>
      <c r="L69" s="2">
        <f t="shared" si="8"/>
        <v>-250</v>
      </c>
      <c r="M69" s="15">
        <f t="shared" si="9"/>
        <v>0.58333000000000002</v>
      </c>
    </row>
    <row r="70" spans="1:13" ht="15.75" thickBot="1" x14ac:dyDescent="0.3">
      <c r="A70" s="1"/>
      <c r="B70" s="1"/>
      <c r="C70" s="1"/>
      <c r="D70" s="1"/>
      <c r="E70" s="1"/>
      <c r="F70" s="1"/>
      <c r="G70" s="1" t="s">
        <v>160</v>
      </c>
      <c r="H70" s="1"/>
      <c r="I70" s="1"/>
      <c r="J70" s="4">
        <v>5292.87</v>
      </c>
      <c r="K70" s="4">
        <v>6200</v>
      </c>
      <c r="L70" s="4">
        <f t="shared" si="8"/>
        <v>-907.13</v>
      </c>
      <c r="M70" s="18">
        <f t="shared" si="9"/>
        <v>0.85368999999999995</v>
      </c>
    </row>
    <row r="71" spans="1:13" x14ac:dyDescent="0.25">
      <c r="A71" s="1"/>
      <c r="B71" s="1"/>
      <c r="C71" s="1"/>
      <c r="D71" s="1"/>
      <c r="E71" s="1"/>
      <c r="F71" s="1" t="s">
        <v>161</v>
      </c>
      <c r="G71" s="1"/>
      <c r="H71" s="1"/>
      <c r="I71" s="1"/>
      <c r="J71" s="2">
        <f>ROUND(SUM(J63:J70),5)</f>
        <v>19772.98</v>
      </c>
      <c r="K71" s="2">
        <f>ROUND(SUM(K63:K70),5)</f>
        <v>24812</v>
      </c>
      <c r="L71" s="2">
        <f t="shared" si="8"/>
        <v>-5039.0200000000004</v>
      </c>
      <c r="M71" s="15">
        <f t="shared" si="9"/>
        <v>0.79691000000000001</v>
      </c>
    </row>
    <row r="72" spans="1:13" x14ac:dyDescent="0.25">
      <c r="A72" s="1"/>
      <c r="B72" s="1"/>
      <c r="C72" s="1"/>
      <c r="D72" s="1"/>
      <c r="E72" s="1"/>
      <c r="F72" s="1" t="s">
        <v>162</v>
      </c>
      <c r="G72" s="1"/>
      <c r="H72" s="1"/>
      <c r="I72" s="1"/>
      <c r="J72" s="2"/>
      <c r="K72" s="2"/>
      <c r="L72" s="2"/>
      <c r="M72" s="15"/>
    </row>
    <row r="73" spans="1:13" x14ac:dyDescent="0.25">
      <c r="A73" s="1"/>
      <c r="B73" s="1"/>
      <c r="C73" s="1"/>
      <c r="D73" s="1"/>
      <c r="E73" s="1"/>
      <c r="F73" s="1"/>
      <c r="G73" s="1" t="s">
        <v>163</v>
      </c>
      <c r="H73" s="1"/>
      <c r="I73" s="1"/>
      <c r="J73" s="2"/>
      <c r="K73" s="2"/>
      <c r="L73" s="2"/>
      <c r="M73" s="15"/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164</v>
      </c>
      <c r="I74" s="1"/>
      <c r="J74" s="2">
        <v>0</v>
      </c>
      <c r="K74" s="2">
        <v>0</v>
      </c>
      <c r="L74" s="2">
        <f>ROUND((J74-K74),5)</f>
        <v>0</v>
      </c>
      <c r="M74" s="15">
        <f>ROUND(IF(K74=0, IF(J74=0, 0, 1), J74/K74),5)</f>
        <v>0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165</v>
      </c>
      <c r="I75" s="1"/>
      <c r="J75" s="2">
        <v>203.8</v>
      </c>
      <c r="K75" s="2">
        <v>15000</v>
      </c>
      <c r="L75" s="2">
        <f>ROUND((J75-K75),5)</f>
        <v>-14796.2</v>
      </c>
      <c r="M75" s="15">
        <f>ROUND(IF(K75=0, IF(J75=0, 0, 1), J75/K75),5)</f>
        <v>1.359E-2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166</v>
      </c>
      <c r="I76" s="1"/>
      <c r="J76" s="2">
        <v>23801.07</v>
      </c>
      <c r="K76" s="2">
        <v>17531.28</v>
      </c>
      <c r="L76" s="2">
        <f>ROUND((J76-K76),5)</f>
        <v>6269.79</v>
      </c>
      <c r="M76" s="15">
        <f>ROUND(IF(K76=0, IF(J76=0, 0, 1), J76/K76),5)</f>
        <v>1.3576299999999999</v>
      </c>
    </row>
    <row r="77" spans="1:13" x14ac:dyDescent="0.25">
      <c r="A77" s="1"/>
      <c r="B77" s="1"/>
      <c r="C77" s="1"/>
      <c r="D77" s="1"/>
      <c r="E77" s="1"/>
      <c r="F77" s="1"/>
      <c r="G77" s="1"/>
      <c r="H77" s="1" t="s">
        <v>167</v>
      </c>
      <c r="I77" s="1"/>
      <c r="J77" s="2"/>
      <c r="K77" s="2"/>
      <c r="L77" s="2"/>
      <c r="M77" s="15"/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168</v>
      </c>
      <c r="J78" s="2">
        <v>75780.72</v>
      </c>
      <c r="K78" s="2">
        <v>151561.49</v>
      </c>
      <c r="L78" s="2">
        <f t="shared" ref="L78:L95" si="10">ROUND((J78-K78),5)</f>
        <v>-75780.77</v>
      </c>
      <c r="M78" s="15">
        <f t="shared" ref="M78:M95" si="11">ROUND(IF(K78=0, IF(J78=0, 0, 1), J78/K78),5)</f>
        <v>0.5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169</v>
      </c>
      <c r="J79" s="2">
        <v>7956.96</v>
      </c>
      <c r="K79" s="2">
        <v>15913.96</v>
      </c>
      <c r="L79" s="2">
        <f t="shared" si="10"/>
        <v>-7957</v>
      </c>
      <c r="M79" s="15">
        <f t="shared" si="11"/>
        <v>0.5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170</v>
      </c>
      <c r="J80" s="2">
        <v>2879.64</v>
      </c>
      <c r="K80" s="2">
        <v>5759.33</v>
      </c>
      <c r="L80" s="2">
        <f t="shared" si="10"/>
        <v>-2879.69</v>
      </c>
      <c r="M80" s="15">
        <f t="shared" si="11"/>
        <v>0.5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171</v>
      </c>
      <c r="J81" s="2">
        <v>0</v>
      </c>
      <c r="K81" s="2">
        <v>0</v>
      </c>
      <c r="L81" s="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172</v>
      </c>
      <c r="J82" s="2">
        <v>4730</v>
      </c>
      <c r="K82" s="2">
        <v>11352</v>
      </c>
      <c r="L82" s="2">
        <f t="shared" si="10"/>
        <v>-6622</v>
      </c>
      <c r="M82" s="15">
        <f t="shared" si="11"/>
        <v>0.41666999999999998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173</v>
      </c>
      <c r="J83" s="2">
        <v>0</v>
      </c>
      <c r="K83" s="2">
        <v>0</v>
      </c>
      <c r="L83" s="2">
        <f t="shared" si="10"/>
        <v>0</v>
      </c>
      <c r="M83" s="15">
        <f t="shared" si="11"/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174</v>
      </c>
      <c r="J84" s="2">
        <v>0</v>
      </c>
      <c r="K84" s="2">
        <v>0</v>
      </c>
      <c r="L84" s="2">
        <f t="shared" si="10"/>
        <v>0</v>
      </c>
      <c r="M84" s="15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175</v>
      </c>
      <c r="J85" s="2">
        <v>0</v>
      </c>
      <c r="K85" s="2">
        <v>0</v>
      </c>
      <c r="L85" s="2">
        <f t="shared" si="10"/>
        <v>0</v>
      </c>
      <c r="M85" s="15">
        <f t="shared" si="11"/>
        <v>0</v>
      </c>
    </row>
    <row r="86" spans="1:13" ht="15.75" thickBot="1" x14ac:dyDescent="0.3">
      <c r="A86" s="1"/>
      <c r="B86" s="1"/>
      <c r="C86" s="1"/>
      <c r="D86" s="1"/>
      <c r="E86" s="1"/>
      <c r="F86" s="1"/>
      <c r="G86" s="1"/>
      <c r="H86" s="1"/>
      <c r="I86" s="1" t="s">
        <v>176</v>
      </c>
      <c r="J86" s="4">
        <v>0</v>
      </c>
      <c r="K86" s="4">
        <v>0</v>
      </c>
      <c r="L86" s="4">
        <f t="shared" si="10"/>
        <v>0</v>
      </c>
      <c r="M86" s="18">
        <f t="shared" si="11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177</v>
      </c>
      <c r="I87" s="1"/>
      <c r="J87" s="2">
        <f>ROUND(SUM(J77:J86),5)</f>
        <v>91347.32</v>
      </c>
      <c r="K87" s="2">
        <f>ROUND(SUM(K77:K86),5)</f>
        <v>184586.78</v>
      </c>
      <c r="L87" s="2">
        <f t="shared" si="10"/>
        <v>-93239.46</v>
      </c>
      <c r="M87" s="15">
        <f t="shared" si="11"/>
        <v>0.49486999999999998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178</v>
      </c>
      <c r="I88" s="1"/>
      <c r="J88" s="2">
        <v>188968.61</v>
      </c>
      <c r="K88" s="2">
        <v>409007.91</v>
      </c>
      <c r="L88" s="2">
        <f t="shared" si="10"/>
        <v>-220039.3</v>
      </c>
      <c r="M88" s="15">
        <f t="shared" si="11"/>
        <v>0.46201999999999999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179</v>
      </c>
      <c r="I89" s="1"/>
      <c r="J89" s="2">
        <v>0</v>
      </c>
      <c r="K89" s="2">
        <v>0</v>
      </c>
      <c r="L89" s="2">
        <f t="shared" si="10"/>
        <v>0</v>
      </c>
      <c r="M89" s="15">
        <f t="shared" si="11"/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180</v>
      </c>
      <c r="I90" s="1"/>
      <c r="J90" s="2">
        <v>0</v>
      </c>
      <c r="K90" s="2">
        <v>0</v>
      </c>
      <c r="L90" s="2">
        <f t="shared" si="10"/>
        <v>0</v>
      </c>
      <c r="M90" s="15">
        <f t="shared" si="11"/>
        <v>0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181</v>
      </c>
      <c r="I91" s="1"/>
      <c r="J91" s="2">
        <v>43862.28</v>
      </c>
      <c r="K91" s="2">
        <v>88232</v>
      </c>
      <c r="L91" s="2">
        <f t="shared" si="10"/>
        <v>-44369.72</v>
      </c>
      <c r="M91" s="15">
        <f t="shared" si="11"/>
        <v>0.49712000000000001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182</v>
      </c>
      <c r="I92" s="1"/>
      <c r="J92" s="2">
        <v>15493.27</v>
      </c>
      <c r="K92" s="2">
        <v>46875</v>
      </c>
      <c r="L92" s="2">
        <f t="shared" si="10"/>
        <v>-31381.73</v>
      </c>
      <c r="M92" s="15">
        <f t="shared" si="11"/>
        <v>0.33051999999999998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183</v>
      </c>
      <c r="I93" s="1"/>
      <c r="J93" s="2">
        <v>54276.09</v>
      </c>
      <c r="K93" s="2">
        <v>91001.97</v>
      </c>
      <c r="L93" s="2">
        <f t="shared" si="10"/>
        <v>-36725.879999999997</v>
      </c>
      <c r="M93" s="15">
        <f t="shared" si="11"/>
        <v>0.59643000000000002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184</v>
      </c>
      <c r="I94" s="1"/>
      <c r="J94" s="4">
        <v>0</v>
      </c>
      <c r="K94" s="4">
        <v>0</v>
      </c>
      <c r="L94" s="4">
        <f t="shared" si="10"/>
        <v>0</v>
      </c>
      <c r="M94" s="18">
        <f t="shared" si="11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185</v>
      </c>
      <c r="H95" s="1"/>
      <c r="I95" s="1"/>
      <c r="J95" s="2">
        <f>ROUND(SUM(J73:J76)+SUM(J87:J94),5)</f>
        <v>417952.44</v>
      </c>
      <c r="K95" s="2">
        <f>ROUND(SUM(K73:K76)+SUM(K87:K94),5)</f>
        <v>852234.94</v>
      </c>
      <c r="L95" s="2">
        <f t="shared" si="10"/>
        <v>-434282.5</v>
      </c>
      <c r="M95" s="15">
        <f t="shared" si="11"/>
        <v>0.49042000000000002</v>
      </c>
    </row>
    <row r="96" spans="1:13" x14ac:dyDescent="0.25">
      <c r="A96" s="1"/>
      <c r="B96" s="1"/>
      <c r="C96" s="1"/>
      <c r="D96" s="1"/>
      <c r="E96" s="1"/>
      <c r="F96" s="1"/>
      <c r="G96" s="1" t="s">
        <v>401</v>
      </c>
      <c r="H96" s="1"/>
      <c r="I96" s="1"/>
      <c r="J96" s="2">
        <v>16.170000000000002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186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187</v>
      </c>
      <c r="I98" s="1"/>
      <c r="J98" s="2">
        <v>254.52</v>
      </c>
      <c r="K98" s="2">
        <v>510</v>
      </c>
      <c r="L98" s="2">
        <f t="shared" ref="L98:L105" si="12">ROUND((J98-K98),5)</f>
        <v>-255.48</v>
      </c>
      <c r="M98" s="15">
        <f t="shared" ref="M98:M105" si="13">ROUND(IF(K98=0, IF(J98=0, 0, 1), J98/K98),5)</f>
        <v>0.49906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188</v>
      </c>
      <c r="I99" s="1"/>
      <c r="J99" s="2">
        <v>29396.6</v>
      </c>
      <c r="K99" s="2">
        <v>57040.41</v>
      </c>
      <c r="L99" s="2">
        <f t="shared" si="12"/>
        <v>-27643.81</v>
      </c>
      <c r="M99" s="15">
        <f t="shared" si="13"/>
        <v>0.51536000000000004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189</v>
      </c>
      <c r="I100" s="1"/>
      <c r="J100" s="2">
        <v>8971.98</v>
      </c>
      <c r="K100" s="2">
        <v>22353.19</v>
      </c>
      <c r="L100" s="2">
        <f t="shared" si="12"/>
        <v>-13381.21</v>
      </c>
      <c r="M100" s="15">
        <f t="shared" si="13"/>
        <v>0.40137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190</v>
      </c>
      <c r="I101" s="1"/>
      <c r="J101" s="2">
        <v>39739</v>
      </c>
      <c r="K101" s="2">
        <v>70890</v>
      </c>
      <c r="L101" s="2">
        <f t="shared" si="12"/>
        <v>-31151</v>
      </c>
      <c r="M101" s="15">
        <f t="shared" si="13"/>
        <v>0.56057000000000001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191</v>
      </c>
      <c r="I102" s="1"/>
      <c r="J102" s="2">
        <v>0</v>
      </c>
      <c r="K102" s="2">
        <v>5000</v>
      </c>
      <c r="L102" s="2">
        <f t="shared" si="12"/>
        <v>-5000</v>
      </c>
      <c r="M102" s="15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/>
      <c r="H103" s="1" t="s">
        <v>192</v>
      </c>
      <c r="I103" s="1"/>
      <c r="J103" s="2">
        <v>471.17</v>
      </c>
      <c r="K103" s="2">
        <v>850</v>
      </c>
      <c r="L103" s="2">
        <f t="shared" si="12"/>
        <v>-378.83</v>
      </c>
      <c r="M103" s="15">
        <f t="shared" si="13"/>
        <v>0.55432000000000003</v>
      </c>
    </row>
    <row r="104" spans="1:13" ht="15.75" thickBot="1" x14ac:dyDescent="0.3">
      <c r="A104" s="1"/>
      <c r="B104" s="1"/>
      <c r="C104" s="1"/>
      <c r="D104" s="1"/>
      <c r="E104" s="1"/>
      <c r="F104" s="1"/>
      <c r="G104" s="1"/>
      <c r="H104" s="1" t="s">
        <v>193</v>
      </c>
      <c r="I104" s="1"/>
      <c r="J104" s="4">
        <v>0</v>
      </c>
      <c r="K104" s="4">
        <v>0</v>
      </c>
      <c r="L104" s="4">
        <f t="shared" si="12"/>
        <v>0</v>
      </c>
      <c r="M104" s="18">
        <f t="shared" si="13"/>
        <v>0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194</v>
      </c>
      <c r="H105" s="1"/>
      <c r="I105" s="1"/>
      <c r="J105" s="2">
        <f>ROUND(SUM(J97:J104),5)</f>
        <v>78833.27</v>
      </c>
      <c r="K105" s="2">
        <f>ROUND(SUM(K97:K104),5)</f>
        <v>156643.6</v>
      </c>
      <c r="L105" s="2">
        <f t="shared" si="12"/>
        <v>-77810.33</v>
      </c>
      <c r="M105" s="15">
        <f t="shared" si="13"/>
        <v>0.50327</v>
      </c>
    </row>
    <row r="106" spans="1:13" x14ac:dyDescent="0.25">
      <c r="A106" s="1"/>
      <c r="B106" s="1"/>
      <c r="C106" s="1"/>
      <c r="D106" s="1"/>
      <c r="E106" s="1"/>
      <c r="F106" s="1"/>
      <c r="G106" s="1" t="s">
        <v>195</v>
      </c>
      <c r="H106" s="1"/>
      <c r="I106" s="1"/>
      <c r="J106" s="2"/>
      <c r="K106" s="2"/>
      <c r="L106" s="2"/>
      <c r="M106" s="15"/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196</v>
      </c>
      <c r="I107" s="1"/>
      <c r="J107" s="2">
        <v>5913.66</v>
      </c>
      <c r="K107" s="2">
        <v>3000</v>
      </c>
      <c r="L107" s="2">
        <f t="shared" ref="L107:L113" si="14">ROUND((J107-K107),5)</f>
        <v>2913.66</v>
      </c>
      <c r="M107" s="15">
        <f t="shared" ref="M107:M113" si="15">ROUND(IF(K107=0, IF(J107=0, 0, 1), J107/K107),5)</f>
        <v>1.97122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197</v>
      </c>
      <c r="I108" s="1"/>
      <c r="J108" s="2">
        <v>6528.46</v>
      </c>
      <c r="K108" s="2">
        <v>11162.15</v>
      </c>
      <c r="L108" s="2">
        <f t="shared" si="14"/>
        <v>-4633.6899999999996</v>
      </c>
      <c r="M108" s="15">
        <f t="shared" si="15"/>
        <v>0.58487</v>
      </c>
    </row>
    <row r="109" spans="1:13" x14ac:dyDescent="0.25">
      <c r="A109" s="1"/>
      <c r="B109" s="1"/>
      <c r="C109" s="1"/>
      <c r="D109" s="1"/>
      <c r="E109" s="1"/>
      <c r="F109" s="1"/>
      <c r="G109" s="1"/>
      <c r="H109" s="1" t="s">
        <v>198</v>
      </c>
      <c r="I109" s="1"/>
      <c r="J109" s="2">
        <v>910.4</v>
      </c>
      <c r="K109" s="2">
        <v>1539.64</v>
      </c>
      <c r="L109" s="2">
        <f t="shared" si="14"/>
        <v>-629.24</v>
      </c>
      <c r="M109" s="15">
        <f t="shared" si="15"/>
        <v>0.59131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/>
      <c r="H110" s="1" t="s">
        <v>199</v>
      </c>
      <c r="I110" s="1"/>
      <c r="J110" s="4">
        <v>53.77</v>
      </c>
      <c r="K110" s="4">
        <v>0</v>
      </c>
      <c r="L110" s="4">
        <f t="shared" si="14"/>
        <v>53.77</v>
      </c>
      <c r="M110" s="18">
        <f t="shared" si="15"/>
        <v>1</v>
      </c>
    </row>
    <row r="111" spans="1:13" x14ac:dyDescent="0.25">
      <c r="A111" s="1"/>
      <c r="B111" s="1"/>
      <c r="C111" s="1"/>
      <c r="D111" s="1"/>
      <c r="E111" s="1"/>
      <c r="F111" s="1"/>
      <c r="G111" s="1" t="s">
        <v>200</v>
      </c>
      <c r="H111" s="1"/>
      <c r="I111" s="1"/>
      <c r="J111" s="2">
        <f>ROUND(SUM(J106:J110),5)</f>
        <v>13406.29</v>
      </c>
      <c r="K111" s="2">
        <f>ROUND(SUM(K106:K110),5)</f>
        <v>15701.79</v>
      </c>
      <c r="L111" s="2">
        <f t="shared" si="14"/>
        <v>-2295.5</v>
      </c>
      <c r="M111" s="15">
        <f t="shared" si="15"/>
        <v>0.85380999999999996</v>
      </c>
    </row>
    <row r="112" spans="1:13" ht="15.75" thickBot="1" x14ac:dyDescent="0.3">
      <c r="A112" s="1"/>
      <c r="B112" s="1"/>
      <c r="C112" s="1"/>
      <c r="D112" s="1"/>
      <c r="E112" s="1"/>
      <c r="F112" s="1"/>
      <c r="G112" s="1" t="s">
        <v>201</v>
      </c>
      <c r="H112" s="1"/>
      <c r="I112" s="1"/>
      <c r="J112" s="4">
        <v>0</v>
      </c>
      <c r="K112" s="4">
        <v>0</v>
      </c>
      <c r="L112" s="4">
        <f t="shared" si="14"/>
        <v>0</v>
      </c>
      <c r="M112" s="18">
        <f t="shared" si="15"/>
        <v>0</v>
      </c>
    </row>
    <row r="113" spans="1:13" x14ac:dyDescent="0.25">
      <c r="A113" s="1"/>
      <c r="B113" s="1"/>
      <c r="C113" s="1"/>
      <c r="D113" s="1"/>
      <c r="E113" s="1"/>
      <c r="F113" s="1" t="s">
        <v>202</v>
      </c>
      <c r="G113" s="1"/>
      <c r="H113" s="1"/>
      <c r="I113" s="1"/>
      <c r="J113" s="2">
        <f>ROUND(J72+SUM(J95:J96)+J105+SUM(J111:J112),5)</f>
        <v>510208.17</v>
      </c>
      <c r="K113" s="2">
        <f>ROUND(K72+SUM(K95:K96)+K105+SUM(K111:K112),5)</f>
        <v>1024580.33</v>
      </c>
      <c r="L113" s="2">
        <f t="shared" si="14"/>
        <v>-514372.16</v>
      </c>
      <c r="M113" s="15">
        <f t="shared" si="15"/>
        <v>0.49797000000000002</v>
      </c>
    </row>
    <row r="114" spans="1:13" x14ac:dyDescent="0.25">
      <c r="A114" s="1"/>
      <c r="B114" s="1"/>
      <c r="C114" s="1"/>
      <c r="D114" s="1"/>
      <c r="E114" s="1"/>
      <c r="F114" s="1" t="s">
        <v>203</v>
      </c>
      <c r="G114" s="1"/>
      <c r="H114" s="1"/>
      <c r="I114" s="1"/>
      <c r="J114" s="2"/>
      <c r="K114" s="2"/>
      <c r="L114" s="2"/>
      <c r="M114" s="15"/>
    </row>
    <row r="115" spans="1:13" x14ac:dyDescent="0.25">
      <c r="A115" s="1"/>
      <c r="B115" s="1"/>
      <c r="C115" s="1"/>
      <c r="D115" s="1"/>
      <c r="E115" s="1"/>
      <c r="F115" s="1"/>
      <c r="G115" s="1" t="s">
        <v>204</v>
      </c>
      <c r="H115" s="1"/>
      <c r="I115" s="1"/>
      <c r="J115" s="2">
        <v>826.5</v>
      </c>
      <c r="K115" s="2">
        <v>3000</v>
      </c>
      <c r="L115" s="2">
        <f t="shared" ref="L115:L120" si="16">ROUND((J115-K115),5)</f>
        <v>-2173.5</v>
      </c>
      <c r="M115" s="15">
        <f t="shared" ref="M115:M120" si="17">ROUND(IF(K115=0, IF(J115=0, 0, 1), J115/K115),5)</f>
        <v>0.27550000000000002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205</v>
      </c>
      <c r="H116" s="1"/>
      <c r="I116" s="1"/>
      <c r="J116" s="2">
        <v>11760</v>
      </c>
      <c r="K116" s="2">
        <v>27320</v>
      </c>
      <c r="L116" s="2">
        <f t="shared" si="16"/>
        <v>-15560</v>
      </c>
      <c r="M116" s="15">
        <f t="shared" si="17"/>
        <v>0.43045</v>
      </c>
    </row>
    <row r="117" spans="1:13" x14ac:dyDescent="0.25">
      <c r="A117" s="1"/>
      <c r="B117" s="1"/>
      <c r="C117" s="1"/>
      <c r="D117" s="1"/>
      <c r="E117" s="1"/>
      <c r="F117" s="1"/>
      <c r="G117" s="1" t="s">
        <v>206</v>
      </c>
      <c r="H117" s="1"/>
      <c r="I117" s="1"/>
      <c r="J117" s="2">
        <v>0</v>
      </c>
      <c r="K117" s="2">
        <v>4500</v>
      </c>
      <c r="L117" s="2">
        <f t="shared" si="16"/>
        <v>-4500</v>
      </c>
      <c r="M117" s="15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/>
      <c r="G118" s="1" t="s">
        <v>207</v>
      </c>
      <c r="H118" s="1"/>
      <c r="I118" s="1"/>
      <c r="J118" s="2">
        <v>0</v>
      </c>
      <c r="K118" s="2">
        <v>0</v>
      </c>
      <c r="L118" s="2">
        <f t="shared" si="16"/>
        <v>0</v>
      </c>
      <c r="M118" s="15">
        <f t="shared" si="17"/>
        <v>0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 t="s">
        <v>208</v>
      </c>
      <c r="H119" s="1"/>
      <c r="I119" s="1"/>
      <c r="J119" s="4">
        <v>0</v>
      </c>
      <c r="K119" s="4">
        <v>0</v>
      </c>
      <c r="L119" s="4">
        <f t="shared" si="16"/>
        <v>0</v>
      </c>
      <c r="M119" s="18">
        <f t="shared" si="17"/>
        <v>0</v>
      </c>
    </row>
    <row r="120" spans="1:13" x14ac:dyDescent="0.25">
      <c r="A120" s="1"/>
      <c r="B120" s="1"/>
      <c r="C120" s="1"/>
      <c r="D120" s="1"/>
      <c r="E120" s="1"/>
      <c r="F120" s="1" t="s">
        <v>209</v>
      </c>
      <c r="G120" s="1"/>
      <c r="H120" s="1"/>
      <c r="I120" s="1"/>
      <c r="J120" s="2">
        <f>ROUND(SUM(J114:J119),5)</f>
        <v>12586.5</v>
      </c>
      <c r="K120" s="2">
        <f>ROUND(SUM(K114:K119),5)</f>
        <v>34820</v>
      </c>
      <c r="L120" s="2">
        <f t="shared" si="16"/>
        <v>-22233.5</v>
      </c>
      <c r="M120" s="15">
        <f t="shared" si="17"/>
        <v>0.36147000000000001</v>
      </c>
    </row>
    <row r="121" spans="1:13" x14ac:dyDescent="0.25">
      <c r="A121" s="1"/>
      <c r="B121" s="1"/>
      <c r="C121" s="1"/>
      <c r="D121" s="1"/>
      <c r="E121" s="1"/>
      <c r="F121" s="1" t="s">
        <v>210</v>
      </c>
      <c r="G121" s="1"/>
      <c r="H121" s="1"/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 t="s">
        <v>211</v>
      </c>
      <c r="H122" s="1"/>
      <c r="I122" s="1"/>
      <c r="J122" s="2">
        <v>1000</v>
      </c>
      <c r="K122" s="2">
        <v>6000</v>
      </c>
      <c r="L122" s="2">
        <f>ROUND((J122-K122),5)</f>
        <v>-5000</v>
      </c>
      <c r="M122" s="15">
        <f>ROUND(IF(K122=0, IF(J122=0, 0, 1), J122/K122),5)</f>
        <v>0.16667000000000001</v>
      </c>
    </row>
    <row r="123" spans="1:13" x14ac:dyDescent="0.25">
      <c r="A123" s="1"/>
      <c r="B123" s="1"/>
      <c r="C123" s="1"/>
      <c r="D123" s="1"/>
      <c r="E123" s="1"/>
      <c r="F123" s="1"/>
      <c r="G123" s="1" t="s">
        <v>212</v>
      </c>
      <c r="H123" s="1"/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213</v>
      </c>
      <c r="I124" s="1"/>
      <c r="J124" s="2"/>
      <c r="K124" s="2"/>
      <c r="L124" s="2"/>
      <c r="M124" s="15"/>
    </row>
    <row r="125" spans="1:13" x14ac:dyDescent="0.25">
      <c r="A125" s="1"/>
      <c r="B125" s="1"/>
      <c r="C125" s="1"/>
      <c r="D125" s="1"/>
      <c r="E125" s="1"/>
      <c r="F125" s="1"/>
      <c r="G125" s="1"/>
      <c r="H125" s="1"/>
      <c r="I125" s="1" t="s">
        <v>214</v>
      </c>
      <c r="J125" s="2">
        <v>1289.6300000000001</v>
      </c>
      <c r="K125" s="2">
        <v>4500</v>
      </c>
      <c r="L125" s="2">
        <f>ROUND((J125-K125),5)</f>
        <v>-3210.37</v>
      </c>
      <c r="M125" s="15">
        <f>ROUND(IF(K125=0, IF(J125=0, 0, 1), J125/K125),5)</f>
        <v>0.28658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 t="s">
        <v>215</v>
      </c>
      <c r="J126" s="4">
        <v>5740.66</v>
      </c>
      <c r="K126" s="4">
        <v>8000</v>
      </c>
      <c r="L126" s="4">
        <f>ROUND((J126-K126),5)</f>
        <v>-2259.34</v>
      </c>
      <c r="M126" s="18">
        <f>ROUND(IF(K126=0, IF(J126=0, 0, 1), J126/K126),5)</f>
        <v>0.71758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216</v>
      </c>
      <c r="I127" s="1"/>
      <c r="J127" s="2">
        <f>ROUND(SUM(J124:J126),5)</f>
        <v>7030.29</v>
      </c>
      <c r="K127" s="2">
        <f>ROUND(SUM(K124:K126),5)</f>
        <v>12500</v>
      </c>
      <c r="L127" s="2">
        <f>ROUND((J127-K127),5)</f>
        <v>-5469.71</v>
      </c>
      <c r="M127" s="15">
        <f>ROUND(IF(K127=0, IF(J127=0, 0, 1), J127/K127),5)</f>
        <v>0.56242000000000003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217</v>
      </c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/>
      <c r="I129" s="1" t="s">
        <v>218</v>
      </c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 t="s">
        <v>219</v>
      </c>
      <c r="J130" s="4">
        <v>889.64</v>
      </c>
      <c r="K130" s="4">
        <v>7000</v>
      </c>
      <c r="L130" s="4">
        <f>ROUND((J130-K130),5)</f>
        <v>-6110.36</v>
      </c>
      <c r="M130" s="18">
        <f>ROUND(IF(K130=0, IF(J130=0, 0, 1), J130/K130),5)</f>
        <v>0.12709000000000001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220</v>
      </c>
      <c r="I131" s="1"/>
      <c r="J131" s="2">
        <f>ROUND(SUM(J128:J130),5)</f>
        <v>889.64</v>
      </c>
      <c r="K131" s="2">
        <f>ROUND(SUM(K128:K130),5)</f>
        <v>7000</v>
      </c>
      <c r="L131" s="2">
        <f>ROUND((J131-K131),5)</f>
        <v>-6110.36</v>
      </c>
      <c r="M131" s="15">
        <f>ROUND(IF(K131=0, IF(J131=0, 0, 1), J131/K131),5)</f>
        <v>0.12709000000000001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221</v>
      </c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/>
      <c r="I133" s="1" t="s">
        <v>222</v>
      </c>
      <c r="J133" s="2">
        <v>0</v>
      </c>
      <c r="K133" s="2">
        <v>0</v>
      </c>
      <c r="L133" s="2">
        <f t="shared" ref="L133:L138" si="18">ROUND((J133-K133),5)</f>
        <v>0</v>
      </c>
      <c r="M133" s="15">
        <f t="shared" ref="M133:M138" si="19">ROUND(IF(K133=0, IF(J133=0, 0, 1), J133/K133),5)</f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 t="s">
        <v>223</v>
      </c>
      <c r="J134" s="4">
        <v>0</v>
      </c>
      <c r="K134" s="4">
        <v>6500</v>
      </c>
      <c r="L134" s="4">
        <f t="shared" si="18"/>
        <v>-6500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224</v>
      </c>
      <c r="I135" s="1"/>
      <c r="J135" s="2">
        <f>ROUND(SUM(J132:J134),5)</f>
        <v>0</v>
      </c>
      <c r="K135" s="2">
        <f>ROUND(SUM(K132:K134),5)</f>
        <v>6500</v>
      </c>
      <c r="L135" s="2">
        <f t="shared" si="18"/>
        <v>-6500</v>
      </c>
      <c r="M135" s="15">
        <f t="shared" si="19"/>
        <v>0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225</v>
      </c>
      <c r="I136" s="1"/>
      <c r="J136" s="4">
        <v>0</v>
      </c>
      <c r="K136" s="4">
        <v>0</v>
      </c>
      <c r="L136" s="4">
        <f t="shared" si="18"/>
        <v>0</v>
      </c>
      <c r="M136" s="18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226</v>
      </c>
      <c r="H137" s="1"/>
      <c r="I137" s="1"/>
      <c r="J137" s="2">
        <f>ROUND(J123+J127+J131+SUM(J135:J136),5)</f>
        <v>7919.93</v>
      </c>
      <c r="K137" s="2">
        <f>ROUND(K123+K127+K131+SUM(K135:K136),5)</f>
        <v>26000</v>
      </c>
      <c r="L137" s="2">
        <f t="shared" si="18"/>
        <v>-18080.07</v>
      </c>
      <c r="M137" s="15">
        <f t="shared" si="19"/>
        <v>0.30460999999999999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227</v>
      </c>
      <c r="H138" s="1"/>
      <c r="I138" s="1"/>
      <c r="J138" s="2">
        <v>1238.48</v>
      </c>
      <c r="K138" s="2">
        <v>0</v>
      </c>
      <c r="L138" s="2">
        <f t="shared" si="18"/>
        <v>1238.48</v>
      </c>
      <c r="M138" s="15">
        <f t="shared" si="19"/>
        <v>1</v>
      </c>
    </row>
    <row r="139" spans="1:13" x14ac:dyDescent="0.25">
      <c r="A139" s="1"/>
      <c r="B139" s="1"/>
      <c r="C139" s="1"/>
      <c r="D139" s="1"/>
      <c r="E139" s="1"/>
      <c r="F139" s="1"/>
      <c r="G139" s="1" t="s">
        <v>228</v>
      </c>
      <c r="H139" s="1"/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229</v>
      </c>
      <c r="I140" s="1"/>
      <c r="J140" s="2">
        <v>871.69</v>
      </c>
      <c r="K140" s="2">
        <v>2830</v>
      </c>
      <c r="L140" s="2">
        <f t="shared" ref="L140:L146" si="20">ROUND((J140-K140),5)</f>
        <v>-1958.31</v>
      </c>
      <c r="M140" s="15">
        <f t="shared" ref="M140:M146" si="21">ROUND(IF(K140=0, IF(J140=0, 0, 1), J140/K140),5)</f>
        <v>0.30802000000000002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230</v>
      </c>
      <c r="I141" s="1"/>
      <c r="J141" s="2">
        <v>756.18</v>
      </c>
      <c r="K141" s="2">
        <v>1459</v>
      </c>
      <c r="L141" s="2">
        <f t="shared" si="20"/>
        <v>-702.82</v>
      </c>
      <c r="M141" s="15">
        <f t="shared" si="21"/>
        <v>0.51829000000000003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231</v>
      </c>
      <c r="I142" s="1"/>
      <c r="J142" s="2">
        <v>2419.8000000000002</v>
      </c>
      <c r="K142" s="2">
        <v>5500</v>
      </c>
      <c r="L142" s="2">
        <f t="shared" si="20"/>
        <v>-3080.2</v>
      </c>
      <c r="M142" s="15">
        <f t="shared" si="21"/>
        <v>0.43996000000000002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232</v>
      </c>
      <c r="I143" s="1"/>
      <c r="J143" s="2">
        <v>599.03</v>
      </c>
      <c r="K143" s="2">
        <v>1200</v>
      </c>
      <c r="L143" s="2">
        <f t="shared" si="20"/>
        <v>-600.97</v>
      </c>
      <c r="M143" s="15">
        <f t="shared" si="21"/>
        <v>0.49919000000000002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233</v>
      </c>
      <c r="I144" s="1"/>
      <c r="J144" s="2">
        <v>599.03</v>
      </c>
      <c r="K144" s="2">
        <v>1200</v>
      </c>
      <c r="L144" s="2">
        <f t="shared" si="20"/>
        <v>-600.97</v>
      </c>
      <c r="M144" s="15">
        <f t="shared" si="21"/>
        <v>0.49919000000000002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234</v>
      </c>
      <c r="I145" s="1"/>
      <c r="J145" s="4">
        <v>0</v>
      </c>
      <c r="K145" s="4">
        <v>0</v>
      </c>
      <c r="L145" s="4">
        <f t="shared" si="20"/>
        <v>0</v>
      </c>
      <c r="M145" s="18">
        <f t="shared" si="21"/>
        <v>0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235</v>
      </c>
      <c r="H146" s="1"/>
      <c r="I146" s="1"/>
      <c r="J146" s="2">
        <f>ROUND(SUM(J139:J145),5)</f>
        <v>5245.73</v>
      </c>
      <c r="K146" s="2">
        <f>ROUND(SUM(K139:K145),5)</f>
        <v>12189</v>
      </c>
      <c r="L146" s="2">
        <f t="shared" si="20"/>
        <v>-6943.27</v>
      </c>
      <c r="M146" s="15">
        <f t="shared" si="21"/>
        <v>0.43036999999999997</v>
      </c>
    </row>
    <row r="147" spans="1:13" x14ac:dyDescent="0.25">
      <c r="A147" s="1"/>
      <c r="B147" s="1"/>
      <c r="C147" s="1"/>
      <c r="D147" s="1"/>
      <c r="E147" s="1"/>
      <c r="F147" s="1"/>
      <c r="G147" s="1" t="s">
        <v>236</v>
      </c>
      <c r="H147" s="1"/>
      <c r="I147" s="1"/>
      <c r="J147" s="2"/>
      <c r="K147" s="2"/>
      <c r="L147" s="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 t="s">
        <v>237</v>
      </c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238</v>
      </c>
      <c r="J149" s="2">
        <v>9176.89</v>
      </c>
      <c r="K149" s="2">
        <v>15000</v>
      </c>
      <c r="L149" s="2">
        <f t="shared" ref="L149:L162" si="22">ROUND((J149-K149),5)</f>
        <v>-5823.11</v>
      </c>
      <c r="M149" s="15">
        <f t="shared" ref="M149:M162" si="23">ROUND(IF(K149=0, IF(J149=0, 0, 1), J149/K149),5)</f>
        <v>0.61178999999999994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239</v>
      </c>
      <c r="J150" s="2">
        <v>1124.58</v>
      </c>
      <c r="K150" s="2">
        <v>3000</v>
      </c>
      <c r="L150" s="2">
        <f t="shared" si="22"/>
        <v>-1875.42</v>
      </c>
      <c r="M150" s="15">
        <f t="shared" si="23"/>
        <v>0.37486000000000003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/>
      <c r="I151" s="1" t="s">
        <v>240</v>
      </c>
      <c r="J151" s="2">
        <v>809.66</v>
      </c>
      <c r="K151" s="2">
        <v>2000</v>
      </c>
      <c r="L151" s="2">
        <f t="shared" si="22"/>
        <v>-1190.3399999999999</v>
      </c>
      <c r="M151" s="15">
        <f t="shared" si="23"/>
        <v>0.40483000000000002</v>
      </c>
    </row>
    <row r="152" spans="1:13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 t="s">
        <v>241</v>
      </c>
      <c r="J152" s="4">
        <v>0</v>
      </c>
      <c r="K152" s="4">
        <v>0</v>
      </c>
      <c r="L152" s="4">
        <f t="shared" si="22"/>
        <v>0</v>
      </c>
      <c r="M152" s="18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242</v>
      </c>
      <c r="I153" s="1"/>
      <c r="J153" s="2">
        <f>ROUND(SUM(J148:J152),5)</f>
        <v>11111.13</v>
      </c>
      <c r="K153" s="2">
        <f>ROUND(SUM(K148:K152),5)</f>
        <v>20000</v>
      </c>
      <c r="L153" s="2">
        <f t="shared" si="22"/>
        <v>-8888.8700000000008</v>
      </c>
      <c r="M153" s="15">
        <f t="shared" si="23"/>
        <v>0.55556000000000005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243</v>
      </c>
      <c r="I154" s="1"/>
      <c r="J154" s="2">
        <v>1091.21</v>
      </c>
      <c r="K154" s="2">
        <v>2000</v>
      </c>
      <c r="L154" s="2">
        <f t="shared" si="22"/>
        <v>-908.79</v>
      </c>
      <c r="M154" s="15">
        <f t="shared" si="23"/>
        <v>0.54561000000000004</v>
      </c>
    </row>
    <row r="155" spans="1:13" x14ac:dyDescent="0.25">
      <c r="A155" s="1"/>
      <c r="B155" s="1"/>
      <c r="C155" s="1"/>
      <c r="D155" s="1"/>
      <c r="E155" s="1"/>
      <c r="F155" s="1"/>
      <c r="G155" s="1"/>
      <c r="H155" s="1" t="s">
        <v>244</v>
      </c>
      <c r="I155" s="1"/>
      <c r="J155" s="2">
        <v>1214.3800000000001</v>
      </c>
      <c r="K155" s="2">
        <v>2200</v>
      </c>
      <c r="L155" s="2">
        <f t="shared" si="22"/>
        <v>-985.62</v>
      </c>
      <c r="M155" s="15">
        <f t="shared" si="23"/>
        <v>0.55198999999999998</v>
      </c>
    </row>
    <row r="156" spans="1:13" ht="15.75" thickBot="1" x14ac:dyDescent="0.3">
      <c r="A156" s="1"/>
      <c r="B156" s="1"/>
      <c r="C156" s="1"/>
      <c r="D156" s="1"/>
      <c r="E156" s="1"/>
      <c r="F156" s="1"/>
      <c r="G156" s="1"/>
      <c r="H156" s="1" t="s">
        <v>245</v>
      </c>
      <c r="I156" s="1"/>
      <c r="J156" s="4">
        <v>0</v>
      </c>
      <c r="K156" s="4">
        <v>0</v>
      </c>
      <c r="L156" s="4">
        <f t="shared" si="22"/>
        <v>0</v>
      </c>
      <c r="M156" s="18">
        <f t="shared" si="23"/>
        <v>0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246</v>
      </c>
      <c r="H157" s="1"/>
      <c r="I157" s="1"/>
      <c r="J157" s="2">
        <f>ROUND(J147+SUM(J153:J156),5)</f>
        <v>13416.72</v>
      </c>
      <c r="K157" s="2">
        <f>ROUND(K147+SUM(K153:K156),5)</f>
        <v>24200</v>
      </c>
      <c r="L157" s="2">
        <f t="shared" si="22"/>
        <v>-10783.28</v>
      </c>
      <c r="M157" s="15">
        <f t="shared" si="23"/>
        <v>0.55440999999999996</v>
      </c>
    </row>
    <row r="158" spans="1:13" x14ac:dyDescent="0.25">
      <c r="A158" s="1"/>
      <c r="B158" s="1"/>
      <c r="C158" s="1"/>
      <c r="D158" s="1"/>
      <c r="E158" s="1"/>
      <c r="F158" s="1"/>
      <c r="G158" s="1" t="s">
        <v>247</v>
      </c>
      <c r="H158" s="1"/>
      <c r="I158" s="1"/>
      <c r="J158" s="2">
        <v>1281</v>
      </c>
      <c r="K158" s="2">
        <v>2073</v>
      </c>
      <c r="L158" s="2">
        <f t="shared" si="22"/>
        <v>-792</v>
      </c>
      <c r="M158" s="15">
        <f t="shared" si="23"/>
        <v>0.61795</v>
      </c>
    </row>
    <row r="159" spans="1:13" ht="15.75" thickBot="1" x14ac:dyDescent="0.3">
      <c r="A159" s="1"/>
      <c r="B159" s="1"/>
      <c r="C159" s="1"/>
      <c r="D159" s="1"/>
      <c r="E159" s="1"/>
      <c r="F159" s="1"/>
      <c r="G159" s="1" t="s">
        <v>248</v>
      </c>
      <c r="H159" s="1"/>
      <c r="I159" s="1"/>
      <c r="J159" s="4">
        <v>0</v>
      </c>
      <c r="K159" s="4">
        <v>0</v>
      </c>
      <c r="L159" s="4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/>
      <c r="F160" s="1" t="s">
        <v>249</v>
      </c>
      <c r="G160" s="1"/>
      <c r="H160" s="1"/>
      <c r="I160" s="1"/>
      <c r="J160" s="2">
        <f>ROUND(SUM(J121:J122)+SUM(J137:J138)+J146+SUM(J157:J159),5)</f>
        <v>30101.86</v>
      </c>
      <c r="K160" s="2">
        <f>ROUND(SUM(K121:K122)+SUM(K137:K138)+K146+SUM(K157:K159),5)</f>
        <v>70462</v>
      </c>
      <c r="L160" s="2">
        <f t="shared" si="22"/>
        <v>-40360.14</v>
      </c>
      <c r="M160" s="15">
        <f t="shared" si="23"/>
        <v>0.42720999999999998</v>
      </c>
    </row>
    <row r="161" spans="1:13" ht="15.75" thickBot="1" x14ac:dyDescent="0.3">
      <c r="A161" s="1"/>
      <c r="B161" s="1"/>
      <c r="C161" s="1"/>
      <c r="D161" s="1"/>
      <c r="E161" s="1"/>
      <c r="F161" s="1" t="s">
        <v>250</v>
      </c>
      <c r="G161" s="1"/>
      <c r="H161" s="1"/>
      <c r="I161" s="1"/>
      <c r="J161" s="4">
        <v>0</v>
      </c>
      <c r="K161" s="4">
        <v>0</v>
      </c>
      <c r="L161" s="4">
        <f t="shared" si="22"/>
        <v>0</v>
      </c>
      <c r="M161" s="18">
        <f t="shared" si="23"/>
        <v>0</v>
      </c>
    </row>
    <row r="162" spans="1:13" x14ac:dyDescent="0.25">
      <c r="A162" s="1"/>
      <c r="B162" s="1"/>
      <c r="C162" s="1"/>
      <c r="D162" s="1"/>
      <c r="E162" s="1" t="s">
        <v>251</v>
      </c>
      <c r="F162" s="1"/>
      <c r="G162" s="1"/>
      <c r="H162" s="1"/>
      <c r="I162" s="1"/>
      <c r="J162" s="2">
        <f>ROUND(SUM(J43:J49)+J54+J62+J71+J113+J120+SUM(J160:J161),5)</f>
        <v>659885.6</v>
      </c>
      <c r="K162" s="2">
        <f>ROUND(SUM(K43:K49)+K54+K62+K71+K113+K120+SUM(K160:K161),5)</f>
        <v>1260240.33</v>
      </c>
      <c r="L162" s="2">
        <f t="shared" si="22"/>
        <v>-600354.73</v>
      </c>
      <c r="M162" s="15">
        <f t="shared" si="23"/>
        <v>0.52361999999999997</v>
      </c>
    </row>
    <row r="163" spans="1:13" x14ac:dyDescent="0.25">
      <c r="A163" s="1"/>
      <c r="B163" s="1"/>
      <c r="C163" s="1"/>
      <c r="D163" s="1"/>
      <c r="E163" s="1" t="s">
        <v>252</v>
      </c>
      <c r="F163" s="1"/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 t="s">
        <v>253</v>
      </c>
      <c r="G164" s="1"/>
      <c r="H164" s="1"/>
      <c r="I164" s="1"/>
      <c r="J164" s="2">
        <v>1976.07</v>
      </c>
      <c r="K164" s="2">
        <v>5000</v>
      </c>
      <c r="L164" s="2">
        <f>ROUND((J164-K164),5)</f>
        <v>-3023.93</v>
      </c>
      <c r="M164" s="15">
        <f>ROUND(IF(K164=0, IF(J164=0, 0, 1), J164/K164),5)</f>
        <v>0.39521000000000001</v>
      </c>
    </row>
    <row r="165" spans="1:13" x14ac:dyDescent="0.25">
      <c r="A165" s="1"/>
      <c r="B165" s="1"/>
      <c r="C165" s="1"/>
      <c r="D165" s="1"/>
      <c r="E165" s="1"/>
      <c r="F165" s="1" t="s">
        <v>254</v>
      </c>
      <c r="G165" s="1"/>
      <c r="H165" s="1"/>
      <c r="I165" s="1"/>
      <c r="J165" s="2">
        <v>0</v>
      </c>
      <c r="K165" s="2">
        <v>1000</v>
      </c>
      <c r="L165" s="2">
        <f>ROUND((J165-K165),5)</f>
        <v>-1000</v>
      </c>
      <c r="M165" s="15">
        <f>ROUND(IF(K165=0, IF(J165=0, 0, 1), J165/K165),5)</f>
        <v>0</v>
      </c>
    </row>
    <row r="166" spans="1:13" ht="15.75" thickBot="1" x14ac:dyDescent="0.3">
      <c r="A166" s="1"/>
      <c r="B166" s="1"/>
      <c r="C166" s="1"/>
      <c r="D166" s="1"/>
      <c r="E166" s="1"/>
      <c r="F166" s="1" t="s">
        <v>255</v>
      </c>
      <c r="G166" s="1"/>
      <c r="H166" s="1"/>
      <c r="I166" s="1"/>
      <c r="J166" s="4">
        <v>0</v>
      </c>
      <c r="K166" s="4">
        <v>0</v>
      </c>
      <c r="L166" s="4">
        <f>ROUND((J166-K166),5)</f>
        <v>0</v>
      </c>
      <c r="M166" s="18">
        <f>ROUND(IF(K166=0, IF(J166=0, 0, 1), J166/K166),5)</f>
        <v>0</v>
      </c>
    </row>
    <row r="167" spans="1:13" x14ac:dyDescent="0.25">
      <c r="A167" s="1"/>
      <c r="B167" s="1"/>
      <c r="C167" s="1"/>
      <c r="D167" s="1"/>
      <c r="E167" s="1" t="s">
        <v>256</v>
      </c>
      <c r="F167" s="1"/>
      <c r="G167" s="1"/>
      <c r="H167" s="1"/>
      <c r="I167" s="1"/>
      <c r="J167" s="2">
        <f>ROUND(SUM(J163:J166),5)</f>
        <v>1976.07</v>
      </c>
      <c r="K167" s="2">
        <f>ROUND(SUM(K163:K166),5)</f>
        <v>6000</v>
      </c>
      <c r="L167" s="2">
        <f>ROUND((J167-K167),5)</f>
        <v>-4023.93</v>
      </c>
      <c r="M167" s="15">
        <f>ROUND(IF(K167=0, IF(J167=0, 0, 1), J167/K167),5)</f>
        <v>0.32934999999999998</v>
      </c>
    </row>
    <row r="168" spans="1:13" x14ac:dyDescent="0.25">
      <c r="A168" s="1"/>
      <c r="B168" s="1"/>
      <c r="C168" s="1"/>
      <c r="D168" s="1"/>
      <c r="E168" s="1" t="s">
        <v>257</v>
      </c>
      <c r="F168" s="1"/>
      <c r="G168" s="1"/>
      <c r="H168" s="1"/>
      <c r="I168" s="1"/>
      <c r="J168" s="2"/>
      <c r="K168" s="2"/>
      <c r="L168" s="2"/>
      <c r="M168" s="15"/>
    </row>
    <row r="169" spans="1:13" x14ac:dyDescent="0.25">
      <c r="A169" s="1"/>
      <c r="B169" s="1"/>
      <c r="C169" s="1"/>
      <c r="D169" s="1"/>
      <c r="E169" s="1"/>
      <c r="F169" s="1" t="s">
        <v>258</v>
      </c>
      <c r="G169" s="1"/>
      <c r="H169" s="1"/>
      <c r="I169" s="1"/>
      <c r="J169" s="2">
        <v>20.95</v>
      </c>
      <c r="K169" s="2">
        <v>8000</v>
      </c>
      <c r="L169" s="2">
        <f t="shared" ref="L169:L175" si="24">ROUND((J169-K169),5)</f>
        <v>-7979.05</v>
      </c>
      <c r="M169" s="15">
        <f t="shared" ref="M169:M175" si="25">ROUND(IF(K169=0, IF(J169=0, 0, 1), J169/K169),5)</f>
        <v>2.6199999999999999E-3</v>
      </c>
    </row>
    <row r="170" spans="1:13" x14ac:dyDescent="0.25">
      <c r="A170" s="1"/>
      <c r="B170" s="1"/>
      <c r="C170" s="1"/>
      <c r="D170" s="1"/>
      <c r="E170" s="1"/>
      <c r="F170" s="1" t="s">
        <v>259</v>
      </c>
      <c r="G170" s="1"/>
      <c r="H170" s="1"/>
      <c r="I170" s="1"/>
      <c r="J170" s="2">
        <v>3427.78</v>
      </c>
      <c r="K170" s="2">
        <v>11000</v>
      </c>
      <c r="L170" s="2">
        <f t="shared" si="24"/>
        <v>-7572.22</v>
      </c>
      <c r="M170" s="15">
        <f t="shared" si="25"/>
        <v>0.31162000000000001</v>
      </c>
    </row>
    <row r="171" spans="1:13" x14ac:dyDescent="0.25">
      <c r="A171" s="1"/>
      <c r="B171" s="1"/>
      <c r="C171" s="1"/>
      <c r="D171" s="1"/>
      <c r="E171" s="1"/>
      <c r="F171" s="1" t="s">
        <v>260</v>
      </c>
      <c r="G171" s="1"/>
      <c r="H171" s="1"/>
      <c r="I171" s="1"/>
      <c r="J171" s="2">
        <v>1080.25</v>
      </c>
      <c r="K171" s="2">
        <v>1500</v>
      </c>
      <c r="L171" s="2">
        <f t="shared" si="24"/>
        <v>-419.75</v>
      </c>
      <c r="M171" s="15">
        <f t="shared" si="25"/>
        <v>0.72016999999999998</v>
      </c>
    </row>
    <row r="172" spans="1:13" x14ac:dyDescent="0.25">
      <c r="A172" s="1"/>
      <c r="B172" s="1"/>
      <c r="C172" s="1"/>
      <c r="D172" s="1"/>
      <c r="E172" s="1"/>
      <c r="F172" s="1" t="s">
        <v>261</v>
      </c>
      <c r="G172" s="1"/>
      <c r="H172" s="1"/>
      <c r="I172" s="1"/>
      <c r="J172" s="2">
        <v>5430.6</v>
      </c>
      <c r="K172" s="2">
        <v>5000</v>
      </c>
      <c r="L172" s="2">
        <f t="shared" si="24"/>
        <v>430.6</v>
      </c>
      <c r="M172" s="15">
        <f t="shared" si="25"/>
        <v>1.08612</v>
      </c>
    </row>
    <row r="173" spans="1:13" x14ac:dyDescent="0.25">
      <c r="A173" s="1"/>
      <c r="B173" s="1"/>
      <c r="C173" s="1"/>
      <c r="D173" s="1"/>
      <c r="E173" s="1"/>
      <c r="F173" s="1" t="s">
        <v>262</v>
      </c>
      <c r="G173" s="1"/>
      <c r="H173" s="1"/>
      <c r="I173" s="1"/>
      <c r="J173" s="2">
        <v>0</v>
      </c>
      <c r="K173" s="2">
        <v>0</v>
      </c>
      <c r="L173" s="2">
        <f t="shared" si="24"/>
        <v>0</v>
      </c>
      <c r="M173" s="15">
        <f t="shared" si="25"/>
        <v>0</v>
      </c>
    </row>
    <row r="174" spans="1:13" ht="15.75" thickBot="1" x14ac:dyDescent="0.3">
      <c r="A174" s="1"/>
      <c r="B174" s="1"/>
      <c r="C174" s="1"/>
      <c r="D174" s="1"/>
      <c r="E174" s="1"/>
      <c r="F174" s="1" t="s">
        <v>263</v>
      </c>
      <c r="G174" s="1"/>
      <c r="H174" s="1"/>
      <c r="I174" s="1"/>
      <c r="J174" s="4">
        <v>0</v>
      </c>
      <c r="K174" s="4">
        <v>0</v>
      </c>
      <c r="L174" s="4">
        <f t="shared" si="24"/>
        <v>0</v>
      </c>
      <c r="M174" s="18">
        <f t="shared" si="25"/>
        <v>0</v>
      </c>
    </row>
    <row r="175" spans="1:13" x14ac:dyDescent="0.25">
      <c r="A175" s="1"/>
      <c r="B175" s="1"/>
      <c r="C175" s="1"/>
      <c r="D175" s="1"/>
      <c r="E175" s="1" t="s">
        <v>264</v>
      </c>
      <c r="F175" s="1"/>
      <c r="G175" s="1"/>
      <c r="H175" s="1"/>
      <c r="I175" s="1"/>
      <c r="J175" s="2">
        <f>ROUND(SUM(J168:J174),5)</f>
        <v>9959.58</v>
      </c>
      <c r="K175" s="2">
        <f>ROUND(SUM(K168:K174),5)</f>
        <v>25500</v>
      </c>
      <c r="L175" s="2">
        <f t="shared" si="24"/>
        <v>-15540.42</v>
      </c>
      <c r="M175" s="15">
        <f t="shared" si="25"/>
        <v>0.39056999999999997</v>
      </c>
    </row>
    <row r="176" spans="1:13" x14ac:dyDescent="0.25">
      <c r="A176" s="1"/>
      <c r="B176" s="1"/>
      <c r="C176" s="1"/>
      <c r="D176" s="1"/>
      <c r="E176" s="1" t="s">
        <v>265</v>
      </c>
      <c r="F176" s="1"/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 t="s">
        <v>266</v>
      </c>
      <c r="G177" s="1"/>
      <c r="H177" s="1"/>
      <c r="I177" s="1"/>
      <c r="J177" s="2">
        <v>727.82</v>
      </c>
      <c r="K177" s="2">
        <v>0</v>
      </c>
      <c r="L177" s="2">
        <f>ROUND((J177-K177),5)</f>
        <v>727.82</v>
      </c>
      <c r="M177" s="15">
        <f>ROUND(IF(K177=0, IF(J177=0, 0, 1), J177/K177),5)</f>
        <v>1</v>
      </c>
    </row>
    <row r="178" spans="1:13" x14ac:dyDescent="0.25">
      <c r="A178" s="1"/>
      <c r="B178" s="1"/>
      <c r="C178" s="1"/>
      <c r="D178" s="1"/>
      <c r="E178" s="1"/>
      <c r="F178" s="1" t="s">
        <v>267</v>
      </c>
      <c r="G178" s="1"/>
      <c r="H178" s="1"/>
      <c r="I178" s="1"/>
      <c r="J178" s="2">
        <v>0</v>
      </c>
      <c r="K178" s="2">
        <v>1000</v>
      </c>
      <c r="L178" s="2">
        <f>ROUND((J178-K178),5)</f>
        <v>-1000</v>
      </c>
      <c r="M178" s="15">
        <f>ROUND(IF(K178=0, IF(J178=0, 0, 1), J178/K178),5)</f>
        <v>0</v>
      </c>
    </row>
    <row r="179" spans="1:13" x14ac:dyDescent="0.25">
      <c r="A179" s="1"/>
      <c r="B179" s="1"/>
      <c r="C179" s="1"/>
      <c r="D179" s="1"/>
      <c r="E179" s="1"/>
      <c r="F179" s="1" t="s">
        <v>268</v>
      </c>
      <c r="G179" s="1"/>
      <c r="H179" s="1"/>
      <c r="I179" s="1"/>
      <c r="J179" s="2">
        <v>4696.7</v>
      </c>
      <c r="K179" s="2">
        <v>8500</v>
      </c>
      <c r="L179" s="2">
        <f>ROUND((J179-K179),5)</f>
        <v>-3803.3</v>
      </c>
      <c r="M179" s="15">
        <f>ROUND(IF(K179=0, IF(J179=0, 0, 1), J179/K179),5)</f>
        <v>0.55254999999999999</v>
      </c>
    </row>
    <row r="180" spans="1:13" x14ac:dyDescent="0.25">
      <c r="A180" s="1"/>
      <c r="B180" s="1"/>
      <c r="C180" s="1"/>
      <c r="D180" s="1"/>
      <c r="E180" s="1"/>
      <c r="F180" s="1" t="s">
        <v>269</v>
      </c>
      <c r="G180" s="1"/>
      <c r="H180" s="1"/>
      <c r="I180" s="1"/>
      <c r="J180" s="2"/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270</v>
      </c>
      <c r="H181" s="1"/>
      <c r="I181" s="1"/>
      <c r="J181" s="2">
        <v>0</v>
      </c>
      <c r="K181" s="2">
        <v>6000</v>
      </c>
      <c r="L181" s="2">
        <f t="shared" ref="L181:L191" si="26">ROUND((J181-K181),5)</f>
        <v>-6000</v>
      </c>
      <c r="M181" s="15">
        <f t="shared" ref="M181:M191" si="27"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271</v>
      </c>
      <c r="H182" s="1"/>
      <c r="I182" s="1"/>
      <c r="J182" s="2">
        <v>3417.14</v>
      </c>
      <c r="K182" s="2">
        <v>11208</v>
      </c>
      <c r="L182" s="2">
        <f t="shared" si="26"/>
        <v>-7790.86</v>
      </c>
      <c r="M182" s="15">
        <f t="shared" si="27"/>
        <v>0.30487999999999998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272</v>
      </c>
      <c r="H183" s="1"/>
      <c r="I183" s="1"/>
      <c r="J183" s="2">
        <v>571.89</v>
      </c>
      <c r="K183" s="2">
        <v>10000</v>
      </c>
      <c r="L183" s="2">
        <f t="shared" si="26"/>
        <v>-9428.11</v>
      </c>
      <c r="M183" s="15">
        <f t="shared" si="27"/>
        <v>5.7189999999999998E-2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273</v>
      </c>
      <c r="H184" s="1"/>
      <c r="I184" s="1"/>
      <c r="J184" s="2">
        <v>15163</v>
      </c>
      <c r="K184" s="2">
        <v>24832</v>
      </c>
      <c r="L184" s="2">
        <f t="shared" si="26"/>
        <v>-9669</v>
      </c>
      <c r="M184" s="15">
        <f t="shared" si="27"/>
        <v>0.61062000000000005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274</v>
      </c>
      <c r="H185" s="1"/>
      <c r="I185" s="1"/>
      <c r="J185" s="2">
        <v>0</v>
      </c>
      <c r="K185" s="2">
        <v>1500</v>
      </c>
      <c r="L185" s="2">
        <f t="shared" si="26"/>
        <v>-1500</v>
      </c>
      <c r="M185" s="15">
        <f t="shared" si="2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275</v>
      </c>
      <c r="H186" s="1"/>
      <c r="I186" s="1"/>
      <c r="J186" s="2">
        <v>0</v>
      </c>
      <c r="K186" s="2">
        <v>2000</v>
      </c>
      <c r="L186" s="2">
        <f t="shared" si="26"/>
        <v>-2000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276</v>
      </c>
      <c r="H187" s="1"/>
      <c r="I187" s="1"/>
      <c r="J187" s="2">
        <v>1558.92</v>
      </c>
      <c r="K187" s="2">
        <v>3600</v>
      </c>
      <c r="L187" s="2">
        <f t="shared" si="26"/>
        <v>-2041.08</v>
      </c>
      <c r="M187" s="15">
        <f t="shared" si="27"/>
        <v>0.43303000000000003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277</v>
      </c>
      <c r="H188" s="1"/>
      <c r="I188" s="1"/>
      <c r="J188" s="2">
        <v>712.94</v>
      </c>
      <c r="K188" s="2">
        <v>3000</v>
      </c>
      <c r="L188" s="2">
        <f t="shared" si="26"/>
        <v>-2287.06</v>
      </c>
      <c r="M188" s="15">
        <f t="shared" si="27"/>
        <v>0.23765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278</v>
      </c>
      <c r="H189" s="1"/>
      <c r="I189" s="1"/>
      <c r="J189" s="2">
        <v>0</v>
      </c>
      <c r="K189" s="2">
        <v>1000</v>
      </c>
      <c r="L189" s="2">
        <f t="shared" si="26"/>
        <v>-1000</v>
      </c>
      <c r="M189" s="15">
        <f t="shared" si="27"/>
        <v>0</v>
      </c>
    </row>
    <row r="190" spans="1:13" ht="15.75" thickBot="1" x14ac:dyDescent="0.3">
      <c r="A190" s="1"/>
      <c r="B190" s="1"/>
      <c r="C190" s="1"/>
      <c r="D190" s="1"/>
      <c r="E190" s="1"/>
      <c r="F190" s="1"/>
      <c r="G190" s="1" t="s">
        <v>279</v>
      </c>
      <c r="H190" s="1"/>
      <c r="I190" s="1"/>
      <c r="J190" s="4">
        <v>0</v>
      </c>
      <c r="K190" s="4">
        <v>0</v>
      </c>
      <c r="L190" s="4">
        <f t="shared" si="26"/>
        <v>0</v>
      </c>
      <c r="M190" s="18">
        <f t="shared" si="27"/>
        <v>0</v>
      </c>
    </row>
    <row r="191" spans="1:13" x14ac:dyDescent="0.25">
      <c r="A191" s="1"/>
      <c r="B191" s="1"/>
      <c r="C191" s="1"/>
      <c r="D191" s="1"/>
      <c r="E191" s="1"/>
      <c r="F191" s="1" t="s">
        <v>280</v>
      </c>
      <c r="G191" s="1"/>
      <c r="H191" s="1"/>
      <c r="I191" s="1"/>
      <c r="J191" s="2">
        <f>ROUND(SUM(J180:J190),5)</f>
        <v>21423.89</v>
      </c>
      <c r="K191" s="2">
        <f>ROUND(SUM(K180:K190),5)</f>
        <v>63140</v>
      </c>
      <c r="L191" s="2">
        <f t="shared" si="26"/>
        <v>-41716.11</v>
      </c>
      <c r="M191" s="15">
        <f t="shared" si="27"/>
        <v>0.33931</v>
      </c>
    </row>
    <row r="192" spans="1:13" x14ac:dyDescent="0.25">
      <c r="A192" s="1"/>
      <c r="B192" s="1"/>
      <c r="C192" s="1"/>
      <c r="D192" s="1"/>
      <c r="E192" s="1"/>
      <c r="F192" s="1" t="s">
        <v>281</v>
      </c>
      <c r="G192" s="1"/>
      <c r="H192" s="1"/>
      <c r="I192" s="1"/>
      <c r="J192" s="2"/>
      <c r="K192" s="2"/>
      <c r="L192" s="2"/>
      <c r="M192" s="15"/>
    </row>
    <row r="193" spans="1:13" x14ac:dyDescent="0.25">
      <c r="A193" s="1"/>
      <c r="B193" s="1"/>
      <c r="C193" s="1"/>
      <c r="D193" s="1"/>
      <c r="E193" s="1"/>
      <c r="F193" s="1"/>
      <c r="G193" s="1" t="s">
        <v>282</v>
      </c>
      <c r="H193" s="1"/>
      <c r="I193" s="1"/>
      <c r="J193" s="2">
        <v>456.84</v>
      </c>
      <c r="K193" s="2">
        <v>0</v>
      </c>
      <c r="L193" s="2">
        <f t="shared" ref="L193:L221" si="28">ROUND((J193-K193),5)</f>
        <v>456.84</v>
      </c>
      <c r="M193" s="15">
        <f t="shared" ref="M193:M221" si="29"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283</v>
      </c>
      <c r="H194" s="1"/>
      <c r="I194" s="1"/>
      <c r="J194" s="2">
        <v>0</v>
      </c>
      <c r="K194" s="2">
        <v>0</v>
      </c>
      <c r="L194" s="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284</v>
      </c>
      <c r="H195" s="1"/>
      <c r="I195" s="1"/>
      <c r="J195" s="2">
        <v>0</v>
      </c>
      <c r="K195" s="2">
        <v>0</v>
      </c>
      <c r="L195" s="2">
        <f t="shared" si="28"/>
        <v>0</v>
      </c>
      <c r="M195" s="15">
        <f t="shared" si="29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285</v>
      </c>
      <c r="H196" s="1"/>
      <c r="I196" s="1"/>
      <c r="J196" s="2">
        <v>0</v>
      </c>
      <c r="K196" s="2">
        <v>0</v>
      </c>
      <c r="L196" s="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286</v>
      </c>
      <c r="H197" s="1"/>
      <c r="I197" s="1"/>
      <c r="J197" s="2">
        <v>1226.49</v>
      </c>
      <c r="K197" s="2">
        <v>0</v>
      </c>
      <c r="L197" s="2">
        <f t="shared" si="28"/>
        <v>1226.49</v>
      </c>
      <c r="M197" s="15">
        <f t="shared" si="29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287</v>
      </c>
      <c r="H198" s="1"/>
      <c r="I198" s="1"/>
      <c r="J198" s="2">
        <v>0</v>
      </c>
      <c r="K198" s="2">
        <v>0</v>
      </c>
      <c r="L198" s="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288</v>
      </c>
      <c r="H199" s="1"/>
      <c r="I199" s="1"/>
      <c r="J199" s="2">
        <v>32.18</v>
      </c>
      <c r="K199" s="2">
        <v>0</v>
      </c>
      <c r="L199" s="2">
        <f t="shared" si="28"/>
        <v>32.18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289</v>
      </c>
      <c r="H200" s="1"/>
      <c r="I200" s="1"/>
      <c r="J200" s="2">
        <v>0</v>
      </c>
      <c r="K200" s="2">
        <v>0</v>
      </c>
      <c r="L200" s="2">
        <f t="shared" si="28"/>
        <v>0</v>
      </c>
      <c r="M200" s="15">
        <f t="shared" si="29"/>
        <v>0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290</v>
      </c>
      <c r="H201" s="1"/>
      <c r="I201" s="1"/>
      <c r="J201" s="2">
        <v>2426.36</v>
      </c>
      <c r="K201" s="2">
        <v>0</v>
      </c>
      <c r="L201" s="2">
        <f t="shared" si="28"/>
        <v>2426.36</v>
      </c>
      <c r="M201" s="15">
        <f t="shared" si="29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291</v>
      </c>
      <c r="H202" s="1"/>
      <c r="I202" s="1"/>
      <c r="J202" s="2">
        <v>347.91</v>
      </c>
      <c r="K202" s="2">
        <v>0</v>
      </c>
      <c r="L202" s="2">
        <f t="shared" si="28"/>
        <v>347.91</v>
      </c>
      <c r="M202" s="15">
        <f t="shared" si="29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292</v>
      </c>
      <c r="H203" s="1"/>
      <c r="I203" s="1"/>
      <c r="J203" s="2">
        <v>0</v>
      </c>
      <c r="K203" s="2">
        <v>0</v>
      </c>
      <c r="L203" s="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293</v>
      </c>
      <c r="H204" s="1"/>
      <c r="I204" s="1"/>
      <c r="J204" s="2">
        <v>0</v>
      </c>
      <c r="K204" s="2">
        <v>0</v>
      </c>
      <c r="L204" s="2">
        <f t="shared" si="28"/>
        <v>0</v>
      </c>
      <c r="M204" s="15">
        <f t="shared" si="29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294</v>
      </c>
      <c r="H205" s="1"/>
      <c r="I205" s="1"/>
      <c r="J205" s="2">
        <v>97.73</v>
      </c>
      <c r="K205" s="2">
        <v>0</v>
      </c>
      <c r="L205" s="2">
        <f t="shared" si="28"/>
        <v>97.73</v>
      </c>
      <c r="M205" s="15">
        <f t="shared" si="29"/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295</v>
      </c>
      <c r="H206" s="1"/>
      <c r="I206" s="1"/>
      <c r="J206" s="2">
        <v>7.48</v>
      </c>
      <c r="K206" s="2">
        <v>0</v>
      </c>
      <c r="L206" s="2">
        <f t="shared" si="28"/>
        <v>7.48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296</v>
      </c>
      <c r="H207" s="1"/>
      <c r="I207" s="1"/>
      <c r="J207" s="2">
        <v>0</v>
      </c>
      <c r="K207" s="2">
        <v>0</v>
      </c>
      <c r="L207" s="2">
        <f t="shared" si="28"/>
        <v>0</v>
      </c>
      <c r="M207" s="15">
        <f t="shared" si="29"/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297</v>
      </c>
      <c r="H208" s="1"/>
      <c r="I208" s="1"/>
      <c r="J208" s="2">
        <v>446.08</v>
      </c>
      <c r="K208" s="2">
        <v>0</v>
      </c>
      <c r="L208" s="2">
        <f t="shared" si="28"/>
        <v>446.08</v>
      </c>
      <c r="M208" s="15">
        <f t="shared" si="29"/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298</v>
      </c>
      <c r="H209" s="1"/>
      <c r="I209" s="1"/>
      <c r="J209" s="2">
        <v>200</v>
      </c>
      <c r="K209" s="2">
        <v>0</v>
      </c>
      <c r="L209" s="2">
        <f t="shared" si="28"/>
        <v>200</v>
      </c>
      <c r="M209" s="15">
        <f t="shared" si="29"/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299</v>
      </c>
      <c r="H210" s="1"/>
      <c r="I210" s="1"/>
      <c r="J210" s="2">
        <v>0</v>
      </c>
      <c r="K210" s="2">
        <v>0</v>
      </c>
      <c r="L210" s="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300</v>
      </c>
      <c r="H211" s="1"/>
      <c r="I211" s="1"/>
      <c r="J211" s="2">
        <v>0</v>
      </c>
      <c r="K211" s="2">
        <v>0</v>
      </c>
      <c r="L211" s="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301</v>
      </c>
      <c r="H212" s="1"/>
      <c r="I212" s="1"/>
      <c r="J212" s="2">
        <v>0</v>
      </c>
      <c r="K212" s="2">
        <v>0</v>
      </c>
      <c r="L212" s="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302</v>
      </c>
      <c r="H213" s="1"/>
      <c r="I213" s="1"/>
      <c r="J213" s="2">
        <v>744.85</v>
      </c>
      <c r="K213" s="2">
        <v>0</v>
      </c>
      <c r="L213" s="2">
        <f t="shared" si="28"/>
        <v>744.85</v>
      </c>
      <c r="M213" s="15">
        <f t="shared" si="29"/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303</v>
      </c>
      <c r="H214" s="1"/>
      <c r="I214" s="1"/>
      <c r="J214" s="2">
        <v>-1483.79</v>
      </c>
      <c r="K214" s="2">
        <v>0</v>
      </c>
      <c r="L214" s="2">
        <f t="shared" si="28"/>
        <v>-1483.79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304</v>
      </c>
      <c r="H215" s="1"/>
      <c r="I215" s="1"/>
      <c r="J215" s="2">
        <v>1042.52</v>
      </c>
      <c r="K215" s="2">
        <v>0</v>
      </c>
      <c r="L215" s="2">
        <f t="shared" si="28"/>
        <v>1042.52</v>
      </c>
      <c r="M215" s="15">
        <f t="shared" si="29"/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305</v>
      </c>
      <c r="H216" s="1"/>
      <c r="I216" s="1"/>
      <c r="J216" s="2">
        <v>91.84</v>
      </c>
      <c r="K216" s="2">
        <v>0</v>
      </c>
      <c r="L216" s="2">
        <f t="shared" si="28"/>
        <v>91.84</v>
      </c>
      <c r="M216" s="15">
        <f t="shared" si="29"/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306</v>
      </c>
      <c r="H217" s="1"/>
      <c r="I217" s="1"/>
      <c r="J217" s="2">
        <v>188.27</v>
      </c>
      <c r="K217" s="2">
        <v>0</v>
      </c>
      <c r="L217" s="2">
        <f t="shared" si="28"/>
        <v>188.27</v>
      </c>
      <c r="M217" s="15">
        <f t="shared" si="29"/>
        <v>1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307</v>
      </c>
      <c r="H218" s="1"/>
      <c r="I218" s="1"/>
      <c r="J218" s="4">
        <v>60</v>
      </c>
      <c r="K218" s="4">
        <v>30000</v>
      </c>
      <c r="L218" s="4">
        <f t="shared" si="28"/>
        <v>-29940</v>
      </c>
      <c r="M218" s="18">
        <f t="shared" si="29"/>
        <v>2E-3</v>
      </c>
    </row>
    <row r="219" spans="1:13" x14ac:dyDescent="0.25">
      <c r="A219" s="1"/>
      <c r="B219" s="1"/>
      <c r="C219" s="1"/>
      <c r="D219" s="1"/>
      <c r="E219" s="1"/>
      <c r="F219" s="1" t="s">
        <v>308</v>
      </c>
      <c r="G219" s="1"/>
      <c r="H219" s="1"/>
      <c r="I219" s="1"/>
      <c r="J219" s="2">
        <f>ROUND(SUM(J192:J218),5)</f>
        <v>5884.76</v>
      </c>
      <c r="K219" s="2">
        <f>ROUND(SUM(K192:K218),5)</f>
        <v>30000</v>
      </c>
      <c r="L219" s="2">
        <f t="shared" si="28"/>
        <v>-24115.24</v>
      </c>
      <c r="M219" s="15">
        <f t="shared" si="29"/>
        <v>0.19616</v>
      </c>
    </row>
    <row r="220" spans="1:13" ht="15.75" thickBot="1" x14ac:dyDescent="0.3">
      <c r="A220" s="1"/>
      <c r="B220" s="1"/>
      <c r="C220" s="1"/>
      <c r="D220" s="1"/>
      <c r="E220" s="1"/>
      <c r="F220" s="1" t="s">
        <v>309</v>
      </c>
      <c r="G220" s="1"/>
      <c r="H220" s="1"/>
      <c r="I220" s="1"/>
      <c r="J220" s="4">
        <v>0</v>
      </c>
      <c r="K220" s="4">
        <v>0</v>
      </c>
      <c r="L220" s="4">
        <f t="shared" si="28"/>
        <v>0</v>
      </c>
      <c r="M220" s="18">
        <f t="shared" si="29"/>
        <v>0</v>
      </c>
    </row>
    <row r="221" spans="1:13" x14ac:dyDescent="0.25">
      <c r="A221" s="1"/>
      <c r="B221" s="1"/>
      <c r="C221" s="1"/>
      <c r="D221" s="1"/>
      <c r="E221" s="1" t="s">
        <v>310</v>
      </c>
      <c r="F221" s="1"/>
      <c r="G221" s="1"/>
      <c r="H221" s="1"/>
      <c r="I221" s="1"/>
      <c r="J221" s="2">
        <f>ROUND(SUM(J176:J179)+J191+SUM(J219:J220),5)</f>
        <v>32733.17</v>
      </c>
      <c r="K221" s="2">
        <f>ROUND(SUM(K176:K179)+K191+SUM(K219:K220),5)</f>
        <v>102640</v>
      </c>
      <c r="L221" s="2">
        <f t="shared" si="28"/>
        <v>-69906.83</v>
      </c>
      <c r="M221" s="15">
        <f t="shared" si="29"/>
        <v>0.31891000000000003</v>
      </c>
    </row>
    <row r="222" spans="1:13" x14ac:dyDescent="0.25">
      <c r="A222" s="1"/>
      <c r="B222" s="1"/>
      <c r="C222" s="1"/>
      <c r="D222" s="1"/>
      <c r="E222" s="1" t="s">
        <v>311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312</v>
      </c>
      <c r="G223" s="1"/>
      <c r="H223" s="1"/>
      <c r="I223" s="1"/>
      <c r="J223" s="2">
        <v>283</v>
      </c>
      <c r="K223" s="2">
        <v>6699</v>
      </c>
      <c r="L223" s="2">
        <f>ROUND((J223-K223),5)</f>
        <v>-6416</v>
      </c>
      <c r="M223" s="15">
        <f>ROUND(IF(K223=0, IF(J223=0, 0, 1), J223/K223),5)</f>
        <v>4.2250000000000003E-2</v>
      </c>
    </row>
    <row r="224" spans="1:13" x14ac:dyDescent="0.25">
      <c r="A224" s="1"/>
      <c r="B224" s="1"/>
      <c r="C224" s="1"/>
      <c r="D224" s="1"/>
      <c r="E224" s="1"/>
      <c r="F224" s="1" t="s">
        <v>313</v>
      </c>
      <c r="G224" s="1"/>
      <c r="H224" s="1"/>
      <c r="I224" s="1"/>
      <c r="J224" s="2">
        <v>732.28</v>
      </c>
      <c r="K224" s="2">
        <v>500</v>
      </c>
      <c r="L224" s="2">
        <f>ROUND((J224-K224),5)</f>
        <v>232.28</v>
      </c>
      <c r="M224" s="15">
        <f>ROUND(IF(K224=0, IF(J224=0, 0, 1), J224/K224),5)</f>
        <v>1.4645600000000001</v>
      </c>
    </row>
    <row r="225" spans="1:13" ht="15.75" thickBot="1" x14ac:dyDescent="0.3">
      <c r="A225" s="1"/>
      <c r="B225" s="1"/>
      <c r="C225" s="1"/>
      <c r="D225" s="1"/>
      <c r="E225" s="1"/>
      <c r="F225" s="1" t="s">
        <v>314</v>
      </c>
      <c r="G225" s="1"/>
      <c r="H225" s="1"/>
      <c r="I225" s="1"/>
      <c r="J225" s="4">
        <v>0</v>
      </c>
      <c r="K225" s="4">
        <v>0</v>
      </c>
      <c r="L225" s="4">
        <f>ROUND((J225-K225),5)</f>
        <v>0</v>
      </c>
      <c r="M225" s="18">
        <f>ROUND(IF(K225=0, IF(J225=0, 0, 1), J225/K225),5)</f>
        <v>0</v>
      </c>
    </row>
    <row r="226" spans="1:13" x14ac:dyDescent="0.25">
      <c r="A226" s="1"/>
      <c r="B226" s="1"/>
      <c r="C226" s="1"/>
      <c r="D226" s="1"/>
      <c r="E226" s="1" t="s">
        <v>315</v>
      </c>
      <c r="F226" s="1"/>
      <c r="G226" s="1"/>
      <c r="H226" s="1"/>
      <c r="I226" s="1"/>
      <c r="J226" s="2">
        <f>ROUND(SUM(J222:J225),5)</f>
        <v>1015.28</v>
      </c>
      <c r="K226" s="2">
        <f>ROUND(SUM(K222:K225),5)</f>
        <v>7199</v>
      </c>
      <c r="L226" s="2">
        <f>ROUND((J226-K226),5)</f>
        <v>-6183.72</v>
      </c>
      <c r="M226" s="15">
        <f>ROUND(IF(K226=0, IF(J226=0, 0, 1), J226/K226),5)</f>
        <v>0.14102999999999999</v>
      </c>
    </row>
    <row r="227" spans="1:13" x14ac:dyDescent="0.25">
      <c r="A227" s="1"/>
      <c r="B227" s="1"/>
      <c r="C227" s="1"/>
      <c r="D227" s="1"/>
      <c r="E227" s="1" t="s">
        <v>316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317</v>
      </c>
      <c r="G228" s="1"/>
      <c r="H228" s="1"/>
      <c r="I228" s="1"/>
      <c r="J228" s="2">
        <v>62.5</v>
      </c>
      <c r="K228" s="2">
        <v>1500</v>
      </c>
      <c r="L228" s="2">
        <f>ROUND((J228-K228),5)</f>
        <v>-1437.5</v>
      </c>
      <c r="M228" s="15">
        <f>ROUND(IF(K228=0, IF(J228=0, 0, 1), J228/K228),5)</f>
        <v>4.1669999999999999E-2</v>
      </c>
    </row>
    <row r="229" spans="1:13" x14ac:dyDescent="0.25">
      <c r="A229" s="1"/>
      <c r="B229" s="1"/>
      <c r="C229" s="1"/>
      <c r="D229" s="1"/>
      <c r="E229" s="1"/>
      <c r="F229" s="1" t="s">
        <v>318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319</v>
      </c>
      <c r="H230" s="1"/>
      <c r="I230" s="1"/>
      <c r="J230" s="2">
        <v>449</v>
      </c>
      <c r="K230" s="2">
        <v>1000</v>
      </c>
      <c r="L230" s="2">
        <f t="shared" ref="L230:L235" si="30">ROUND((J230-K230),5)</f>
        <v>-551</v>
      </c>
      <c r="M230" s="15">
        <f t="shared" ref="M230:M235" si="31">ROUND(IF(K230=0, IF(J230=0, 0, 1), J230/K230),5)</f>
        <v>0.44900000000000001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320</v>
      </c>
      <c r="H231" s="1"/>
      <c r="I231" s="1"/>
      <c r="J231" s="2">
        <v>1690.89</v>
      </c>
      <c r="K231" s="2">
        <v>5000</v>
      </c>
      <c r="L231" s="2">
        <f t="shared" si="30"/>
        <v>-3309.11</v>
      </c>
      <c r="M231" s="15">
        <f t="shared" si="31"/>
        <v>0.33817999999999998</v>
      </c>
    </row>
    <row r="232" spans="1:13" x14ac:dyDescent="0.25">
      <c r="A232" s="1"/>
      <c r="B232" s="1"/>
      <c r="C232" s="1"/>
      <c r="D232" s="1"/>
      <c r="E232" s="1"/>
      <c r="F232" s="1"/>
      <c r="G232" s="1" t="s">
        <v>321</v>
      </c>
      <c r="H232" s="1"/>
      <c r="I232" s="1"/>
      <c r="J232" s="2">
        <v>0</v>
      </c>
      <c r="K232" s="2">
        <v>11000</v>
      </c>
      <c r="L232" s="2">
        <f t="shared" si="30"/>
        <v>-11000</v>
      </c>
      <c r="M232" s="15">
        <f t="shared" si="31"/>
        <v>0</v>
      </c>
    </row>
    <row r="233" spans="1:13" ht="15.75" thickBot="1" x14ac:dyDescent="0.3">
      <c r="A233" s="1"/>
      <c r="B233" s="1"/>
      <c r="C233" s="1"/>
      <c r="D233" s="1"/>
      <c r="E233" s="1"/>
      <c r="F233" s="1"/>
      <c r="G233" s="1" t="s">
        <v>322</v>
      </c>
      <c r="H233" s="1"/>
      <c r="I233" s="1"/>
      <c r="J233" s="4">
        <v>3700.37</v>
      </c>
      <c r="K233" s="4">
        <v>12500</v>
      </c>
      <c r="L233" s="4">
        <f t="shared" si="30"/>
        <v>-8799.6299999999992</v>
      </c>
      <c r="M233" s="18">
        <f t="shared" si="31"/>
        <v>0.29603000000000002</v>
      </c>
    </row>
    <row r="234" spans="1:13" x14ac:dyDescent="0.25">
      <c r="A234" s="1"/>
      <c r="B234" s="1"/>
      <c r="C234" s="1"/>
      <c r="D234" s="1"/>
      <c r="E234" s="1"/>
      <c r="F234" s="1" t="s">
        <v>323</v>
      </c>
      <c r="G234" s="1"/>
      <c r="H234" s="1"/>
      <c r="I234" s="1"/>
      <c r="J234" s="2">
        <f>ROUND(SUM(J229:J233),5)</f>
        <v>5840.26</v>
      </c>
      <c r="K234" s="2">
        <f>ROUND(SUM(K229:K233),5)</f>
        <v>29500</v>
      </c>
      <c r="L234" s="2">
        <f t="shared" si="30"/>
        <v>-23659.74</v>
      </c>
      <c r="M234" s="15">
        <f t="shared" si="31"/>
        <v>0.19797000000000001</v>
      </c>
    </row>
    <row r="235" spans="1:13" x14ac:dyDescent="0.25">
      <c r="A235" s="1"/>
      <c r="B235" s="1"/>
      <c r="C235" s="1"/>
      <c r="D235" s="1"/>
      <c r="E235" s="1"/>
      <c r="F235" s="1" t="s">
        <v>324</v>
      </c>
      <c r="G235" s="1"/>
      <c r="H235" s="1"/>
      <c r="I235" s="1"/>
      <c r="J235" s="2">
        <v>0</v>
      </c>
      <c r="K235" s="2">
        <v>65000</v>
      </c>
      <c r="L235" s="2">
        <f t="shared" si="30"/>
        <v>-65000</v>
      </c>
      <c r="M235" s="15">
        <f t="shared" si="31"/>
        <v>0</v>
      </c>
    </row>
    <row r="236" spans="1:13" x14ac:dyDescent="0.25">
      <c r="A236" s="1"/>
      <c r="B236" s="1"/>
      <c r="C236" s="1"/>
      <c r="D236" s="1"/>
      <c r="E236" s="1"/>
      <c r="F236" s="1" t="s">
        <v>325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326</v>
      </c>
      <c r="H237" s="1"/>
      <c r="I237" s="1"/>
      <c r="J237" s="2">
        <v>415.31</v>
      </c>
      <c r="K237" s="2">
        <v>2500</v>
      </c>
      <c r="L237" s="2">
        <f t="shared" ref="L237:L242" si="32">ROUND((J237-K237),5)</f>
        <v>-2084.69</v>
      </c>
      <c r="M237" s="15">
        <f t="shared" ref="M237:M242" si="33">ROUND(IF(K237=0, IF(J237=0, 0, 1), J237/K237),5)</f>
        <v>0.16611999999999999</v>
      </c>
    </row>
    <row r="238" spans="1:13" x14ac:dyDescent="0.25">
      <c r="A238" s="1"/>
      <c r="B238" s="1"/>
      <c r="C238" s="1"/>
      <c r="D238" s="1"/>
      <c r="E238" s="1"/>
      <c r="F238" s="1"/>
      <c r="G238" s="1" t="s">
        <v>327</v>
      </c>
      <c r="H238" s="1"/>
      <c r="I238" s="1"/>
      <c r="J238" s="2">
        <v>921.44</v>
      </c>
      <c r="K238" s="2">
        <v>1000</v>
      </c>
      <c r="L238" s="2">
        <f t="shared" si="32"/>
        <v>-78.56</v>
      </c>
      <c r="M238" s="15">
        <f t="shared" si="33"/>
        <v>0.92144000000000004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328</v>
      </c>
      <c r="H239" s="1"/>
      <c r="I239" s="1"/>
      <c r="J239" s="4">
        <v>0</v>
      </c>
      <c r="K239" s="4">
        <v>0</v>
      </c>
      <c r="L239" s="4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/>
      <c r="F240" s="1" t="s">
        <v>329</v>
      </c>
      <c r="G240" s="1"/>
      <c r="H240" s="1"/>
      <c r="I240" s="1"/>
      <c r="J240" s="2">
        <f>ROUND(SUM(J236:J239),5)</f>
        <v>1336.75</v>
      </c>
      <c r="K240" s="2">
        <f>ROUND(SUM(K236:K239),5)</f>
        <v>3500</v>
      </c>
      <c r="L240" s="2">
        <f t="shared" si="32"/>
        <v>-2163.25</v>
      </c>
      <c r="M240" s="15">
        <f t="shared" si="33"/>
        <v>0.38192999999999999</v>
      </c>
    </row>
    <row r="241" spans="1:13" ht="15.75" thickBot="1" x14ac:dyDescent="0.3">
      <c r="A241" s="1"/>
      <c r="B241" s="1"/>
      <c r="C241" s="1"/>
      <c r="D241" s="1"/>
      <c r="E241" s="1"/>
      <c r="F241" s="1" t="s">
        <v>330</v>
      </c>
      <c r="G241" s="1"/>
      <c r="H241" s="1"/>
      <c r="I241" s="1"/>
      <c r="J241" s="4">
        <v>0</v>
      </c>
      <c r="K241" s="4">
        <v>0</v>
      </c>
      <c r="L241" s="4">
        <f t="shared" si="32"/>
        <v>0</v>
      </c>
      <c r="M241" s="18">
        <f t="shared" si="33"/>
        <v>0</v>
      </c>
    </row>
    <row r="242" spans="1:13" x14ac:dyDescent="0.25">
      <c r="A242" s="1"/>
      <c r="B242" s="1"/>
      <c r="C242" s="1"/>
      <c r="D242" s="1"/>
      <c r="E242" s="1" t="s">
        <v>331</v>
      </c>
      <c r="F242" s="1"/>
      <c r="G242" s="1"/>
      <c r="H242" s="1"/>
      <c r="I242" s="1"/>
      <c r="J242" s="2">
        <f>ROUND(SUM(J227:J228)+SUM(J234:J235)+SUM(J240:J241),5)</f>
        <v>7239.51</v>
      </c>
      <c r="K242" s="2">
        <f>ROUND(SUM(K227:K228)+SUM(K234:K235)+SUM(K240:K241),5)</f>
        <v>99500</v>
      </c>
      <c r="L242" s="2">
        <f t="shared" si="32"/>
        <v>-92260.49</v>
      </c>
      <c r="M242" s="15">
        <f t="shared" si="33"/>
        <v>7.2760000000000005E-2</v>
      </c>
    </row>
    <row r="243" spans="1:13" x14ac:dyDescent="0.25">
      <c r="A243" s="1"/>
      <c r="B243" s="1"/>
      <c r="C243" s="1"/>
      <c r="D243" s="1"/>
      <c r="E243" s="1" t="s">
        <v>332</v>
      </c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/>
      <c r="E244" s="1"/>
      <c r="F244" s="1" t="s">
        <v>333</v>
      </c>
      <c r="G244" s="1"/>
      <c r="H244" s="1"/>
      <c r="I244" s="1"/>
      <c r="J244" s="2">
        <v>5530.31</v>
      </c>
      <c r="K244" s="2">
        <v>11500</v>
      </c>
      <c r="L244" s="2">
        <f t="shared" ref="L244:L249" si="34">ROUND((J244-K244),5)</f>
        <v>-5969.69</v>
      </c>
      <c r="M244" s="15">
        <f t="shared" ref="M244:M249" si="35">ROUND(IF(K244=0, IF(J244=0, 0, 1), J244/K244),5)</f>
        <v>0.48089999999999999</v>
      </c>
    </row>
    <row r="245" spans="1:13" x14ac:dyDescent="0.25">
      <c r="A245" s="1"/>
      <c r="B245" s="1"/>
      <c r="C245" s="1"/>
      <c r="D245" s="1"/>
      <c r="E245" s="1"/>
      <c r="F245" s="1" t="s">
        <v>334</v>
      </c>
      <c r="G245" s="1"/>
      <c r="H245" s="1"/>
      <c r="I245" s="1"/>
      <c r="J245" s="2">
        <v>0</v>
      </c>
      <c r="K245" s="2">
        <v>0</v>
      </c>
      <c r="L245" s="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335</v>
      </c>
      <c r="G246" s="1"/>
      <c r="H246" s="1"/>
      <c r="I246" s="1"/>
      <c r="J246" s="2">
        <v>0</v>
      </c>
      <c r="K246" s="2">
        <v>5000</v>
      </c>
      <c r="L246" s="2">
        <f t="shared" si="34"/>
        <v>-5000</v>
      </c>
      <c r="M246" s="15">
        <f t="shared" si="35"/>
        <v>0</v>
      </c>
    </row>
    <row r="247" spans="1:13" x14ac:dyDescent="0.25">
      <c r="A247" s="1"/>
      <c r="B247" s="1"/>
      <c r="C247" s="1"/>
      <c r="D247" s="1"/>
      <c r="E247" s="1"/>
      <c r="F247" s="1" t="s">
        <v>336</v>
      </c>
      <c r="G247" s="1"/>
      <c r="H247" s="1"/>
      <c r="I247" s="1"/>
      <c r="J247" s="2">
        <v>400</v>
      </c>
      <c r="K247" s="2">
        <v>5500</v>
      </c>
      <c r="L247" s="2">
        <f t="shared" si="34"/>
        <v>-5100</v>
      </c>
      <c r="M247" s="15">
        <f t="shared" si="35"/>
        <v>7.2730000000000003E-2</v>
      </c>
    </row>
    <row r="248" spans="1:13" x14ac:dyDescent="0.25">
      <c r="A248" s="1"/>
      <c r="B248" s="1"/>
      <c r="C248" s="1"/>
      <c r="D248" s="1"/>
      <c r="E248" s="1"/>
      <c r="F248" s="1" t="s">
        <v>337</v>
      </c>
      <c r="G248" s="1"/>
      <c r="H248" s="1"/>
      <c r="I248" s="1"/>
      <c r="J248" s="2">
        <v>235</v>
      </c>
      <c r="K248" s="2">
        <v>5000</v>
      </c>
      <c r="L248" s="2">
        <f t="shared" si="34"/>
        <v>-4765</v>
      </c>
      <c r="M248" s="15">
        <f t="shared" si="35"/>
        <v>4.7E-2</v>
      </c>
    </row>
    <row r="249" spans="1:13" x14ac:dyDescent="0.25">
      <c r="A249" s="1"/>
      <c r="B249" s="1"/>
      <c r="C249" s="1"/>
      <c r="D249" s="1"/>
      <c r="E249" s="1"/>
      <c r="F249" s="1" t="s">
        <v>338</v>
      </c>
      <c r="G249" s="1"/>
      <c r="H249" s="1"/>
      <c r="I249" s="1"/>
      <c r="J249" s="2">
        <v>771.49</v>
      </c>
      <c r="K249" s="2">
        <v>10000</v>
      </c>
      <c r="L249" s="2">
        <f t="shared" si="34"/>
        <v>-9228.51</v>
      </c>
      <c r="M249" s="15">
        <f t="shared" si="35"/>
        <v>7.7149999999999996E-2</v>
      </c>
    </row>
    <row r="250" spans="1:13" x14ac:dyDescent="0.25">
      <c r="A250" s="1"/>
      <c r="B250" s="1"/>
      <c r="C250" s="1"/>
      <c r="D250" s="1"/>
      <c r="E250" s="1"/>
      <c r="F250" s="1" t="s">
        <v>339</v>
      </c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/>
      <c r="G251" s="1" t="s">
        <v>340</v>
      </c>
      <c r="H251" s="1"/>
      <c r="I251" s="1"/>
      <c r="J251" s="2">
        <v>0</v>
      </c>
      <c r="K251" s="2">
        <v>0</v>
      </c>
      <c r="L251" s="2">
        <f t="shared" ref="L251:L258" si="36">ROUND((J251-K251),5)</f>
        <v>0</v>
      </c>
      <c r="M251" s="15">
        <f t="shared" ref="M251:M258" si="37">ROUND(IF(K251=0, IF(J251=0, 0, 1), J251/K251),5)</f>
        <v>0</v>
      </c>
    </row>
    <row r="252" spans="1:13" ht="15.75" thickBot="1" x14ac:dyDescent="0.3">
      <c r="A252" s="1"/>
      <c r="B252" s="1"/>
      <c r="C252" s="1"/>
      <c r="D252" s="1"/>
      <c r="E252" s="1"/>
      <c r="F252" s="1"/>
      <c r="G252" s="1" t="s">
        <v>341</v>
      </c>
      <c r="H252" s="1"/>
      <c r="I252" s="1"/>
      <c r="J252" s="4">
        <v>550</v>
      </c>
      <c r="K252" s="4">
        <v>550</v>
      </c>
      <c r="L252" s="4">
        <f t="shared" si="36"/>
        <v>0</v>
      </c>
      <c r="M252" s="18">
        <f t="shared" si="37"/>
        <v>1</v>
      </c>
    </row>
    <row r="253" spans="1:13" x14ac:dyDescent="0.25">
      <c r="A253" s="1"/>
      <c r="B253" s="1"/>
      <c r="C253" s="1"/>
      <c r="D253" s="1"/>
      <c r="E253" s="1"/>
      <c r="F253" s="1" t="s">
        <v>342</v>
      </c>
      <c r="G253" s="1"/>
      <c r="H253" s="1"/>
      <c r="I253" s="1"/>
      <c r="J253" s="2">
        <f>ROUND(SUM(J250:J252),5)</f>
        <v>550</v>
      </c>
      <c r="K253" s="2">
        <f>ROUND(SUM(K250:K252),5)</f>
        <v>550</v>
      </c>
      <c r="L253" s="2">
        <f t="shared" si="36"/>
        <v>0</v>
      </c>
      <c r="M253" s="15">
        <f t="shared" si="37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343</v>
      </c>
      <c r="G254" s="1"/>
      <c r="H254" s="1"/>
      <c r="I254" s="1"/>
      <c r="J254" s="4">
        <v>0</v>
      </c>
      <c r="K254" s="4">
        <v>0</v>
      </c>
      <c r="L254" s="4">
        <f t="shared" si="36"/>
        <v>0</v>
      </c>
      <c r="M254" s="18">
        <f t="shared" si="37"/>
        <v>0</v>
      </c>
    </row>
    <row r="255" spans="1:13" x14ac:dyDescent="0.25">
      <c r="A255" s="1"/>
      <c r="B255" s="1"/>
      <c r="C255" s="1"/>
      <c r="D255" s="1"/>
      <c r="E255" s="1" t="s">
        <v>344</v>
      </c>
      <c r="F255" s="1"/>
      <c r="G255" s="1"/>
      <c r="H255" s="1"/>
      <c r="I255" s="1"/>
      <c r="J255" s="2">
        <f>ROUND(SUM(J243:J249)+SUM(J253:J254),5)</f>
        <v>7486.8</v>
      </c>
      <c r="K255" s="2">
        <f>ROUND(SUM(K243:K249)+SUM(K253:K254),5)</f>
        <v>37550</v>
      </c>
      <c r="L255" s="2">
        <f t="shared" si="36"/>
        <v>-30063.200000000001</v>
      </c>
      <c r="M255" s="15">
        <f t="shared" si="37"/>
        <v>0.19938</v>
      </c>
    </row>
    <row r="256" spans="1:13" ht="15.75" thickBot="1" x14ac:dyDescent="0.3">
      <c r="A256" s="1"/>
      <c r="B256" s="1"/>
      <c r="C256" s="1"/>
      <c r="D256" s="1"/>
      <c r="E256" s="1" t="s">
        <v>345</v>
      </c>
      <c r="F256" s="1"/>
      <c r="G256" s="1"/>
      <c r="H256" s="1"/>
      <c r="I256" s="1"/>
      <c r="J256" s="2">
        <v>30.3</v>
      </c>
      <c r="K256" s="2">
        <v>0</v>
      </c>
      <c r="L256" s="2">
        <f t="shared" si="36"/>
        <v>30.3</v>
      </c>
      <c r="M256" s="15">
        <f t="shared" si="37"/>
        <v>1</v>
      </c>
    </row>
    <row r="257" spans="1:13" ht="15.75" thickBot="1" x14ac:dyDescent="0.3">
      <c r="A257" s="1"/>
      <c r="B257" s="1"/>
      <c r="C257" s="1"/>
      <c r="D257" s="1" t="s">
        <v>346</v>
      </c>
      <c r="E257" s="1"/>
      <c r="F257" s="1"/>
      <c r="G257" s="1"/>
      <c r="H257" s="1"/>
      <c r="I257" s="1"/>
      <c r="J257" s="3">
        <f>ROUND(J32+J42+J162+J167+J175+J221+J226+J242+SUM(J255:J256),5)</f>
        <v>914723.06</v>
      </c>
      <c r="K257" s="3">
        <f>ROUND(K32+K42+K162+K167+K175+K221+K226+K242+SUM(K255:K256),5)</f>
        <v>1823967.6</v>
      </c>
      <c r="L257" s="3">
        <f t="shared" si="36"/>
        <v>-909244.54</v>
      </c>
      <c r="M257" s="17">
        <f t="shared" si="37"/>
        <v>0.50149999999999995</v>
      </c>
    </row>
    <row r="258" spans="1:13" x14ac:dyDescent="0.25">
      <c r="A258" s="1"/>
      <c r="B258" s="1" t="s">
        <v>347</v>
      </c>
      <c r="C258" s="1"/>
      <c r="D258" s="1"/>
      <c r="E258" s="1"/>
      <c r="F258" s="1"/>
      <c r="G258" s="1"/>
      <c r="H258" s="1"/>
      <c r="I258" s="1"/>
      <c r="J258" s="2">
        <f>ROUND(J3+J31-J257,5)</f>
        <v>765032.4</v>
      </c>
      <c r="K258" s="2">
        <f>ROUND(K3+K31-K257,5)</f>
        <v>43999.5</v>
      </c>
      <c r="L258" s="2">
        <f t="shared" si="36"/>
        <v>721032.9</v>
      </c>
      <c r="M258" s="15">
        <f t="shared" si="37"/>
        <v>17.3873</v>
      </c>
    </row>
    <row r="259" spans="1:13" x14ac:dyDescent="0.25">
      <c r="A259" s="1"/>
      <c r="B259" s="1" t="s">
        <v>348</v>
      </c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 t="s">
        <v>349</v>
      </c>
      <c r="D260" s="1"/>
      <c r="E260" s="1"/>
      <c r="F260" s="1"/>
      <c r="G260" s="1"/>
      <c r="H260" s="1"/>
      <c r="I260" s="1"/>
      <c r="J260" s="2"/>
      <c r="K260" s="2"/>
      <c r="L260" s="2"/>
      <c r="M260" s="15"/>
    </row>
    <row r="261" spans="1:13" x14ac:dyDescent="0.25">
      <c r="A261" s="1"/>
      <c r="B261" s="1"/>
      <c r="C261" s="1"/>
      <c r="D261" s="1" t="s">
        <v>402</v>
      </c>
      <c r="E261" s="1"/>
      <c r="F261" s="1"/>
      <c r="G261" s="1"/>
      <c r="H261" s="1"/>
      <c r="I261" s="1"/>
      <c r="J261" s="2"/>
      <c r="K261" s="2"/>
      <c r="L261" s="2"/>
      <c r="M261" s="15"/>
    </row>
    <row r="262" spans="1:13" ht="15.75" thickBot="1" x14ac:dyDescent="0.3">
      <c r="A262" s="1"/>
      <c r="B262" s="1"/>
      <c r="C262" s="1"/>
      <c r="D262" s="1"/>
      <c r="E262" s="1" t="s">
        <v>403</v>
      </c>
      <c r="F262" s="1"/>
      <c r="G262" s="1"/>
      <c r="H262" s="1"/>
      <c r="I262" s="1"/>
      <c r="J262" s="4">
        <v>95000</v>
      </c>
      <c r="K262" s="2"/>
      <c r="L262" s="2"/>
      <c r="M262" s="15"/>
    </row>
    <row r="263" spans="1:13" x14ac:dyDescent="0.25">
      <c r="A263" s="1"/>
      <c r="B263" s="1"/>
      <c r="C263" s="1"/>
      <c r="D263" s="1" t="s">
        <v>404</v>
      </c>
      <c r="E263" s="1"/>
      <c r="F263" s="1"/>
      <c r="G263" s="1"/>
      <c r="H263" s="1"/>
      <c r="I263" s="1"/>
      <c r="J263" s="2">
        <f>ROUND(SUM(J261:J262),5)</f>
        <v>95000</v>
      </c>
      <c r="K263" s="2"/>
      <c r="L263" s="2"/>
      <c r="M263" s="15"/>
    </row>
    <row r="264" spans="1:13" x14ac:dyDescent="0.25">
      <c r="A264" s="1"/>
      <c r="B264" s="1"/>
      <c r="C264" s="1"/>
      <c r="D264" s="1" t="s">
        <v>350</v>
      </c>
      <c r="E264" s="1"/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 t="s">
        <v>351</v>
      </c>
      <c r="F265" s="1"/>
      <c r="G265" s="1"/>
      <c r="H265" s="1"/>
      <c r="I265" s="1"/>
      <c r="J265" s="2"/>
      <c r="K265" s="2"/>
      <c r="L265" s="2"/>
      <c r="M265" s="15"/>
    </row>
    <row r="266" spans="1:13" x14ac:dyDescent="0.25">
      <c r="A266" s="1"/>
      <c r="B266" s="1"/>
      <c r="C266" s="1"/>
      <c r="D266" s="1"/>
      <c r="E266" s="1"/>
      <c r="F266" s="1" t="s">
        <v>352</v>
      </c>
      <c r="G266" s="1"/>
      <c r="H266" s="1"/>
      <c r="I266" s="1"/>
      <c r="J266" s="2">
        <v>250</v>
      </c>
      <c r="K266" s="2">
        <v>0</v>
      </c>
      <c r="L266" s="2">
        <f t="shared" ref="L266:L272" si="38">ROUND((J266-K266),5)</f>
        <v>250</v>
      </c>
      <c r="M266" s="15">
        <f t="shared" ref="M266:M272" si="39">ROUND(IF(K266=0, IF(J266=0, 0, 1), J266/K266),5)</f>
        <v>1</v>
      </c>
    </row>
    <row r="267" spans="1:13" x14ac:dyDescent="0.25">
      <c r="A267" s="1"/>
      <c r="B267" s="1"/>
      <c r="C267" s="1"/>
      <c r="D267" s="1"/>
      <c r="E267" s="1"/>
      <c r="F267" s="1" t="s">
        <v>353</v>
      </c>
      <c r="G267" s="1"/>
      <c r="H267" s="1"/>
      <c r="I267" s="1"/>
      <c r="J267" s="2">
        <v>0</v>
      </c>
      <c r="K267" s="2">
        <v>0</v>
      </c>
      <c r="L267" s="2">
        <f t="shared" si="38"/>
        <v>0</v>
      </c>
      <c r="M267" s="15">
        <f t="shared" si="39"/>
        <v>0</v>
      </c>
    </row>
    <row r="268" spans="1:13" x14ac:dyDescent="0.25">
      <c r="A268" s="1"/>
      <c r="B268" s="1"/>
      <c r="C268" s="1"/>
      <c r="D268" s="1"/>
      <c r="E268" s="1"/>
      <c r="F268" s="1" t="s">
        <v>354</v>
      </c>
      <c r="G268" s="1"/>
      <c r="H268" s="1"/>
      <c r="I268" s="1"/>
      <c r="J268" s="2">
        <v>1000</v>
      </c>
      <c r="K268" s="2">
        <v>0</v>
      </c>
      <c r="L268" s="2">
        <f t="shared" si="38"/>
        <v>1000</v>
      </c>
      <c r="M268" s="15">
        <f t="shared" si="39"/>
        <v>1</v>
      </c>
    </row>
    <row r="269" spans="1:13" x14ac:dyDescent="0.25">
      <c r="A269" s="1"/>
      <c r="B269" s="1"/>
      <c r="C269" s="1"/>
      <c r="D269" s="1"/>
      <c r="E269" s="1"/>
      <c r="F269" s="1" t="s">
        <v>355</v>
      </c>
      <c r="G269" s="1"/>
      <c r="H269" s="1"/>
      <c r="I269" s="1"/>
      <c r="J269" s="2">
        <v>20000</v>
      </c>
      <c r="K269" s="2">
        <v>40000</v>
      </c>
      <c r="L269" s="2">
        <f t="shared" si="38"/>
        <v>-20000</v>
      </c>
      <c r="M269" s="15">
        <f t="shared" si="39"/>
        <v>0.5</v>
      </c>
    </row>
    <row r="270" spans="1:13" x14ac:dyDescent="0.25">
      <c r="A270" s="1"/>
      <c r="B270" s="1"/>
      <c r="C270" s="1"/>
      <c r="D270" s="1"/>
      <c r="E270" s="1"/>
      <c r="F270" s="1" t="s">
        <v>356</v>
      </c>
      <c r="G270" s="1"/>
      <c r="H270" s="1"/>
      <c r="I270" s="1"/>
      <c r="J270" s="2">
        <v>4765.9799999999996</v>
      </c>
      <c r="K270" s="2">
        <v>5000</v>
      </c>
      <c r="L270" s="2">
        <f t="shared" si="38"/>
        <v>-234.02</v>
      </c>
      <c r="M270" s="15">
        <f t="shared" si="39"/>
        <v>0.95320000000000005</v>
      </c>
    </row>
    <row r="271" spans="1:13" ht="15.75" thickBot="1" x14ac:dyDescent="0.3">
      <c r="A271" s="1"/>
      <c r="B271" s="1"/>
      <c r="C271" s="1"/>
      <c r="D271" s="1"/>
      <c r="E271" s="1"/>
      <c r="F271" s="1" t="s">
        <v>357</v>
      </c>
      <c r="G271" s="1"/>
      <c r="H271" s="1"/>
      <c r="I271" s="1"/>
      <c r="J271" s="4">
        <v>150</v>
      </c>
      <c r="K271" s="4">
        <v>0</v>
      </c>
      <c r="L271" s="4">
        <f t="shared" si="38"/>
        <v>150</v>
      </c>
      <c r="M271" s="18">
        <f t="shared" si="39"/>
        <v>1</v>
      </c>
    </row>
    <row r="272" spans="1:13" x14ac:dyDescent="0.25">
      <c r="A272" s="1"/>
      <c r="B272" s="1"/>
      <c r="C272" s="1"/>
      <c r="D272" s="1"/>
      <c r="E272" s="1" t="s">
        <v>358</v>
      </c>
      <c r="F272" s="1"/>
      <c r="G272" s="1"/>
      <c r="H272" s="1"/>
      <c r="I272" s="1"/>
      <c r="J272" s="2">
        <f>ROUND(SUM(J265:J271),5)</f>
        <v>26165.98</v>
      </c>
      <c r="K272" s="2">
        <f>ROUND(SUM(K265:K271),5)</f>
        <v>45000</v>
      </c>
      <c r="L272" s="2">
        <f t="shared" si="38"/>
        <v>-18834.02</v>
      </c>
      <c r="M272" s="15">
        <f t="shared" si="39"/>
        <v>0.58147000000000004</v>
      </c>
    </row>
    <row r="273" spans="1:13" x14ac:dyDescent="0.25">
      <c r="A273" s="1"/>
      <c r="B273" s="1"/>
      <c r="C273" s="1"/>
      <c r="D273" s="1"/>
      <c r="E273" s="1" t="s">
        <v>359</v>
      </c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/>
      <c r="F274" s="1" t="s">
        <v>360</v>
      </c>
      <c r="G274" s="1"/>
      <c r="H274" s="1"/>
      <c r="I274" s="1"/>
      <c r="J274" s="2">
        <v>450</v>
      </c>
      <c r="K274" s="2">
        <v>0</v>
      </c>
      <c r="L274" s="2">
        <f>ROUND((J274-K274),5)</f>
        <v>450</v>
      </c>
      <c r="M274" s="15">
        <f>ROUND(IF(K274=0, IF(J274=0, 0, 1), J274/K274),5)</f>
        <v>1</v>
      </c>
    </row>
    <row r="275" spans="1:13" x14ac:dyDescent="0.25">
      <c r="A275" s="1"/>
      <c r="B275" s="1"/>
      <c r="C275" s="1"/>
      <c r="D275" s="1"/>
      <c r="E275" s="1"/>
      <c r="F275" s="1" t="s">
        <v>361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/>
      <c r="F276" s="1" t="s">
        <v>362</v>
      </c>
      <c r="G276" s="1"/>
      <c r="H276" s="1"/>
      <c r="I276" s="1"/>
      <c r="J276" s="4">
        <v>0</v>
      </c>
      <c r="K276" s="4">
        <v>0</v>
      </c>
      <c r="L276" s="4">
        <f>ROUND((J276-K276),5)</f>
        <v>0</v>
      </c>
      <c r="M276" s="18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 t="s">
        <v>363</v>
      </c>
      <c r="F277" s="1"/>
      <c r="G277" s="1"/>
      <c r="H277" s="1"/>
      <c r="I277" s="1"/>
      <c r="J277" s="2">
        <f>ROUND(SUM(J273:J276),5)</f>
        <v>450</v>
      </c>
      <c r="K277" s="2">
        <f>ROUND(SUM(K273:K276),5)</f>
        <v>0</v>
      </c>
      <c r="L277" s="2">
        <f>ROUND((J277-K277),5)</f>
        <v>450</v>
      </c>
      <c r="M277" s="15">
        <f>ROUND(IF(K277=0, IF(J277=0, 0, 1), J277/K277),5)</f>
        <v>1</v>
      </c>
    </row>
    <row r="278" spans="1:13" x14ac:dyDescent="0.25">
      <c r="A278" s="1"/>
      <c r="B278" s="1"/>
      <c r="C278" s="1"/>
      <c r="D278" s="1"/>
      <c r="E278" s="1" t="s">
        <v>364</v>
      </c>
      <c r="F278" s="1"/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 t="s">
        <v>365</v>
      </c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/>
      <c r="F280" s="1" t="s">
        <v>366</v>
      </c>
      <c r="G280" s="1"/>
      <c r="H280" s="1"/>
      <c r="I280" s="1"/>
      <c r="J280" s="2">
        <v>3743.71</v>
      </c>
      <c r="K280" s="2">
        <v>0</v>
      </c>
      <c r="L280" s="2">
        <f t="shared" ref="L280:L288" si="40">ROUND((J280-K280),5)</f>
        <v>3743.71</v>
      </c>
      <c r="M280" s="15">
        <f t="shared" ref="M280:M288" si="41">ROUND(IF(K280=0, IF(J280=0, 0, 1), J280/K280),5)</f>
        <v>1</v>
      </c>
    </row>
    <row r="281" spans="1:13" x14ac:dyDescent="0.25">
      <c r="A281" s="1"/>
      <c r="B281" s="1"/>
      <c r="C281" s="1"/>
      <c r="D281" s="1"/>
      <c r="E281" s="1"/>
      <c r="F281" s="1" t="s">
        <v>367</v>
      </c>
      <c r="G281" s="1"/>
      <c r="H281" s="1"/>
      <c r="I281" s="1"/>
      <c r="J281" s="2">
        <v>1179.52</v>
      </c>
      <c r="K281" s="2">
        <v>0</v>
      </c>
      <c r="L281" s="2">
        <f t="shared" si="40"/>
        <v>1179.52</v>
      </c>
      <c r="M281" s="15">
        <f t="shared" si="41"/>
        <v>1</v>
      </c>
    </row>
    <row r="282" spans="1:13" x14ac:dyDescent="0.25">
      <c r="A282" s="1"/>
      <c r="B282" s="1"/>
      <c r="C282" s="1"/>
      <c r="D282" s="1"/>
      <c r="E282" s="1"/>
      <c r="F282" s="1" t="s">
        <v>368</v>
      </c>
      <c r="G282" s="1"/>
      <c r="H282" s="1"/>
      <c r="I282" s="1"/>
      <c r="J282" s="2">
        <v>690</v>
      </c>
      <c r="K282" s="2">
        <v>0</v>
      </c>
      <c r="L282" s="2">
        <f t="shared" si="40"/>
        <v>690</v>
      </c>
      <c r="M282" s="15">
        <f t="shared" si="41"/>
        <v>1</v>
      </c>
    </row>
    <row r="283" spans="1:13" x14ac:dyDescent="0.25">
      <c r="A283" s="1"/>
      <c r="B283" s="1"/>
      <c r="C283" s="1"/>
      <c r="D283" s="1"/>
      <c r="E283" s="1"/>
      <c r="F283" s="1" t="s">
        <v>369</v>
      </c>
      <c r="G283" s="1"/>
      <c r="H283" s="1"/>
      <c r="I283" s="1"/>
      <c r="J283" s="2">
        <v>0</v>
      </c>
      <c r="K283" s="2">
        <v>0</v>
      </c>
      <c r="L283" s="2">
        <f t="shared" si="40"/>
        <v>0</v>
      </c>
      <c r="M283" s="15">
        <f t="shared" si="41"/>
        <v>0</v>
      </c>
    </row>
    <row r="284" spans="1:13" x14ac:dyDescent="0.25">
      <c r="A284" s="1"/>
      <c r="B284" s="1"/>
      <c r="C284" s="1"/>
      <c r="D284" s="1"/>
      <c r="E284" s="1"/>
      <c r="F284" s="1" t="s">
        <v>370</v>
      </c>
      <c r="G284" s="1"/>
      <c r="H284" s="1"/>
      <c r="I284" s="1"/>
      <c r="J284" s="2">
        <v>89.71</v>
      </c>
      <c r="K284" s="2">
        <v>0</v>
      </c>
      <c r="L284" s="2">
        <f t="shared" si="40"/>
        <v>89.71</v>
      </c>
      <c r="M284" s="15">
        <f t="shared" si="41"/>
        <v>1</v>
      </c>
    </row>
    <row r="285" spans="1:13" ht="15.75" thickBot="1" x14ac:dyDescent="0.3">
      <c r="A285" s="1"/>
      <c r="B285" s="1"/>
      <c r="C285" s="1"/>
      <c r="D285" s="1"/>
      <c r="E285" s="1"/>
      <c r="F285" s="1" t="s">
        <v>371</v>
      </c>
      <c r="G285" s="1"/>
      <c r="H285" s="1"/>
      <c r="I285" s="1"/>
      <c r="J285" s="2">
        <v>0</v>
      </c>
      <c r="K285" s="2">
        <v>0</v>
      </c>
      <c r="L285" s="2">
        <f t="shared" si="40"/>
        <v>0</v>
      </c>
      <c r="M285" s="15">
        <f t="shared" si="41"/>
        <v>0</v>
      </c>
    </row>
    <row r="286" spans="1:13" ht="15.75" thickBot="1" x14ac:dyDescent="0.3">
      <c r="A286" s="1"/>
      <c r="B286" s="1"/>
      <c r="C286" s="1"/>
      <c r="D286" s="1"/>
      <c r="E286" s="1" t="s">
        <v>372</v>
      </c>
      <c r="F286" s="1"/>
      <c r="G286" s="1"/>
      <c r="H286" s="1"/>
      <c r="I286" s="1"/>
      <c r="J286" s="5">
        <f>ROUND(SUM(J279:J285),5)</f>
        <v>5702.94</v>
      </c>
      <c r="K286" s="5">
        <f>ROUND(SUM(K279:K285),5)</f>
        <v>0</v>
      </c>
      <c r="L286" s="5">
        <f t="shared" si="40"/>
        <v>5702.94</v>
      </c>
      <c r="M286" s="16">
        <f t="shared" si="41"/>
        <v>1</v>
      </c>
    </row>
    <row r="287" spans="1:13" ht="15.75" thickBot="1" x14ac:dyDescent="0.3">
      <c r="A287" s="1"/>
      <c r="B287" s="1"/>
      <c r="C287" s="1"/>
      <c r="D287" s="1" t="s">
        <v>373</v>
      </c>
      <c r="E287" s="1"/>
      <c r="F287" s="1"/>
      <c r="G287" s="1"/>
      <c r="H287" s="1"/>
      <c r="I287" s="1"/>
      <c r="J287" s="3">
        <f>ROUND(J264+J272+SUM(J277:J278)+J286,5)</f>
        <v>32318.92</v>
      </c>
      <c r="K287" s="3">
        <f>ROUND(K264+K272+SUM(K277:K278)+K286,5)</f>
        <v>45000</v>
      </c>
      <c r="L287" s="3">
        <f t="shared" si="40"/>
        <v>-12681.08</v>
      </c>
      <c r="M287" s="17">
        <f t="shared" si="41"/>
        <v>0.71819999999999995</v>
      </c>
    </row>
    <row r="288" spans="1:13" x14ac:dyDescent="0.25">
      <c r="A288" s="1"/>
      <c r="B288" s="1"/>
      <c r="C288" s="1" t="s">
        <v>374</v>
      </c>
      <c r="D288" s="1"/>
      <c r="E288" s="1"/>
      <c r="F288" s="1"/>
      <c r="G288" s="1"/>
      <c r="H288" s="1"/>
      <c r="I288" s="1"/>
      <c r="J288" s="2">
        <f>ROUND(J260+J263+J287,5)</f>
        <v>127318.92</v>
      </c>
      <c r="K288" s="2">
        <f>ROUND(K260+K263+K287,5)</f>
        <v>45000</v>
      </c>
      <c r="L288" s="2">
        <f t="shared" si="40"/>
        <v>82318.92</v>
      </c>
      <c r="M288" s="15">
        <f t="shared" si="41"/>
        <v>2.82931</v>
      </c>
    </row>
    <row r="289" spans="1:13" x14ac:dyDescent="0.25">
      <c r="A289" s="1"/>
      <c r="B289" s="1"/>
      <c r="C289" s="1" t="s">
        <v>375</v>
      </c>
      <c r="D289" s="1"/>
      <c r="E289" s="1"/>
      <c r="F289" s="1"/>
      <c r="G289" s="1"/>
      <c r="H289" s="1"/>
      <c r="I289" s="1"/>
      <c r="J289" s="2"/>
      <c r="K289" s="2"/>
      <c r="L289" s="2"/>
      <c r="M289" s="15"/>
    </row>
    <row r="290" spans="1:13" x14ac:dyDescent="0.25">
      <c r="A290" s="1"/>
      <c r="B290" s="1"/>
      <c r="C290" s="1"/>
      <c r="D290" s="1" t="s">
        <v>376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377</v>
      </c>
      <c r="F291" s="1"/>
      <c r="G291" s="1"/>
      <c r="H291" s="1"/>
      <c r="I291" s="1"/>
      <c r="J291" s="2">
        <v>333521</v>
      </c>
      <c r="K291" s="2">
        <v>108837.15</v>
      </c>
      <c r="L291" s="2">
        <f>ROUND((J291-K291),5)</f>
        <v>224683.85</v>
      </c>
      <c r="M291" s="15">
        <f>ROUND(IF(K291=0, IF(J291=0, 0, 1), J291/K291),5)</f>
        <v>3.0644</v>
      </c>
    </row>
    <row r="292" spans="1:13" x14ac:dyDescent="0.25">
      <c r="A292" s="1"/>
      <c r="B292" s="1"/>
      <c r="C292" s="1"/>
      <c r="D292" s="1"/>
      <c r="E292" s="1" t="s">
        <v>378</v>
      </c>
      <c r="F292" s="1"/>
      <c r="G292" s="1"/>
      <c r="H292" s="1"/>
      <c r="I292" s="1"/>
      <c r="J292" s="2">
        <v>53325</v>
      </c>
      <c r="K292" s="2">
        <v>95000</v>
      </c>
      <c r="L292" s="2">
        <f>ROUND((J292-K292),5)</f>
        <v>-41675</v>
      </c>
      <c r="M292" s="15">
        <f>ROUND(IF(K292=0, IF(J292=0, 0, 1), J292/K292),5)</f>
        <v>0.56132000000000004</v>
      </c>
    </row>
    <row r="293" spans="1:13" ht="15.75" thickBot="1" x14ac:dyDescent="0.3">
      <c r="A293" s="1"/>
      <c r="B293" s="1"/>
      <c r="C293" s="1"/>
      <c r="D293" s="1"/>
      <c r="E293" s="1" t="s">
        <v>379</v>
      </c>
      <c r="F293" s="1"/>
      <c r="G293" s="1"/>
      <c r="H293" s="1"/>
      <c r="I293" s="1"/>
      <c r="J293" s="4">
        <v>0</v>
      </c>
      <c r="K293" s="4">
        <v>0</v>
      </c>
      <c r="L293" s="4">
        <f>ROUND((J293-K293),5)</f>
        <v>0</v>
      </c>
      <c r="M293" s="18">
        <f>ROUND(IF(K293=0, IF(J293=0, 0, 1), J293/K293),5)</f>
        <v>0</v>
      </c>
    </row>
    <row r="294" spans="1:13" x14ac:dyDescent="0.25">
      <c r="A294" s="1"/>
      <c r="B294" s="1"/>
      <c r="C294" s="1"/>
      <c r="D294" s="1" t="s">
        <v>380</v>
      </c>
      <c r="E294" s="1"/>
      <c r="F294" s="1"/>
      <c r="G294" s="1"/>
      <c r="H294" s="1"/>
      <c r="I294" s="1"/>
      <c r="J294" s="2">
        <f>ROUND(SUM(J290:J293),5)</f>
        <v>386846</v>
      </c>
      <c r="K294" s="2">
        <f>ROUND(SUM(K290:K293),5)</f>
        <v>203837.15</v>
      </c>
      <c r="L294" s="2">
        <f>ROUND((J294-K294),5)</f>
        <v>183008.85</v>
      </c>
      <c r="M294" s="15">
        <f>ROUND(IF(K294=0, IF(J294=0, 0, 1), J294/K294),5)</f>
        <v>1.8978200000000001</v>
      </c>
    </row>
    <row r="295" spans="1:13" x14ac:dyDescent="0.25">
      <c r="A295" s="1"/>
      <c r="B295" s="1"/>
      <c r="C295" s="1"/>
      <c r="D295" s="1" t="s">
        <v>381</v>
      </c>
      <c r="E295" s="1"/>
      <c r="F295" s="1"/>
      <c r="G295" s="1"/>
      <c r="H295" s="1"/>
      <c r="I295" s="1"/>
      <c r="J295" s="2"/>
      <c r="K295" s="2"/>
      <c r="L295" s="2"/>
      <c r="M295" s="15"/>
    </row>
    <row r="296" spans="1:13" x14ac:dyDescent="0.25">
      <c r="A296" s="1"/>
      <c r="B296" s="1"/>
      <c r="C296" s="1"/>
      <c r="D296" s="1"/>
      <c r="E296" s="1" t="s">
        <v>382</v>
      </c>
      <c r="F296" s="1"/>
      <c r="G296" s="1"/>
      <c r="H296" s="1"/>
      <c r="I296" s="1"/>
      <c r="J296" s="2">
        <v>0</v>
      </c>
      <c r="K296" s="2">
        <v>35000</v>
      </c>
      <c r="L296" s="2">
        <f>ROUND((J296-K296),5)</f>
        <v>-35000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383</v>
      </c>
      <c r="F297" s="1"/>
      <c r="G297" s="1"/>
      <c r="H297" s="1"/>
      <c r="I297" s="1"/>
      <c r="J297" s="2">
        <v>0</v>
      </c>
      <c r="K297" s="2">
        <v>0</v>
      </c>
      <c r="L297" s="2">
        <f>ROUND((J297-K297),5)</f>
        <v>0</v>
      </c>
      <c r="M297" s="15">
        <f>ROUND(IF(K297=0, IF(J297=0, 0, 1), J297/K297),5)</f>
        <v>0</v>
      </c>
    </row>
    <row r="298" spans="1:13" x14ac:dyDescent="0.25">
      <c r="A298" s="1"/>
      <c r="B298" s="1"/>
      <c r="C298" s="1"/>
      <c r="D298" s="1"/>
      <c r="E298" s="1" t="s">
        <v>384</v>
      </c>
      <c r="F298" s="1"/>
      <c r="G298" s="1"/>
      <c r="H298" s="1"/>
      <c r="I298" s="1"/>
      <c r="J298" s="2">
        <v>265</v>
      </c>
      <c r="K298" s="2">
        <v>0</v>
      </c>
      <c r="L298" s="2">
        <f>ROUND((J298-K298),5)</f>
        <v>265</v>
      </c>
      <c r="M298" s="15">
        <f>ROUND(IF(K298=0, IF(J298=0, 0, 1), J298/K298),5)</f>
        <v>1</v>
      </c>
    </row>
    <row r="299" spans="1:13" x14ac:dyDescent="0.25">
      <c r="A299" s="1"/>
      <c r="B299" s="1"/>
      <c r="C299" s="1"/>
      <c r="D299" s="1"/>
      <c r="E299" s="1" t="s">
        <v>385</v>
      </c>
      <c r="F299" s="1"/>
      <c r="G299" s="1"/>
      <c r="H299" s="1"/>
      <c r="I299" s="1"/>
      <c r="J299" s="2">
        <v>0</v>
      </c>
      <c r="K299" s="2">
        <v>0</v>
      </c>
      <c r="L299" s="2">
        <f>ROUND((J299-K299),5)</f>
        <v>0</v>
      </c>
      <c r="M299" s="15">
        <f>ROUND(IF(K299=0, IF(J299=0, 0, 1), J299/K299),5)</f>
        <v>0</v>
      </c>
    </row>
    <row r="300" spans="1:13" x14ac:dyDescent="0.25">
      <c r="A300" s="1"/>
      <c r="B300" s="1"/>
      <c r="C300" s="1"/>
      <c r="D300" s="1"/>
      <c r="E300" s="1" t="s">
        <v>386</v>
      </c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/>
      <c r="F301" s="1" t="s">
        <v>387</v>
      </c>
      <c r="G301" s="1"/>
      <c r="H301" s="1"/>
      <c r="I301" s="1"/>
      <c r="J301" s="2">
        <v>3181.44</v>
      </c>
      <c r="K301" s="2">
        <v>0</v>
      </c>
      <c r="L301" s="2">
        <f t="shared" ref="L301:L307" si="42">ROUND((J301-K301),5)</f>
        <v>3181.44</v>
      </c>
      <c r="M301" s="15">
        <f t="shared" ref="M301:M307" si="43">ROUND(IF(K301=0, IF(J301=0, 0, 1), J301/K301),5)</f>
        <v>1</v>
      </c>
    </row>
    <row r="302" spans="1:13" x14ac:dyDescent="0.25">
      <c r="A302" s="1"/>
      <c r="B302" s="1"/>
      <c r="C302" s="1"/>
      <c r="D302" s="1"/>
      <c r="E302" s="1"/>
      <c r="F302" s="1" t="s">
        <v>388</v>
      </c>
      <c r="G302" s="1"/>
      <c r="H302" s="1"/>
      <c r="I302" s="1"/>
      <c r="J302" s="2">
        <v>71630.86</v>
      </c>
      <c r="K302" s="2">
        <v>0</v>
      </c>
      <c r="L302" s="2">
        <f t="shared" si="42"/>
        <v>71630.86</v>
      </c>
      <c r="M302" s="15">
        <f t="shared" si="43"/>
        <v>1</v>
      </c>
    </row>
    <row r="303" spans="1:13" x14ac:dyDescent="0.25">
      <c r="A303" s="1"/>
      <c r="B303" s="1"/>
      <c r="C303" s="1"/>
      <c r="D303" s="1"/>
      <c r="E303" s="1"/>
      <c r="F303" s="1" t="s">
        <v>389</v>
      </c>
      <c r="G303" s="1"/>
      <c r="H303" s="1"/>
      <c r="I303" s="1"/>
      <c r="J303" s="2">
        <v>690</v>
      </c>
      <c r="K303" s="2">
        <v>0</v>
      </c>
      <c r="L303" s="2">
        <f t="shared" si="42"/>
        <v>690</v>
      </c>
      <c r="M303" s="15">
        <f t="shared" si="43"/>
        <v>1</v>
      </c>
    </row>
    <row r="304" spans="1:13" ht="15.75" thickBot="1" x14ac:dyDescent="0.3">
      <c r="A304" s="1"/>
      <c r="B304" s="1"/>
      <c r="C304" s="1"/>
      <c r="D304" s="1"/>
      <c r="E304" s="1"/>
      <c r="F304" s="1" t="s">
        <v>390</v>
      </c>
      <c r="G304" s="1"/>
      <c r="H304" s="1"/>
      <c r="I304" s="1"/>
      <c r="J304" s="4">
        <v>0</v>
      </c>
      <c r="K304" s="4">
        <v>0</v>
      </c>
      <c r="L304" s="4">
        <f t="shared" si="42"/>
        <v>0</v>
      </c>
      <c r="M304" s="18">
        <f t="shared" si="43"/>
        <v>0</v>
      </c>
    </row>
    <row r="305" spans="1:13" x14ac:dyDescent="0.25">
      <c r="A305" s="1"/>
      <c r="B305" s="1"/>
      <c r="C305" s="1"/>
      <c r="D305" s="1"/>
      <c r="E305" s="1" t="s">
        <v>391</v>
      </c>
      <c r="F305" s="1"/>
      <c r="G305" s="1"/>
      <c r="H305" s="1"/>
      <c r="I305" s="1"/>
      <c r="J305" s="2">
        <f>ROUND(SUM(J300:J304),5)</f>
        <v>75502.3</v>
      </c>
      <c r="K305" s="2">
        <f>ROUND(SUM(K300:K304),5)</f>
        <v>0</v>
      </c>
      <c r="L305" s="2">
        <f t="shared" si="42"/>
        <v>75502.3</v>
      </c>
      <c r="M305" s="15">
        <f t="shared" si="43"/>
        <v>1</v>
      </c>
    </row>
    <row r="306" spans="1:13" ht="15.75" thickBot="1" x14ac:dyDescent="0.3">
      <c r="A306" s="1"/>
      <c r="B306" s="1"/>
      <c r="C306" s="1"/>
      <c r="D306" s="1"/>
      <c r="E306" s="1" t="s">
        <v>392</v>
      </c>
      <c r="F306" s="1"/>
      <c r="G306" s="1"/>
      <c r="H306" s="1"/>
      <c r="I306" s="1"/>
      <c r="J306" s="4">
        <v>0</v>
      </c>
      <c r="K306" s="4">
        <v>0</v>
      </c>
      <c r="L306" s="4">
        <f t="shared" si="42"/>
        <v>0</v>
      </c>
      <c r="M306" s="18">
        <f t="shared" si="43"/>
        <v>0</v>
      </c>
    </row>
    <row r="307" spans="1:13" x14ac:dyDescent="0.25">
      <c r="A307" s="1"/>
      <c r="B307" s="1"/>
      <c r="C307" s="1"/>
      <c r="D307" s="1" t="s">
        <v>393</v>
      </c>
      <c r="E307" s="1"/>
      <c r="F307" s="1"/>
      <c r="G307" s="1"/>
      <c r="H307" s="1"/>
      <c r="I307" s="1"/>
      <c r="J307" s="2">
        <f>ROUND(SUM(J295:J299)+SUM(J305:J306),5)</f>
        <v>75767.3</v>
      </c>
      <c r="K307" s="2">
        <f>ROUND(SUM(K295:K299)+SUM(K305:K306),5)</f>
        <v>35000</v>
      </c>
      <c r="L307" s="2">
        <f t="shared" si="42"/>
        <v>40767.300000000003</v>
      </c>
      <c r="M307" s="15">
        <f t="shared" si="43"/>
        <v>2.1647799999999999</v>
      </c>
    </row>
    <row r="308" spans="1:13" x14ac:dyDescent="0.25">
      <c r="A308" s="1"/>
      <c r="B308" s="1"/>
      <c r="C308" s="1"/>
      <c r="D308" s="1" t="s">
        <v>394</v>
      </c>
      <c r="E308" s="1"/>
      <c r="F308" s="1"/>
      <c r="G308" s="1"/>
      <c r="H308" s="1"/>
      <c r="I308" s="1"/>
      <c r="J308" s="2"/>
      <c r="K308" s="2"/>
      <c r="L308" s="2"/>
      <c r="M308" s="15"/>
    </row>
    <row r="309" spans="1:13" x14ac:dyDescent="0.25">
      <c r="A309" s="1"/>
      <c r="B309" s="1"/>
      <c r="C309" s="1"/>
      <c r="D309" s="1"/>
      <c r="E309" s="1" t="s">
        <v>395</v>
      </c>
      <c r="F309" s="1"/>
      <c r="G309" s="1"/>
      <c r="H309" s="1"/>
      <c r="I309" s="1"/>
      <c r="J309" s="2">
        <v>0</v>
      </c>
      <c r="K309" s="2">
        <v>2347.5300000000002</v>
      </c>
      <c r="L309" s="2">
        <f t="shared" ref="L309:L314" si="44">ROUND((J309-K309),5)</f>
        <v>-2347.5300000000002</v>
      </c>
      <c r="M309" s="15">
        <f t="shared" ref="M309:M314" si="45">ROUND(IF(K309=0, IF(J309=0, 0, 1), J309/K309),5)</f>
        <v>0</v>
      </c>
    </row>
    <row r="310" spans="1:13" ht="15.75" thickBot="1" x14ac:dyDescent="0.3">
      <c r="A310" s="1"/>
      <c r="B310" s="1"/>
      <c r="C310" s="1"/>
      <c r="D310" s="1"/>
      <c r="E310" s="1" t="s">
        <v>396</v>
      </c>
      <c r="F310" s="1"/>
      <c r="G310" s="1"/>
      <c r="H310" s="1"/>
      <c r="I310" s="1"/>
      <c r="J310" s="2">
        <v>0</v>
      </c>
      <c r="K310" s="2">
        <v>10000</v>
      </c>
      <c r="L310" s="2">
        <f t="shared" si="44"/>
        <v>-10000</v>
      </c>
      <c r="M310" s="15">
        <f t="shared" si="45"/>
        <v>0</v>
      </c>
    </row>
    <row r="311" spans="1:13" ht="15.75" thickBot="1" x14ac:dyDescent="0.3">
      <c r="A311" s="1"/>
      <c r="B311" s="1"/>
      <c r="C311" s="1"/>
      <c r="D311" s="1" t="s">
        <v>397</v>
      </c>
      <c r="E311" s="1"/>
      <c r="F311" s="1"/>
      <c r="G311" s="1"/>
      <c r="H311" s="1"/>
      <c r="I311" s="1"/>
      <c r="J311" s="5">
        <f>ROUND(SUM(J308:J310),5)</f>
        <v>0</v>
      </c>
      <c r="K311" s="5">
        <f>ROUND(SUM(K308:K310),5)</f>
        <v>12347.53</v>
      </c>
      <c r="L311" s="5">
        <f t="shared" si="44"/>
        <v>-12347.53</v>
      </c>
      <c r="M311" s="16">
        <f t="shared" si="45"/>
        <v>0</v>
      </c>
    </row>
    <row r="312" spans="1:13" ht="15.75" thickBot="1" x14ac:dyDescent="0.3">
      <c r="A312" s="1"/>
      <c r="B312" s="1"/>
      <c r="C312" s="1" t="s">
        <v>398</v>
      </c>
      <c r="D312" s="1"/>
      <c r="E312" s="1"/>
      <c r="F312" s="1"/>
      <c r="G312" s="1"/>
      <c r="H312" s="1"/>
      <c r="I312" s="1"/>
      <c r="J312" s="5">
        <f>ROUND(J289+J294+J307+J311,5)</f>
        <v>462613.3</v>
      </c>
      <c r="K312" s="5">
        <f>ROUND(K289+K294+K307+K311,5)</f>
        <v>251184.68</v>
      </c>
      <c r="L312" s="5">
        <f t="shared" si="44"/>
        <v>211428.62</v>
      </c>
      <c r="M312" s="16">
        <f t="shared" si="45"/>
        <v>1.8417300000000001</v>
      </c>
    </row>
    <row r="313" spans="1:13" ht="15.75" thickBot="1" x14ac:dyDescent="0.3">
      <c r="A313" s="1"/>
      <c r="B313" s="1" t="s">
        <v>399</v>
      </c>
      <c r="C313" s="1"/>
      <c r="D313" s="1"/>
      <c r="E313" s="1"/>
      <c r="F313" s="1"/>
      <c r="G313" s="1"/>
      <c r="H313" s="1"/>
      <c r="I313" s="1"/>
      <c r="J313" s="5">
        <f>ROUND(J259+J288-J312,5)</f>
        <v>-335294.38</v>
      </c>
      <c r="K313" s="5">
        <f>ROUND(K259+K288-K312,5)</f>
        <v>-206184.68</v>
      </c>
      <c r="L313" s="5">
        <f t="shared" si="44"/>
        <v>-129109.7</v>
      </c>
      <c r="M313" s="16">
        <f t="shared" si="45"/>
        <v>1.62618</v>
      </c>
    </row>
    <row r="314" spans="1:13" s="8" customFormat="1" ht="12" thickBot="1" x14ac:dyDescent="0.25">
      <c r="A314" s="6" t="s">
        <v>86</v>
      </c>
      <c r="B314" s="6"/>
      <c r="C314" s="6"/>
      <c r="D314" s="6"/>
      <c r="E314" s="6"/>
      <c r="F314" s="6"/>
      <c r="G314" s="6"/>
      <c r="H314" s="6"/>
      <c r="I314" s="6"/>
      <c r="J314" s="7">
        <f>ROUND(J258+J313,5)</f>
        <v>429738.02</v>
      </c>
      <c r="K314" s="7">
        <f>ROUND(K258+K313,5)</f>
        <v>-162185.18</v>
      </c>
      <c r="L314" s="7">
        <f t="shared" si="44"/>
        <v>591923.19999999995</v>
      </c>
      <c r="M314" s="19">
        <f t="shared" si="45"/>
        <v>-2.64968</v>
      </c>
    </row>
    <row r="315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12:42 PM
&amp;"Arial,Bold"&amp;8 07/08/25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415401-E36B-4DBA-A395-724D3D12733C}"/>
</file>

<file path=customXml/itemProps2.xml><?xml version="1.0" encoding="utf-8"?>
<ds:datastoreItem xmlns:ds="http://schemas.openxmlformats.org/officeDocument/2006/customXml" ds:itemID="{2631241E-271C-441F-8B97-8AC314795DE6}"/>
</file>

<file path=customXml/itemProps3.xml><?xml version="1.0" encoding="utf-8"?>
<ds:datastoreItem xmlns:ds="http://schemas.openxmlformats.org/officeDocument/2006/customXml" ds:itemID="{24586BAE-2B7C-43F1-815C-951BF16B9F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JUN 2025 Balance Sheet</vt:lpstr>
      <vt:lpstr>JUN 2025 MTD I&amp;E</vt:lpstr>
      <vt:lpstr>JUN 2025 YTD I&amp;E</vt:lpstr>
      <vt:lpstr>JUN 2025 General Ledger</vt:lpstr>
      <vt:lpstr>Alert</vt:lpstr>
      <vt:lpstr>JUN 2025 BVA</vt:lpstr>
      <vt:lpstr>'JUN 2025 Balance Sheet'!Print_Titles</vt:lpstr>
      <vt:lpstr>'JUN 2025 BVA'!Print_Titles</vt:lpstr>
      <vt:lpstr>'JUN 2025 General Ledger'!Print_Titles</vt:lpstr>
      <vt:lpstr>'JUN 2025 MTD I&amp;E'!Print_Titles</vt:lpstr>
      <vt:lpstr>'JUN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2025-07-08T18:38:31Z</dcterms:created>
  <dcterms:modified xsi:type="dcterms:W3CDTF">2025-07-08T19:58:45Z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