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edcofire.sharepoint.com/sites/board/Shared Documents/Documents/01 - Meeting Packets/09-September/16/"/>
    </mc:Choice>
  </mc:AlternateContent>
  <xr:revisionPtr revIDLastSave="0" documentId="8_{156CD920-EA60-43DE-8ADC-2AED825A9F60}" xr6:coauthVersionLast="47" xr6:coauthVersionMax="47" xr10:uidLastSave="{00000000-0000-0000-0000-000000000000}"/>
  <bookViews>
    <workbookView xWindow="-120" yWindow="-120" windowWidth="29040" windowHeight="15720" activeTab="5" xr2:uid="{D8981162-2568-4D56-8194-A8AE1D2B8119}"/>
  </bookViews>
  <sheets>
    <sheet name="AUG 2026 Balance Sheet" sheetId="1" r:id="rId1"/>
    <sheet name="AUG 2026 MTD I&amp;E" sheetId="2" r:id="rId2"/>
    <sheet name="AUG 2026 YTD I&amp;E" sheetId="3" r:id="rId3"/>
    <sheet name="AUG 2026 General Ledger" sheetId="4" r:id="rId4"/>
    <sheet name="Alert" sheetId="9" state="hidden" r:id="rId5"/>
    <sheet name="AUG 2026 BVA" sheetId="5" r:id="rId6"/>
  </sheets>
  <definedNames>
    <definedName name="LOCAL_MYSQL_DATE_FORMAT" localSheetId="4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Titles" localSheetId="0">'AUG 2026 Balance Sheet'!$A:$G,'AUG 2026 Balance Sheet'!$1:$1</definedName>
    <definedName name="_xlnm.Print_Titles" localSheetId="5">'AUG 2026 BVA'!$A:$I,'AUG 2026 BVA'!$1:$2</definedName>
    <definedName name="_xlnm.Print_Titles" localSheetId="3">'AUG 2026 General Ledger'!$A:$F,'AUG 2026 General Ledger'!$1:$1</definedName>
    <definedName name="_xlnm.Print_Titles" localSheetId="1">'AUG 2026 MTD I&amp;E'!$A:$I,'AUG 2026 MTD I&amp;E'!$1:$2</definedName>
    <definedName name="_xlnm.Print_Titles" localSheetId="2">'AUG 2026 YTD I&amp;E'!$A:$I,'AUG 2026 YTD I&amp;E'!$1:$2</definedName>
    <definedName name="QB_COLUMN_1" localSheetId="3" hidden="1">'AUG 2026 General Ledger'!$G$1</definedName>
    <definedName name="QB_COLUMN_17" localSheetId="3" hidden="1">'AUG 2026 General Ledger'!$M$1</definedName>
    <definedName name="QB_COLUMN_19" localSheetId="3" hidden="1">'AUG 2026 General Ledger'!$N$1</definedName>
    <definedName name="QB_COLUMN_20" localSheetId="3" hidden="1">'AUG 2026 General Ledger'!$O$1</definedName>
    <definedName name="QB_COLUMN_29" localSheetId="0" hidden="1">'AUG 2026 Balance Sheet'!$H$1</definedName>
    <definedName name="QB_COLUMN_3" localSheetId="3" hidden="1">'AUG 2026 General Ledger'!$H$1</definedName>
    <definedName name="QB_COLUMN_30" localSheetId="3" hidden="1">'AUG 2026 General Ledger'!$P$1</definedName>
    <definedName name="QB_COLUMN_31" localSheetId="3" hidden="1">'AUG 2026 General Ledger'!$Q$1</definedName>
    <definedName name="QB_COLUMN_4" localSheetId="3" hidden="1">'AUG 2026 General Ledger'!$I$1</definedName>
    <definedName name="QB_COLUMN_5" localSheetId="3" hidden="1">'AUG 2026 General Ledger'!$J$1</definedName>
    <definedName name="QB_COLUMN_59200" localSheetId="5" hidden="1">'AUG 2026 BVA'!$J$2</definedName>
    <definedName name="QB_COLUMN_59200" localSheetId="1" hidden="1">'AUG 2026 MTD I&amp;E'!$J$2</definedName>
    <definedName name="QB_COLUMN_59200" localSheetId="2" hidden="1">'AUG 2026 YTD I&amp;E'!$J$2</definedName>
    <definedName name="QB_COLUMN_63620" localSheetId="5" hidden="1">'AUG 2026 BVA'!$L$2</definedName>
    <definedName name="QB_COLUMN_63620" localSheetId="1" hidden="1">'AUG 2026 MTD I&amp;E'!$L$2</definedName>
    <definedName name="QB_COLUMN_63620" localSheetId="2" hidden="1">'AUG 2026 YTD I&amp;E'!$L$2</definedName>
    <definedName name="QB_COLUMN_64430" localSheetId="5" hidden="1">'AUG 2026 BVA'!$M$2</definedName>
    <definedName name="QB_COLUMN_64430" localSheetId="1" hidden="1">'AUG 2026 MTD I&amp;E'!$M$2</definedName>
    <definedName name="QB_COLUMN_64430" localSheetId="2" hidden="1">'AUG 2026 YTD I&amp;E'!$M$2</definedName>
    <definedName name="QB_COLUMN_7" localSheetId="3" hidden="1">'AUG 2026 General Ledger'!$K$1</definedName>
    <definedName name="QB_COLUMN_76210" localSheetId="5" hidden="1">'AUG 2026 BVA'!$K$2</definedName>
    <definedName name="QB_COLUMN_76210" localSheetId="1" hidden="1">'AUG 2026 MTD I&amp;E'!$K$2</definedName>
    <definedName name="QB_COLUMN_76210" localSheetId="2" hidden="1">'AUG 2026 YTD I&amp;E'!$K$2</definedName>
    <definedName name="QB_COLUMN_8" localSheetId="3" hidden="1">'AUG 2026 General Ledger'!$L$1</definedName>
    <definedName name="QB_DATA_0" localSheetId="0" hidden="1">'AUG 2026 Balance Sheet'!$6:$6,'AUG 2026 Balance Sheet'!$7:$7,'AUG 2026 Balance Sheet'!$8:$8,'AUG 2026 Balance Sheet'!$9:$9,'AUG 2026 Balance Sheet'!$10:$10,'AUG 2026 Balance Sheet'!$11:$11,'AUG 2026 Balance Sheet'!$12:$12,'AUG 2026 Balance Sheet'!$13:$13,'AUG 2026 Balance Sheet'!$17:$17,'AUG 2026 Balance Sheet'!$18:$18,'AUG 2026 Balance Sheet'!$19:$19,'AUG 2026 Balance Sheet'!$22:$22,'AUG 2026 Balance Sheet'!$23:$23,'AUG 2026 Balance Sheet'!$27:$27,'AUG 2026 Balance Sheet'!$28:$28,'AUG 2026 Balance Sheet'!$29:$29</definedName>
    <definedName name="QB_DATA_0" localSheetId="5" hidden="1">'AUG 2026 BVA'!$5:$5,'AUG 2026 BVA'!$6:$6,'AUG 2026 BVA'!$7:$7,'AUG 2026 BVA'!$8:$8,'AUG 2026 BVA'!$9:$9,'AUG 2026 BVA'!$11:$11,'AUG 2026 BVA'!$12:$12,'AUG 2026 BVA'!$13:$13,'AUG 2026 BVA'!$14:$14,'AUG 2026 BVA'!$15:$15,'AUG 2026 BVA'!$16:$16,'AUG 2026 BVA'!$17:$17,'AUG 2026 BVA'!$18:$18,'AUG 2026 BVA'!$19:$19,'AUG 2026 BVA'!$20:$20,'AUG 2026 BVA'!$21:$21</definedName>
    <definedName name="QB_DATA_0" localSheetId="3" hidden="1">'AUG 2026 General Ledger'!$3:$3,'AUG 2026 General Ledger'!$6:$6,'AUG 2026 General Ledger'!$7:$7,'AUG 2026 General Ledger'!$8:$8,'AUG 2026 General Ledger'!$9:$9,'AUG 2026 General Ledger'!$10:$10,'AUG 2026 General Ledger'!$11:$11,'AUG 2026 General Ledger'!$12:$12,'AUG 2026 General Ledger'!$13:$13,'AUG 2026 General Ledger'!$17:$17,'AUG 2026 General Ledger'!$20:$20,'AUG 2026 General Ledger'!$23:$23,'AUG 2026 General Ledger'!$26:$26,'AUG 2026 General Ledger'!$29:$29,'AUG 2026 General Ledger'!$30:$30,'AUG 2026 General Ledger'!$31:$31</definedName>
    <definedName name="QB_DATA_0" localSheetId="1" hidden="1">'AUG 2026 MTD I&amp;E'!$5:$5,'AUG 2026 MTD I&amp;E'!$6:$6,'AUG 2026 MTD I&amp;E'!$7:$7,'AUG 2026 MTD I&amp;E'!$8:$8,'AUG 2026 MTD I&amp;E'!$10:$10,'AUG 2026 MTD I&amp;E'!$11:$11,'AUG 2026 MTD I&amp;E'!$12:$12,'AUG 2026 MTD I&amp;E'!$13:$13,'AUG 2026 MTD I&amp;E'!$14:$14,'AUG 2026 MTD I&amp;E'!$15:$15,'AUG 2026 MTD I&amp;E'!$16:$16,'AUG 2026 MTD I&amp;E'!$17:$17,'AUG 2026 MTD I&amp;E'!$18:$18,'AUG 2026 MTD I&amp;E'!$19:$19,'AUG 2026 MTD I&amp;E'!$20:$20,'AUG 2026 MTD I&amp;E'!$21:$21</definedName>
    <definedName name="QB_DATA_0" localSheetId="2" hidden="1">'AUG 2026 YTD I&amp;E'!$5:$5,'AUG 2026 YTD I&amp;E'!$6:$6,'AUG 2026 YTD I&amp;E'!$7:$7,'AUG 2026 YTD I&amp;E'!$8:$8,'AUG 2026 YTD I&amp;E'!$9:$9,'AUG 2026 YTD I&amp;E'!$11:$11,'AUG 2026 YTD I&amp;E'!$12:$12,'AUG 2026 YTD I&amp;E'!$13:$13,'AUG 2026 YTD I&amp;E'!$14:$14,'AUG 2026 YTD I&amp;E'!$15:$15,'AUG 2026 YTD I&amp;E'!$16:$16,'AUG 2026 YTD I&amp;E'!$17:$17,'AUG 2026 YTD I&amp;E'!$18:$18,'AUG 2026 YTD I&amp;E'!$19:$19,'AUG 2026 YTD I&amp;E'!$20:$20,'AUG 2026 YTD I&amp;E'!$21:$21</definedName>
    <definedName name="QB_DATA_1" localSheetId="0" hidden="1">'AUG 2026 Balance Sheet'!$30:$30,'AUG 2026 Balance Sheet'!$31:$31,'AUG 2026 Balance Sheet'!$32:$32,'AUG 2026 Balance Sheet'!$33:$33,'AUG 2026 Balance Sheet'!$34:$34,'AUG 2026 Balance Sheet'!$35:$35,'AUG 2026 Balance Sheet'!$42:$42,'AUG 2026 Balance Sheet'!$45:$45,'AUG 2026 Balance Sheet'!$46:$46,'AUG 2026 Balance Sheet'!$49:$49,'AUG 2026 Balance Sheet'!$50:$50,'AUG 2026 Balance Sheet'!$51:$51,'AUG 2026 Balance Sheet'!$53:$53,'AUG 2026 Balance Sheet'!$56:$56,'AUG 2026 Balance Sheet'!$57:$57,'AUG 2026 Balance Sheet'!$58:$58</definedName>
    <definedName name="QB_DATA_1" localSheetId="5" hidden="1">'AUG 2026 BVA'!$22:$22,'AUG 2026 BVA'!$23:$23,'AUG 2026 BVA'!$24:$24,'AUG 2026 BVA'!$25:$25,'AUG 2026 BVA'!$26:$26,'AUG 2026 BVA'!$27:$27,'AUG 2026 BVA'!$28:$28,'AUG 2026 BVA'!$29:$29,'AUG 2026 BVA'!$30:$30,'AUG 2026 BVA'!$36:$36,'AUG 2026 BVA'!$37:$37,'AUG 2026 BVA'!$38:$38,'AUG 2026 BVA'!$39:$39,'AUG 2026 BVA'!$40:$40,'AUG 2026 BVA'!$41:$41,'AUG 2026 BVA'!$42:$42</definedName>
    <definedName name="QB_DATA_1" localSheetId="3" hidden="1">'AUG 2026 General Ledger'!$34:$34,'AUG 2026 General Ledger'!$35:$35,'AUG 2026 General Ledger'!$36:$36,'AUG 2026 General Ledger'!$39:$39,'AUG 2026 General Ledger'!$42:$42,'AUG 2026 General Ledger'!$47:$47,'AUG 2026 General Ledger'!$48:$48,'AUG 2026 General Ledger'!$49:$49,'AUG 2026 General Ledger'!$50:$50,'AUG 2026 General Ledger'!$53:$53,'AUG 2026 General Ledger'!$54:$54,'AUG 2026 General Ledger'!$55:$55,'AUG 2026 General Ledger'!$58:$58,'AUG 2026 General Ledger'!$59:$59,'AUG 2026 General Ledger'!$60:$60,'AUG 2026 General Ledger'!$65:$65</definedName>
    <definedName name="QB_DATA_1" localSheetId="1" hidden="1">'AUG 2026 MTD I&amp;E'!$22:$22,'AUG 2026 MTD I&amp;E'!$23:$23,'AUG 2026 MTD I&amp;E'!$24:$24,'AUG 2026 MTD I&amp;E'!$25:$25,'AUG 2026 MTD I&amp;E'!$26:$26,'AUG 2026 MTD I&amp;E'!$27:$27,'AUG 2026 MTD I&amp;E'!$28:$28,'AUG 2026 MTD I&amp;E'!$34:$34,'AUG 2026 MTD I&amp;E'!$35:$35,'AUG 2026 MTD I&amp;E'!$36:$36,'AUG 2026 MTD I&amp;E'!$37:$37,'AUG 2026 MTD I&amp;E'!$38:$38,'AUG 2026 MTD I&amp;E'!$39:$39,'AUG 2026 MTD I&amp;E'!$40:$40,'AUG 2026 MTD I&amp;E'!$43:$43,'AUG 2026 MTD I&amp;E'!$44:$44</definedName>
    <definedName name="QB_DATA_1" localSheetId="2" hidden="1">'AUG 2026 YTD I&amp;E'!$22:$22,'AUG 2026 YTD I&amp;E'!$23:$23,'AUG 2026 YTD I&amp;E'!$24:$24,'AUG 2026 YTD I&amp;E'!$25:$25,'AUG 2026 YTD I&amp;E'!$26:$26,'AUG 2026 YTD I&amp;E'!$27:$27,'AUG 2026 YTD I&amp;E'!$28:$28,'AUG 2026 YTD I&amp;E'!$29:$29,'AUG 2026 YTD I&amp;E'!$30:$30,'AUG 2026 YTD I&amp;E'!$36:$36,'AUG 2026 YTD I&amp;E'!$37:$37,'AUG 2026 YTD I&amp;E'!$38:$38,'AUG 2026 YTD I&amp;E'!$39:$39,'AUG 2026 YTD I&amp;E'!$40:$40,'AUG 2026 YTD I&amp;E'!$41:$41,'AUG 2026 YTD I&amp;E'!$42:$42</definedName>
    <definedName name="QB_DATA_10" localSheetId="5" hidden="1">'AUG 2026 BVA'!$225:$225,'AUG 2026 BVA'!$226:$226,'AUG 2026 BVA'!$227:$227,'AUG 2026 BVA'!$229:$229,'AUG 2026 BVA'!$232:$232,'AUG 2026 BVA'!$238:$238,'AUG 2026 BVA'!$239:$239,'AUG 2026 BVA'!$242:$242,'AUG 2026 BVA'!$245:$245,'AUG 2026 BVA'!$247:$247,'AUG 2026 BVA'!$248:$248,'AUG 2026 BVA'!$249:$249,'AUG 2026 BVA'!$250:$250,'AUG 2026 BVA'!$253:$253,'AUG 2026 BVA'!$255:$255,'AUG 2026 BVA'!$257:$257</definedName>
    <definedName name="QB_DATA_10" localSheetId="3" hidden="1">'AUG 2026 General Ledger'!$273:$273,'AUG 2026 General Ledger'!$274:$274,'AUG 2026 General Ledger'!$277:$277,'AUG 2026 General Ledger'!$278:$278,'AUG 2026 General Ledger'!$279:$279,'AUG 2026 General Ledger'!$283:$283,'AUG 2026 General Ledger'!$284:$284,'AUG 2026 General Ledger'!$288:$288,'AUG 2026 General Ledger'!$289:$289,'AUG 2026 General Ledger'!$290:$290,'AUG 2026 General Ledger'!$291:$291,'AUG 2026 General Ledger'!$292:$292,'AUG 2026 General Ledger'!$293:$293,'AUG 2026 General Ledger'!$294:$294,'AUG 2026 General Ledger'!$295:$295,'AUG 2026 General Ledger'!$298:$298</definedName>
    <definedName name="QB_DATA_10" localSheetId="1" hidden="1">'AUG 2026 MTD I&amp;E'!$236:$236,'AUG 2026 MTD I&amp;E'!$237:$237,'AUG 2026 MTD I&amp;E'!$239:$239,'AUG 2026 MTD I&amp;E'!$244:$244,'AUG 2026 MTD I&amp;E'!$246:$246,'AUG 2026 MTD I&amp;E'!$247:$247,'AUG 2026 MTD I&amp;E'!$248:$248,'AUG 2026 MTD I&amp;E'!$249:$249,'AUG 2026 MTD I&amp;E'!$253:$253,'AUG 2026 MTD I&amp;E'!$254:$254</definedName>
    <definedName name="QB_DATA_10" localSheetId="2" hidden="1">'AUG 2026 YTD I&amp;E'!$225:$225,'AUG 2026 YTD I&amp;E'!$226:$226,'AUG 2026 YTD I&amp;E'!$227:$227,'AUG 2026 YTD I&amp;E'!$229:$229,'AUG 2026 YTD I&amp;E'!$232:$232,'AUG 2026 YTD I&amp;E'!$238:$238,'AUG 2026 YTD I&amp;E'!$239:$239,'AUG 2026 YTD I&amp;E'!$242:$242,'AUG 2026 YTD I&amp;E'!$245:$245,'AUG 2026 YTD I&amp;E'!$247:$247,'AUG 2026 YTD I&amp;E'!$248:$248,'AUG 2026 YTD I&amp;E'!$249:$249,'AUG 2026 YTD I&amp;E'!$250:$250,'AUG 2026 YTD I&amp;E'!$253:$253,'AUG 2026 YTD I&amp;E'!$255:$255,'AUG 2026 YTD I&amp;E'!$257:$257</definedName>
    <definedName name="QB_DATA_11" localSheetId="5" hidden="1">'AUG 2026 BVA'!$258:$258,'AUG 2026 BVA'!$259:$259,'AUG 2026 BVA'!$260:$260,'AUG 2026 BVA'!$261:$261,'AUG 2026 BVA'!$263:$263,'AUG 2026 BVA'!$268:$268,'AUG 2026 BVA'!$269:$269,'AUG 2026 BVA'!$270:$270,'AUG 2026 BVA'!$271:$271,'AUG 2026 BVA'!$272:$272,'AUG 2026 BVA'!$273:$273,'AUG 2026 BVA'!$275:$275,'AUG 2026 BVA'!$276:$276,'AUG 2026 BVA'!$277:$277,'AUG 2026 BVA'!$278:$278,'AUG 2026 BVA'!$279:$279</definedName>
    <definedName name="QB_DATA_11" localSheetId="3" hidden="1">'AUG 2026 General Ledger'!$299:$299,'AUG 2026 General Ledger'!$300:$300,'AUG 2026 General Ledger'!$301:$301,'AUG 2026 General Ledger'!$302:$302,'AUG 2026 General Ledger'!$305:$305,'AUG 2026 General Ledger'!$308:$308,'AUG 2026 General Ledger'!$311:$311,'AUG 2026 General Ledger'!$317:$317,'AUG 2026 General Ledger'!$320:$320,'AUG 2026 General Ledger'!$323:$323,'AUG 2026 General Ledger'!$327:$327,'AUG 2026 General Ledger'!$328:$328,'AUG 2026 General Ledger'!$332:$332,'AUG 2026 General Ledger'!$338:$338,'AUG 2026 General Ledger'!$339:$339,'AUG 2026 General Ledger'!$340:$340</definedName>
    <definedName name="QB_DATA_11" localSheetId="2" hidden="1">'AUG 2026 YTD I&amp;E'!$258:$258,'AUG 2026 YTD I&amp;E'!$259:$259,'AUG 2026 YTD I&amp;E'!$260:$260,'AUG 2026 YTD I&amp;E'!$261:$261,'AUG 2026 YTD I&amp;E'!$263:$263,'AUG 2026 YTD I&amp;E'!$268:$268,'AUG 2026 YTD I&amp;E'!$269:$269,'AUG 2026 YTD I&amp;E'!$270:$270,'AUG 2026 YTD I&amp;E'!$271:$271,'AUG 2026 YTD I&amp;E'!$272:$272,'AUG 2026 YTD I&amp;E'!$273:$273,'AUG 2026 YTD I&amp;E'!$275:$275,'AUG 2026 YTD I&amp;E'!$276:$276,'AUG 2026 YTD I&amp;E'!$277:$277,'AUG 2026 YTD I&amp;E'!$278:$278,'AUG 2026 YTD I&amp;E'!$279:$279</definedName>
    <definedName name="QB_DATA_12" localSheetId="5" hidden="1">'AUG 2026 BVA'!$281:$281,'AUG 2026 BVA'!$284:$284,'AUG 2026 BVA'!$285:$285</definedName>
    <definedName name="QB_DATA_12" localSheetId="3" hidden="1">'AUG 2026 General Ledger'!$341:$341,'AUG 2026 General Ledger'!$342:$342,'AUG 2026 General Ledger'!$343:$343,'AUG 2026 General Ledger'!$344:$344,'AUG 2026 General Ledger'!$345:$345,'AUG 2026 General Ledger'!$346:$346,'AUG 2026 General Ledger'!$347:$347,'AUG 2026 General Ledger'!$348:$348,'AUG 2026 General Ledger'!$349:$349,'AUG 2026 General Ledger'!$350:$350,'AUG 2026 General Ledger'!$351:$351,'AUG 2026 General Ledger'!$352:$352,'AUG 2026 General Ledger'!$353:$353,'AUG 2026 General Ledger'!$354:$354,'AUG 2026 General Ledger'!$357:$357,'AUG 2026 General Ledger'!$358:$358</definedName>
    <definedName name="QB_DATA_12" localSheetId="2" hidden="1">'AUG 2026 YTD I&amp;E'!$281:$281,'AUG 2026 YTD I&amp;E'!$284:$284,'AUG 2026 YTD I&amp;E'!$285:$285</definedName>
    <definedName name="QB_DATA_13" localSheetId="3" hidden="1">'AUG 2026 General Ledger'!$361:$361,'AUG 2026 General Ledger'!$362:$362,'AUG 2026 General Ledger'!$367:$367,'AUG 2026 General Ledger'!$368:$368,'AUG 2026 General Ledger'!$372:$372,'AUG 2026 General Ledger'!$373:$373,'AUG 2026 General Ledger'!$374:$374,'AUG 2026 General Ledger'!$375:$375,'AUG 2026 General Ledger'!$376:$376,'AUG 2026 General Ledger'!$377:$377,'AUG 2026 General Ledger'!$380:$380,'AUG 2026 General Ledger'!$383:$383,'AUG 2026 General Ledger'!$386:$386,'AUG 2026 General Ledger'!$387:$387,'AUG 2026 General Ledger'!$392:$392,'AUG 2026 General Ledger'!$393:$393</definedName>
    <definedName name="QB_DATA_14" localSheetId="3" hidden="1">'AUG 2026 General Ledger'!$394:$394,'AUG 2026 General Ledger'!$395:$395,'AUG 2026 General Ledger'!$396:$396,'AUG 2026 General Ledger'!$397:$397,'AUG 2026 General Ledger'!$398:$398,'AUG 2026 General Ledger'!$399:$399,'AUG 2026 General Ledger'!$400:$400,'AUG 2026 General Ledger'!$401:$401,'AUG 2026 General Ledger'!$404:$404,'AUG 2026 General Ledger'!$405:$405,'AUG 2026 General Ledger'!$406:$406,'AUG 2026 General Ledger'!$407:$407,'AUG 2026 General Ledger'!$408:$408,'AUG 2026 General Ledger'!$409:$409,'AUG 2026 General Ledger'!$410:$410,'AUG 2026 General Ledger'!$413:$413</definedName>
    <definedName name="QB_DATA_15" localSheetId="3" hidden="1">'AUG 2026 General Ledger'!$416:$416,'AUG 2026 General Ledger'!$417:$417,'AUG 2026 General Ledger'!$418:$418,'AUG 2026 General Ledger'!$419:$419,'AUG 2026 General Ledger'!$420:$420,'AUG 2026 General Ledger'!$423:$423,'AUG 2026 General Ledger'!$424:$424,'AUG 2026 General Ledger'!$425:$425,'AUG 2026 General Ledger'!$428:$428,'AUG 2026 General Ledger'!$429:$429,'AUG 2026 General Ledger'!$430:$430,'AUG 2026 General Ledger'!$431:$431,'AUG 2026 General Ledger'!$432:$432,'AUG 2026 General Ledger'!$435:$435,'AUG 2026 General Ledger'!$438:$438,'AUG 2026 General Ledger'!$439:$439</definedName>
    <definedName name="QB_DATA_16" localSheetId="3" hidden="1">'AUG 2026 General Ledger'!$440:$440,'AUG 2026 General Ledger'!$441:$441,'AUG 2026 General Ledger'!$442:$442,'AUG 2026 General Ledger'!$445:$445,'AUG 2026 General Ledger'!$446:$446,'AUG 2026 General Ledger'!$449:$449,'AUG 2026 General Ledger'!$455:$455,'AUG 2026 General Ledger'!$456:$456,'AUG 2026 General Ledger'!$462:$462,'AUG 2026 General Ledger'!$465:$465,'AUG 2026 General Ledger'!$466:$466,'AUG 2026 General Ledger'!$467:$467,'AUG 2026 General Ledger'!$468:$468,'AUG 2026 General Ledger'!$469:$469,'AUG 2026 General Ledger'!$470:$470,'AUG 2026 General Ledger'!$471:$471</definedName>
    <definedName name="QB_DATA_17" localSheetId="3" hidden="1">'AUG 2026 General Ledger'!$472:$472,'AUG 2026 General Ledger'!$473:$473,'AUG 2026 General Ledger'!$474:$474,'AUG 2026 General Ledger'!$475:$475,'AUG 2026 General Ledger'!$476:$476,'AUG 2026 General Ledger'!$477:$477,'AUG 2026 General Ledger'!$478:$478,'AUG 2026 General Ledger'!$479:$479,'AUG 2026 General Ledger'!$480:$480,'AUG 2026 General Ledger'!$481:$481,'AUG 2026 General Ledger'!$482:$482,'AUG 2026 General Ledger'!$486:$486,'AUG 2026 General Ledger'!$487:$487,'AUG 2026 General Ledger'!$492:$492,'AUG 2026 General Ledger'!$495:$495,'AUG 2026 General Ledger'!$498:$498</definedName>
    <definedName name="QB_DATA_18" localSheetId="3" hidden="1">'AUG 2026 General Ledger'!$499:$499,'AUG 2026 General Ledger'!$503:$503,'AUG 2026 General Ledger'!$504:$504,'AUG 2026 General Ledger'!$505:$505,'AUG 2026 General Ledger'!$510:$510,'AUG 2026 General Ledger'!$511:$511,'AUG 2026 General Ledger'!$512:$512,'AUG 2026 General Ledger'!$517:$517,'AUG 2026 General Ledger'!$518:$518,'AUG 2026 General Ledger'!$521:$521,'AUG 2026 General Ledger'!$522:$522,'AUG 2026 General Ledger'!$523:$523,'AUG 2026 General Ledger'!$524:$524,'AUG 2026 General Ledger'!$525:$525,'AUG 2026 General Ledger'!$526:$526,'AUG 2026 General Ledger'!$527:$527</definedName>
    <definedName name="QB_DATA_19" localSheetId="3" hidden="1">'AUG 2026 General Ledger'!$530:$530,'AUG 2026 General Ledger'!$531:$531,'AUG 2026 General Ledger'!$532:$532,'AUG 2026 General Ledger'!$533:$533,'AUG 2026 General Ledger'!$534:$534,'AUG 2026 General Ledger'!$537:$537,'AUG 2026 General Ledger'!$538:$538,'AUG 2026 General Ledger'!$539:$539,'AUG 2026 General Ledger'!$540:$540,'AUG 2026 General Ledger'!$541:$541,'AUG 2026 General Ledger'!$542:$542,'AUG 2026 General Ledger'!$543:$543,'AUG 2026 General Ledger'!$544:$544,'AUG 2026 General Ledger'!$545:$545,'AUG 2026 General Ledger'!$548:$548,'AUG 2026 General Ledger'!$549:$549</definedName>
    <definedName name="QB_DATA_2" localSheetId="0" hidden="1">'AUG 2026 Balance Sheet'!$60:$60,'AUG 2026 Balance Sheet'!$61:$61,'AUG 2026 Balance Sheet'!$64:$64,'AUG 2026 Balance Sheet'!$65:$65,'AUG 2026 Balance Sheet'!$67:$67,'AUG 2026 Balance Sheet'!$68:$68,'AUG 2026 Balance Sheet'!$69:$69,'AUG 2026 Balance Sheet'!$72:$72,'AUG 2026 Balance Sheet'!$73:$73,'AUG 2026 Balance Sheet'!$78:$78,'AUG 2026 Balance Sheet'!$79:$79,'AUG 2026 Balance Sheet'!$83:$83,'AUG 2026 Balance Sheet'!$85:$85,'AUG 2026 Balance Sheet'!$86:$86,'AUG 2026 Balance Sheet'!$87:$87,'AUG 2026 Balance Sheet'!$88:$88</definedName>
    <definedName name="QB_DATA_2" localSheetId="5" hidden="1">'AUG 2026 BVA'!$45:$45,'AUG 2026 BVA'!$46:$46,'AUG 2026 BVA'!$47:$47,'AUG 2026 BVA'!$48:$48,'AUG 2026 BVA'!$49:$49,'AUG 2026 BVA'!$51:$51,'AUG 2026 BVA'!$52:$52,'AUG 2026 BVA'!$53:$53,'AUG 2026 BVA'!$56:$56,'AUG 2026 BVA'!$57:$57,'AUG 2026 BVA'!$58:$58,'AUG 2026 BVA'!$59:$59,'AUG 2026 BVA'!$60:$60,'AUG 2026 BVA'!$63:$63,'AUG 2026 BVA'!$64:$64,'AUG 2026 BVA'!$65:$65</definedName>
    <definedName name="QB_DATA_2" localSheetId="3" hidden="1">'AUG 2026 General Ledger'!$66:$66,'AUG 2026 General Ledger'!$67:$67,'AUG 2026 General Ledger'!$68:$68,'AUG 2026 General Ledger'!$69:$69,'AUG 2026 General Ledger'!$70:$70,'AUG 2026 General Ledger'!$73:$73,'AUG 2026 General Ledger'!$74:$74,'AUG 2026 General Ledger'!$77:$77,'AUG 2026 General Ledger'!$78:$78,'AUG 2026 General Ledger'!$79:$79,'AUG 2026 General Ledger'!$80:$80,'AUG 2026 General Ledger'!$81:$81,'AUG 2026 General Ledger'!$82:$82,'AUG 2026 General Ledger'!$83:$83,'AUG 2026 General Ledger'!$84:$84,'AUG 2026 General Ledger'!$85:$85</definedName>
    <definedName name="QB_DATA_2" localSheetId="1" hidden="1">'AUG 2026 MTD I&amp;E'!$45:$45,'AUG 2026 MTD I&amp;E'!$46:$46,'AUG 2026 MTD I&amp;E'!$47:$47,'AUG 2026 MTD I&amp;E'!$49:$49,'AUG 2026 MTD I&amp;E'!$50:$50,'AUG 2026 MTD I&amp;E'!$51:$51,'AUG 2026 MTD I&amp;E'!$54:$54,'AUG 2026 MTD I&amp;E'!$55:$55,'AUG 2026 MTD I&amp;E'!$56:$56,'AUG 2026 MTD I&amp;E'!$57:$57,'AUG 2026 MTD I&amp;E'!$60:$60,'AUG 2026 MTD I&amp;E'!$61:$61,'AUG 2026 MTD I&amp;E'!$62:$62,'AUG 2026 MTD I&amp;E'!$63:$63,'AUG 2026 MTD I&amp;E'!$64:$64,'AUG 2026 MTD I&amp;E'!$65:$65</definedName>
    <definedName name="QB_DATA_2" localSheetId="2" hidden="1">'AUG 2026 YTD I&amp;E'!$45:$45,'AUG 2026 YTD I&amp;E'!$46:$46,'AUG 2026 YTD I&amp;E'!$47:$47,'AUG 2026 YTD I&amp;E'!$48:$48,'AUG 2026 YTD I&amp;E'!$49:$49,'AUG 2026 YTD I&amp;E'!$51:$51,'AUG 2026 YTD I&amp;E'!$52:$52,'AUG 2026 YTD I&amp;E'!$53:$53,'AUG 2026 YTD I&amp;E'!$56:$56,'AUG 2026 YTD I&amp;E'!$57:$57,'AUG 2026 YTD I&amp;E'!$58:$58,'AUG 2026 YTD I&amp;E'!$59:$59,'AUG 2026 YTD I&amp;E'!$60:$60,'AUG 2026 YTD I&amp;E'!$63:$63,'AUG 2026 YTD I&amp;E'!$64:$64,'AUG 2026 YTD I&amp;E'!$65:$65</definedName>
    <definedName name="QB_DATA_20" localSheetId="3" hidden="1">'AUG 2026 General Ledger'!$550:$550,'AUG 2026 General Ledger'!$554:$554,'AUG 2026 General Ledger'!$559:$559,'AUG 2026 General Ledger'!$563:$563,'AUG 2026 General Ledger'!$564:$564,'AUG 2026 General Ledger'!$565:$565,'AUG 2026 General Ledger'!$566:$566,'AUG 2026 General Ledger'!$567:$567,'AUG 2026 General Ledger'!$568:$568,'AUG 2026 General Ledger'!$569:$569,'AUG 2026 General Ledger'!$570:$570,'AUG 2026 General Ledger'!$571:$571,'AUG 2026 General Ledger'!$572:$572,'AUG 2026 General Ledger'!$573:$573,'AUG 2026 General Ledger'!$574:$574,'AUG 2026 General Ledger'!$575:$575</definedName>
    <definedName name="QB_DATA_21" localSheetId="3" hidden="1">'AUG 2026 General Ledger'!$576:$576,'AUG 2026 General Ledger'!$577:$577,'AUG 2026 General Ledger'!$578:$578,'AUG 2026 General Ledger'!$579:$579,'AUG 2026 General Ledger'!$580:$580,'AUG 2026 General Ledger'!$581:$581,'AUG 2026 General Ledger'!$582:$582,'AUG 2026 General Ledger'!$583:$583,'AUG 2026 General Ledger'!$584:$584,'AUG 2026 General Ledger'!$585:$585,'AUG 2026 General Ledger'!$586:$586,'AUG 2026 General Ledger'!$587:$587,'AUG 2026 General Ledger'!$588:$588,'AUG 2026 General Ledger'!$589:$589,'AUG 2026 General Ledger'!$590:$590,'AUG 2026 General Ledger'!$591:$591</definedName>
    <definedName name="QB_DATA_22" localSheetId="3" hidden="1">'AUG 2026 General Ledger'!$592:$592,'AUG 2026 General Ledger'!$593:$593,'AUG 2026 General Ledger'!$594:$594,'AUG 2026 General Ledger'!$595:$595,'AUG 2026 General Ledger'!$598:$598,'AUG 2026 General Ledger'!$599:$599,'AUG 2026 General Ledger'!$600:$600,'AUG 2026 General Ledger'!$601:$601,'AUG 2026 General Ledger'!$602:$602,'AUG 2026 General Ledger'!$603:$603,'AUG 2026 General Ledger'!$604:$604,'AUG 2026 General Ledger'!$605:$605,'AUG 2026 General Ledger'!$606:$606,'AUG 2026 General Ledger'!$607:$607,'AUG 2026 General Ledger'!$608:$608,'AUG 2026 General Ledger'!$609:$609</definedName>
    <definedName name="QB_DATA_23" localSheetId="3" hidden="1">'AUG 2026 General Ledger'!$610:$610,'AUG 2026 General Ledger'!$611:$611,'AUG 2026 General Ledger'!$612:$612,'AUG 2026 General Ledger'!$613:$613,'AUG 2026 General Ledger'!$614:$614,'AUG 2026 General Ledger'!$615:$615,'AUG 2026 General Ledger'!$616:$616,'AUG 2026 General Ledger'!$617:$617,'AUG 2026 General Ledger'!$618:$618,'AUG 2026 General Ledger'!$619:$619,'AUG 2026 General Ledger'!$620:$620,'AUG 2026 General Ledger'!$621:$621,'AUG 2026 General Ledger'!$622:$622,'AUG 2026 General Ledger'!$623:$623,'AUG 2026 General Ledger'!$624:$624,'AUG 2026 General Ledger'!$625:$625</definedName>
    <definedName name="QB_DATA_24" localSheetId="3" hidden="1">'AUG 2026 General Ledger'!$626:$626,'AUG 2026 General Ledger'!$627:$627,'AUG 2026 General Ledger'!$628:$628,'AUG 2026 General Ledger'!$629:$629,'AUG 2026 General Ledger'!$630:$630,'AUG 2026 General Ledger'!$631:$631,'AUG 2026 General Ledger'!$632:$632,'AUG 2026 General Ledger'!$633:$633,'AUG 2026 General Ledger'!$634:$634,'AUG 2026 General Ledger'!$635:$635,'AUG 2026 General Ledger'!$636:$636,'AUG 2026 General Ledger'!$637:$637,'AUG 2026 General Ledger'!$638:$638,'AUG 2026 General Ledger'!$639:$639,'AUG 2026 General Ledger'!$640:$640,'AUG 2026 General Ledger'!$641:$641</definedName>
    <definedName name="QB_DATA_25" localSheetId="3" hidden="1">'AUG 2026 General Ledger'!$642:$642,'AUG 2026 General Ledger'!$643:$643,'AUG 2026 General Ledger'!$644:$644,'AUG 2026 General Ledger'!$645:$645,'AUG 2026 General Ledger'!$646:$646,'AUG 2026 General Ledger'!$647:$647,'AUG 2026 General Ledger'!$648:$648,'AUG 2026 General Ledger'!$649:$649,'AUG 2026 General Ledger'!$650:$650,'AUG 2026 General Ledger'!$651:$651,'AUG 2026 General Ledger'!$652:$652,'AUG 2026 General Ledger'!$653:$653,'AUG 2026 General Ledger'!$654:$654,'AUG 2026 General Ledger'!$655:$655,'AUG 2026 General Ledger'!$656:$656,'AUG 2026 General Ledger'!$657:$657</definedName>
    <definedName name="QB_DATA_26" localSheetId="3" hidden="1">'AUG 2026 General Ledger'!$658:$658,'AUG 2026 General Ledger'!$659:$659,'AUG 2026 General Ledger'!$660:$660,'AUG 2026 General Ledger'!$661:$661,'AUG 2026 General Ledger'!$664:$664,'AUG 2026 General Ledger'!$665:$665,'AUG 2026 General Ledger'!$666:$666,'AUG 2026 General Ledger'!$667:$667,'AUG 2026 General Ledger'!$668:$668,'AUG 2026 General Ledger'!$669:$669,'AUG 2026 General Ledger'!$672:$672,'AUG 2026 General Ledger'!$673:$673,'AUG 2026 General Ledger'!$674:$674,'AUG 2026 General Ledger'!$675:$675,'AUG 2026 General Ledger'!$676:$676,'AUG 2026 General Ledger'!$677:$677</definedName>
    <definedName name="QB_DATA_27" localSheetId="3" hidden="1">'AUG 2026 General Ledger'!$678:$678,'AUG 2026 General Ledger'!$679:$679,'AUG 2026 General Ledger'!$680:$680,'AUG 2026 General Ledger'!$681:$681,'AUG 2026 General Ledger'!$682:$682,'AUG 2026 General Ledger'!$683:$683,'AUG 2026 General Ledger'!$684:$684,'AUG 2026 General Ledger'!$685:$685,'AUG 2026 General Ledger'!$686:$686,'AUG 2026 General Ledger'!$687:$687,'AUG 2026 General Ledger'!$688:$688,'AUG 2026 General Ledger'!$689:$689,'AUG 2026 General Ledger'!$690:$690,'AUG 2026 General Ledger'!$691:$691,'AUG 2026 General Ledger'!$692:$692,'AUG 2026 General Ledger'!$693:$693</definedName>
    <definedName name="QB_DATA_28" localSheetId="3" hidden="1">'AUG 2026 General Ledger'!$694:$694,'AUG 2026 General Ledger'!$695:$695,'AUG 2026 General Ledger'!$696:$696,'AUG 2026 General Ledger'!$697:$697,'AUG 2026 General Ledger'!$698:$698</definedName>
    <definedName name="QB_DATA_3" localSheetId="0" hidden="1">'AUG 2026 Balance Sheet'!$89:$89,'AUG 2026 Balance Sheet'!$90:$90,'AUG 2026 Balance Sheet'!$92:$92,'AUG 2026 Balance Sheet'!$93:$93,'AUG 2026 Balance Sheet'!$94:$94</definedName>
    <definedName name="QB_DATA_3" localSheetId="5" hidden="1">'AUG 2026 BVA'!$66:$66,'AUG 2026 BVA'!$67:$67,'AUG 2026 BVA'!$68:$68,'AUG 2026 BVA'!$72:$72,'AUG 2026 BVA'!$73:$73,'AUG 2026 BVA'!$74:$74,'AUG 2026 BVA'!$76:$76,'AUG 2026 BVA'!$77:$77,'AUG 2026 BVA'!$78:$78,'AUG 2026 BVA'!$79:$79,'AUG 2026 BVA'!$81:$81,'AUG 2026 BVA'!$82:$82,'AUG 2026 BVA'!$83:$83,'AUG 2026 BVA'!$84:$84,'AUG 2026 BVA'!$85:$85,'AUG 2026 BVA'!$86:$86</definedName>
    <definedName name="QB_DATA_3" localSheetId="3" hidden="1">'AUG 2026 General Ledger'!$86:$86,'AUG 2026 General Ledger'!$90:$90,'AUG 2026 General Ledger'!$91:$91,'AUG 2026 General Ledger'!$92:$92,'AUG 2026 General Ledger'!$95:$95,'AUG 2026 General Ledger'!$96:$96,'AUG 2026 General Ledger'!$101:$101,'AUG 2026 General Ledger'!$104:$104,'AUG 2026 General Ledger'!$109:$109,'AUG 2026 General Ledger'!$112:$112,'AUG 2026 General Ledger'!$113:$113,'AUG 2026 General Ledger'!$114:$114,'AUG 2026 General Ledger'!$115:$115,'AUG 2026 General Ledger'!$116:$116,'AUG 2026 General Ledger'!$117:$117,'AUG 2026 General Ledger'!$118:$118</definedName>
    <definedName name="QB_DATA_3" localSheetId="1" hidden="1">'AUG 2026 MTD I&amp;E'!$69:$69,'AUG 2026 MTD I&amp;E'!$70:$70,'AUG 2026 MTD I&amp;E'!$71:$71,'AUG 2026 MTD I&amp;E'!$73:$73,'AUG 2026 MTD I&amp;E'!$74:$74,'AUG 2026 MTD I&amp;E'!$75:$75,'AUG 2026 MTD I&amp;E'!$76:$76,'AUG 2026 MTD I&amp;E'!$78:$78,'AUG 2026 MTD I&amp;E'!$79:$79,'AUG 2026 MTD I&amp;E'!$80:$80,'AUG 2026 MTD I&amp;E'!$81:$81,'AUG 2026 MTD I&amp;E'!$84:$84,'AUG 2026 MTD I&amp;E'!$85:$85,'AUG 2026 MTD I&amp;E'!$86:$86,'AUG 2026 MTD I&amp;E'!$87:$87,'AUG 2026 MTD I&amp;E'!$88:$88</definedName>
    <definedName name="QB_DATA_3" localSheetId="2" hidden="1">'AUG 2026 YTD I&amp;E'!$66:$66,'AUG 2026 YTD I&amp;E'!$67:$67,'AUG 2026 YTD I&amp;E'!$68:$68,'AUG 2026 YTD I&amp;E'!$72:$72,'AUG 2026 YTD I&amp;E'!$73:$73,'AUG 2026 YTD I&amp;E'!$74:$74,'AUG 2026 YTD I&amp;E'!$76:$76,'AUG 2026 YTD I&amp;E'!$77:$77,'AUG 2026 YTD I&amp;E'!$78:$78,'AUG 2026 YTD I&amp;E'!$79:$79,'AUG 2026 YTD I&amp;E'!$81:$81,'AUG 2026 YTD I&amp;E'!$82:$82,'AUG 2026 YTD I&amp;E'!$83:$83,'AUG 2026 YTD I&amp;E'!$84:$84,'AUG 2026 YTD I&amp;E'!$85:$85,'AUG 2026 YTD I&amp;E'!$86:$86</definedName>
    <definedName name="QB_DATA_4" localSheetId="5" hidden="1">'AUG 2026 BVA'!$89:$89,'AUG 2026 BVA'!$90:$90,'AUG 2026 BVA'!$91:$91,'AUG 2026 BVA'!$92:$92,'AUG 2026 BVA'!$93:$93,'AUG 2026 BVA'!$94:$94,'AUG 2026 BVA'!$97:$97,'AUG 2026 BVA'!$98:$98,'AUG 2026 BVA'!$99:$99,'AUG 2026 BVA'!$100:$100,'AUG 2026 BVA'!$104:$104,'AUG 2026 BVA'!$105:$105,'AUG 2026 BVA'!$106:$106,'AUG 2026 BVA'!$107:$107,'AUG 2026 BVA'!$108:$108,'AUG 2026 BVA'!$111:$111</definedName>
    <definedName name="QB_DATA_4" localSheetId="3" hidden="1">'AUG 2026 General Ledger'!$119:$119,'AUG 2026 General Ledger'!$120:$120,'AUG 2026 General Ledger'!$121:$121,'AUG 2026 General Ledger'!$122:$122,'AUG 2026 General Ledger'!$128:$128,'AUG 2026 General Ledger'!$129:$129,'AUG 2026 General Ledger'!$132:$132,'AUG 2026 General Ledger'!$133:$133,'AUG 2026 General Ledger'!$134:$134,'AUG 2026 General Ledger'!$135:$135,'AUG 2026 General Ledger'!$139:$139,'AUG 2026 General Ledger'!$140:$140,'AUG 2026 General Ledger'!$141:$141,'AUG 2026 General Ledger'!$142:$142,'AUG 2026 General Ledger'!$145:$145,'AUG 2026 General Ledger'!$148:$148</definedName>
    <definedName name="QB_DATA_4" localSheetId="1" hidden="1">'AUG 2026 MTD I&amp;E'!$89:$89,'AUG 2026 MTD I&amp;E'!$92:$92,'AUG 2026 MTD I&amp;E'!$93:$93,'AUG 2026 MTD I&amp;E'!$94:$94,'AUG 2026 MTD I&amp;E'!$98:$98,'AUG 2026 MTD I&amp;E'!$99:$99,'AUG 2026 MTD I&amp;E'!$100:$100,'AUG 2026 MTD I&amp;E'!$101:$101,'AUG 2026 MTD I&amp;E'!$104:$104,'AUG 2026 MTD I&amp;E'!$107:$107,'AUG 2026 MTD I&amp;E'!$108:$108,'AUG 2026 MTD I&amp;E'!$111:$111,'AUG 2026 MTD I&amp;E'!$112:$112,'AUG 2026 MTD I&amp;E'!$114:$114,'AUG 2026 MTD I&amp;E'!$117:$117,'AUG 2026 MTD I&amp;E'!$118:$118</definedName>
    <definedName name="QB_DATA_4" localSheetId="2" hidden="1">'AUG 2026 YTD I&amp;E'!$89:$89,'AUG 2026 YTD I&amp;E'!$90:$90,'AUG 2026 YTD I&amp;E'!$91:$91,'AUG 2026 YTD I&amp;E'!$92:$92,'AUG 2026 YTD I&amp;E'!$93:$93,'AUG 2026 YTD I&amp;E'!$94:$94,'AUG 2026 YTD I&amp;E'!$97:$97,'AUG 2026 YTD I&amp;E'!$98:$98,'AUG 2026 YTD I&amp;E'!$99:$99,'AUG 2026 YTD I&amp;E'!$100:$100,'AUG 2026 YTD I&amp;E'!$104:$104,'AUG 2026 YTD I&amp;E'!$105:$105,'AUG 2026 YTD I&amp;E'!$106:$106,'AUG 2026 YTD I&amp;E'!$107:$107,'AUG 2026 YTD I&amp;E'!$108:$108,'AUG 2026 YTD I&amp;E'!$111:$111</definedName>
    <definedName name="QB_DATA_5" localSheetId="5" hidden="1">'AUG 2026 BVA'!$114:$114,'AUG 2026 BVA'!$115:$115,'AUG 2026 BVA'!$118:$118,'AUG 2026 BVA'!$119:$119,'AUG 2026 BVA'!$121:$121,'AUG 2026 BVA'!$124:$124,'AUG 2026 BVA'!$125:$125,'AUG 2026 BVA'!$126:$126,'AUG 2026 BVA'!$127:$127,'AUG 2026 BVA'!$128:$128,'AUG 2026 BVA'!$129:$129,'AUG 2026 BVA'!$133:$133,'AUG 2026 BVA'!$134:$134,'AUG 2026 BVA'!$135:$135,'AUG 2026 BVA'!$137:$137,'AUG 2026 BVA'!$138:$138</definedName>
    <definedName name="QB_DATA_5" localSheetId="3" hidden="1">'AUG 2026 General Ledger'!$151:$151,'AUG 2026 General Ledger'!$155:$155,'AUG 2026 General Ledger'!$156:$156,'AUG 2026 General Ledger'!$157:$157,'AUG 2026 General Ledger'!$158:$158,'AUG 2026 General Ledger'!$159:$159,'AUG 2026 General Ledger'!$160:$160,'AUG 2026 General Ledger'!$161:$161,'AUG 2026 General Ledger'!$162:$162,'AUG 2026 General Ledger'!$165:$165,'AUG 2026 General Ledger'!$166:$166,'AUG 2026 General Ledger'!$169:$169,'AUG 2026 General Ledger'!$170:$170,'AUG 2026 General Ledger'!$171:$171,'AUG 2026 General Ledger'!$172:$172,'AUG 2026 General Ledger'!$175:$175</definedName>
    <definedName name="QB_DATA_5" localSheetId="1" hidden="1">'AUG 2026 MTD I&amp;E'!$119:$119,'AUG 2026 MTD I&amp;E'!$120:$120,'AUG 2026 MTD I&amp;E'!$121:$121,'AUG 2026 MTD I&amp;E'!$122:$122,'AUG 2026 MTD I&amp;E'!$126:$126,'AUG 2026 MTD I&amp;E'!$127:$127,'AUG 2026 MTD I&amp;E'!$128:$128,'AUG 2026 MTD I&amp;E'!$130:$130,'AUG 2026 MTD I&amp;E'!$131:$131,'AUG 2026 MTD I&amp;E'!$133:$133,'AUG 2026 MTD I&amp;E'!$137:$137,'AUG 2026 MTD I&amp;E'!$138:$138,'AUG 2026 MTD I&amp;E'!$141:$141,'AUG 2026 MTD I&amp;E'!$142:$142,'AUG 2026 MTD I&amp;E'!$143:$143,'AUG 2026 MTD I&amp;E'!$144:$144</definedName>
    <definedName name="QB_DATA_5" localSheetId="2" hidden="1">'AUG 2026 YTD I&amp;E'!$114:$114,'AUG 2026 YTD I&amp;E'!$115:$115,'AUG 2026 YTD I&amp;E'!$118:$118,'AUG 2026 YTD I&amp;E'!$119:$119,'AUG 2026 YTD I&amp;E'!$121:$121,'AUG 2026 YTD I&amp;E'!$124:$124,'AUG 2026 YTD I&amp;E'!$125:$125,'AUG 2026 YTD I&amp;E'!$126:$126,'AUG 2026 YTD I&amp;E'!$127:$127,'AUG 2026 YTD I&amp;E'!$128:$128,'AUG 2026 YTD I&amp;E'!$129:$129,'AUG 2026 YTD I&amp;E'!$133:$133,'AUG 2026 YTD I&amp;E'!$134:$134,'AUG 2026 YTD I&amp;E'!$135:$135,'AUG 2026 YTD I&amp;E'!$137:$137,'AUG 2026 YTD I&amp;E'!$138:$138</definedName>
    <definedName name="QB_DATA_6" localSheetId="5" hidden="1">'AUG 2026 BVA'!$140:$140,'AUG 2026 BVA'!$144:$144,'AUG 2026 BVA'!$145:$145,'AUG 2026 BVA'!$146:$146,'AUG 2026 BVA'!$149:$149,'AUG 2026 BVA'!$150:$150,'AUG 2026 BVA'!$151:$151,'AUG 2026 BVA'!$152:$152,'AUG 2026 BVA'!$153:$153,'AUG 2026 BVA'!$154:$154,'AUG 2026 BVA'!$155:$155,'AUG 2026 BVA'!$158:$158,'AUG 2026 BVA'!$159:$159,'AUG 2026 BVA'!$160:$160,'AUG 2026 BVA'!$161:$161,'AUG 2026 BVA'!$163:$163</definedName>
    <definedName name="QB_DATA_6" localSheetId="3" hidden="1">'AUG 2026 General Ledger'!$176:$176,'AUG 2026 General Ledger'!$177:$177,'AUG 2026 General Ledger'!$182:$182,'AUG 2026 General Ledger'!$183:$183,'AUG 2026 General Ledger'!$184:$184,'AUG 2026 General Ledger'!$185:$185,'AUG 2026 General Ledger'!$186:$186,'AUG 2026 General Ledger'!$187:$187,'AUG 2026 General Ledger'!$190:$190,'AUG 2026 General Ledger'!$191:$191,'AUG 2026 General Ledger'!$192:$192,'AUG 2026 General Ledger'!$193:$193,'AUG 2026 General Ledger'!$194:$194,'AUG 2026 General Ledger'!$195:$195,'AUG 2026 General Ledger'!$198:$198,'AUG 2026 General Ledger'!$199:$199</definedName>
    <definedName name="QB_DATA_6" localSheetId="1" hidden="1">'AUG 2026 MTD I&amp;E'!$145:$145,'AUG 2026 MTD I&amp;E'!$148:$148,'AUG 2026 MTD I&amp;E'!$149:$149,'AUG 2026 MTD I&amp;E'!$150:$150,'AUG 2026 MTD I&amp;E'!$152:$152,'AUG 2026 MTD I&amp;E'!$153:$153,'AUG 2026 MTD I&amp;E'!$154:$154,'AUG 2026 MTD I&amp;E'!$155:$155,'AUG 2026 MTD I&amp;E'!$156:$156,'AUG 2026 MTD I&amp;E'!$157:$157,'AUG 2026 MTD I&amp;E'!$158:$158,'AUG 2026 MTD I&amp;E'!$159:$159,'AUG 2026 MTD I&amp;E'!$160:$160,'AUG 2026 MTD I&amp;E'!$161:$161,'AUG 2026 MTD I&amp;E'!$162:$162,'AUG 2026 MTD I&amp;E'!$165:$165</definedName>
    <definedName name="QB_DATA_6" localSheetId="2" hidden="1">'AUG 2026 YTD I&amp;E'!$140:$140,'AUG 2026 YTD I&amp;E'!$144:$144,'AUG 2026 YTD I&amp;E'!$145:$145,'AUG 2026 YTD I&amp;E'!$146:$146,'AUG 2026 YTD I&amp;E'!$149:$149,'AUG 2026 YTD I&amp;E'!$150:$150,'AUG 2026 YTD I&amp;E'!$151:$151,'AUG 2026 YTD I&amp;E'!$152:$152,'AUG 2026 YTD I&amp;E'!$153:$153,'AUG 2026 YTD I&amp;E'!$154:$154,'AUG 2026 YTD I&amp;E'!$155:$155,'AUG 2026 YTD I&amp;E'!$158:$158,'AUG 2026 YTD I&amp;E'!$159:$159,'AUG 2026 YTD I&amp;E'!$160:$160,'AUG 2026 YTD I&amp;E'!$161:$161,'AUG 2026 YTD I&amp;E'!$163:$163</definedName>
    <definedName name="QB_DATA_7" localSheetId="5" hidden="1">'AUG 2026 BVA'!$164:$164,'AUG 2026 BVA'!$165:$165,'AUG 2026 BVA'!$166:$166,'AUG 2026 BVA'!$167:$167,'AUG 2026 BVA'!$168:$168,'AUG 2026 BVA'!$169:$169,'AUG 2026 BVA'!$170:$170,'AUG 2026 BVA'!$171:$171,'AUG 2026 BVA'!$172:$172,'AUG 2026 BVA'!$173:$173,'AUG 2026 BVA'!$176:$176,'AUG 2026 BVA'!$177:$177,'AUG 2026 BVA'!$178:$178,'AUG 2026 BVA'!$179:$179,'AUG 2026 BVA'!$180:$180,'AUG 2026 BVA'!$181:$181</definedName>
    <definedName name="QB_DATA_7" localSheetId="3" hidden="1">'AUG 2026 General Ledger'!$200:$200,'AUG 2026 General Ledger'!$201:$201,'AUG 2026 General Ledger'!$204:$204,'AUG 2026 General Ledger'!$205:$205,'AUG 2026 General Ledger'!$206:$206,'AUG 2026 General Ledger'!$207:$207,'AUG 2026 General Ledger'!$208:$208,'AUG 2026 General Ledger'!$211:$211,'AUG 2026 General Ledger'!$212:$212,'AUG 2026 General Ledger'!$213:$213,'AUG 2026 General Ledger'!$218:$218,'AUG 2026 General Ledger'!$219:$219,'AUG 2026 General Ledger'!$220:$220,'AUG 2026 General Ledger'!$221:$221,'AUG 2026 General Ledger'!$222:$222,'AUG 2026 General Ledger'!$223:$223</definedName>
    <definedName name="QB_DATA_7" localSheetId="1" hidden="1">'AUG 2026 MTD I&amp;E'!$166:$166,'AUG 2026 MTD I&amp;E'!$167:$167,'AUG 2026 MTD I&amp;E'!$168:$168,'AUG 2026 MTD I&amp;E'!$169:$169,'AUG 2026 MTD I&amp;E'!$170:$170,'AUG 2026 MTD I&amp;E'!$171:$171,'AUG 2026 MTD I&amp;E'!$172:$172,'AUG 2026 MTD I&amp;E'!$173:$173,'AUG 2026 MTD I&amp;E'!$174:$174,'AUG 2026 MTD I&amp;E'!$175:$175,'AUG 2026 MTD I&amp;E'!$176:$176,'AUG 2026 MTD I&amp;E'!$177:$177,'AUG 2026 MTD I&amp;E'!$178:$178,'AUG 2026 MTD I&amp;E'!$179:$179,'AUG 2026 MTD I&amp;E'!$180:$180,'AUG 2026 MTD I&amp;E'!$181:$181</definedName>
    <definedName name="QB_DATA_7" localSheetId="2" hidden="1">'AUG 2026 YTD I&amp;E'!$164:$164,'AUG 2026 YTD I&amp;E'!$165:$165,'AUG 2026 YTD I&amp;E'!$166:$166,'AUG 2026 YTD I&amp;E'!$167:$167,'AUG 2026 YTD I&amp;E'!$168:$168,'AUG 2026 YTD I&amp;E'!$169:$169,'AUG 2026 YTD I&amp;E'!$170:$170,'AUG 2026 YTD I&amp;E'!$171:$171,'AUG 2026 YTD I&amp;E'!$172:$172,'AUG 2026 YTD I&amp;E'!$173:$173,'AUG 2026 YTD I&amp;E'!$176:$176,'AUG 2026 YTD I&amp;E'!$177:$177,'AUG 2026 YTD I&amp;E'!$178:$178,'AUG 2026 YTD I&amp;E'!$179:$179,'AUG 2026 YTD I&amp;E'!$180:$180,'AUG 2026 YTD I&amp;E'!$181:$181</definedName>
    <definedName name="QB_DATA_8" localSheetId="5" hidden="1">'AUG 2026 BVA'!$182:$182,'AUG 2026 BVA'!$183:$183,'AUG 2026 BVA'!$184:$184,'AUG 2026 BVA'!$185:$185,'AUG 2026 BVA'!$186:$186,'AUG 2026 BVA'!$187:$187,'AUG 2026 BVA'!$188:$188,'AUG 2026 BVA'!$189:$189,'AUG 2026 BVA'!$190:$190,'AUG 2026 BVA'!$191:$191,'AUG 2026 BVA'!$192:$192,'AUG 2026 BVA'!$193:$193,'AUG 2026 BVA'!$194:$194,'AUG 2026 BVA'!$195:$195,'AUG 2026 BVA'!$196:$196,'AUG 2026 BVA'!$197:$197</definedName>
    <definedName name="QB_DATA_8" localSheetId="3" hidden="1">'AUG 2026 General Ledger'!$224:$224,'AUG 2026 General Ledger'!$225:$225,'AUG 2026 General Ledger'!$228:$228,'AUG 2026 General Ledger'!$229:$229,'AUG 2026 General Ledger'!$230:$230,'AUG 2026 General Ledger'!$231:$231,'AUG 2026 General Ledger'!$232:$232,'AUG 2026 General Ledger'!$233:$233,'AUG 2026 General Ledger'!$234:$234,'AUG 2026 General Ledger'!$235:$235,'AUG 2026 General Ledger'!$236:$236,'AUG 2026 General Ledger'!$237:$237,'AUG 2026 General Ledger'!$238:$238,'AUG 2026 General Ledger'!$239:$239,'AUG 2026 General Ledger'!$240:$240,'AUG 2026 General Ledger'!$243:$243</definedName>
    <definedName name="QB_DATA_8" localSheetId="1" hidden="1">'AUG 2026 MTD I&amp;E'!$182:$182,'AUG 2026 MTD I&amp;E'!$183:$183,'AUG 2026 MTD I&amp;E'!$184:$184,'AUG 2026 MTD I&amp;E'!$185:$185,'AUG 2026 MTD I&amp;E'!$186:$186,'AUG 2026 MTD I&amp;E'!$190:$190,'AUG 2026 MTD I&amp;E'!$191:$191,'AUG 2026 MTD I&amp;E'!$192:$192,'AUG 2026 MTD I&amp;E'!$195:$195,'AUG 2026 MTD I&amp;E'!$197:$197,'AUG 2026 MTD I&amp;E'!$198:$198,'AUG 2026 MTD I&amp;E'!$199:$199,'AUG 2026 MTD I&amp;E'!$200:$200,'AUG 2026 MTD I&amp;E'!$202:$202,'AUG 2026 MTD I&amp;E'!$203:$203,'AUG 2026 MTD I&amp;E'!$205:$205</definedName>
    <definedName name="QB_DATA_8" localSheetId="2" hidden="1">'AUG 2026 YTD I&amp;E'!$182:$182,'AUG 2026 YTD I&amp;E'!$183:$183,'AUG 2026 YTD I&amp;E'!$184:$184,'AUG 2026 YTD I&amp;E'!$185:$185,'AUG 2026 YTD I&amp;E'!$186:$186,'AUG 2026 YTD I&amp;E'!$187:$187,'AUG 2026 YTD I&amp;E'!$188:$188,'AUG 2026 YTD I&amp;E'!$189:$189,'AUG 2026 YTD I&amp;E'!$190:$190,'AUG 2026 YTD I&amp;E'!$191:$191,'AUG 2026 YTD I&amp;E'!$192:$192,'AUG 2026 YTD I&amp;E'!$193:$193,'AUG 2026 YTD I&amp;E'!$194:$194,'AUG 2026 YTD I&amp;E'!$195:$195,'AUG 2026 YTD I&amp;E'!$196:$196,'AUG 2026 YTD I&amp;E'!$197:$197</definedName>
    <definedName name="QB_DATA_9" localSheetId="5" hidden="1">'AUG 2026 BVA'!$201:$201,'AUG 2026 BVA'!$202:$202,'AUG 2026 BVA'!$203:$203,'AUG 2026 BVA'!$206:$206,'AUG 2026 BVA'!$208:$208,'AUG 2026 BVA'!$209:$209,'AUG 2026 BVA'!$210:$210,'AUG 2026 BVA'!$211:$211,'AUG 2026 BVA'!$213:$213,'AUG 2026 BVA'!$214:$214,'AUG 2026 BVA'!$216:$216,'AUG 2026 BVA'!$217:$217,'AUG 2026 BVA'!$218:$218,'AUG 2026 BVA'!$222:$222,'AUG 2026 BVA'!$223:$223,'AUG 2026 BVA'!$224:$224</definedName>
    <definedName name="QB_DATA_9" localSheetId="3" hidden="1">'AUG 2026 General Ledger'!$244:$244,'AUG 2026 General Ledger'!$245:$245,'AUG 2026 General Ledger'!$246:$246,'AUG 2026 General Ledger'!$247:$247,'AUG 2026 General Ledger'!$248:$248,'AUG 2026 General Ledger'!$249:$249,'AUG 2026 General Ledger'!$250:$250,'AUG 2026 General Ledger'!$251:$251,'AUG 2026 General Ledger'!$252:$252,'AUG 2026 General Ledger'!$253:$253,'AUG 2026 General Ledger'!$254:$254,'AUG 2026 General Ledger'!$255:$255,'AUG 2026 General Ledger'!$261:$261,'AUG 2026 General Ledger'!$266:$266,'AUG 2026 General Ledger'!$271:$271,'AUG 2026 General Ledger'!$272:$272</definedName>
    <definedName name="QB_DATA_9" localSheetId="1" hidden="1">'AUG 2026 MTD I&amp;E'!$206:$206,'AUG 2026 MTD I&amp;E'!$207:$207,'AUG 2026 MTD I&amp;E'!$211:$211,'AUG 2026 MTD I&amp;E'!$212:$212,'AUG 2026 MTD I&amp;E'!$213:$213,'AUG 2026 MTD I&amp;E'!$214:$214,'AUG 2026 MTD I&amp;E'!$215:$215,'AUG 2026 MTD I&amp;E'!$216:$216,'AUG 2026 MTD I&amp;E'!$218:$218,'AUG 2026 MTD I&amp;E'!$221:$221,'AUG 2026 MTD I&amp;E'!$228:$228,'AUG 2026 MTD I&amp;E'!$229:$229,'AUG 2026 MTD I&amp;E'!$230:$230,'AUG 2026 MTD I&amp;E'!$233:$233,'AUG 2026 MTD I&amp;E'!$234:$234,'AUG 2026 MTD I&amp;E'!$235:$235</definedName>
    <definedName name="QB_DATA_9" localSheetId="2" hidden="1">'AUG 2026 YTD I&amp;E'!$201:$201,'AUG 2026 YTD I&amp;E'!$202:$202,'AUG 2026 YTD I&amp;E'!$203:$203,'AUG 2026 YTD I&amp;E'!$206:$206,'AUG 2026 YTD I&amp;E'!$208:$208,'AUG 2026 YTD I&amp;E'!$209:$209,'AUG 2026 YTD I&amp;E'!$210:$210,'AUG 2026 YTD I&amp;E'!$211:$211,'AUG 2026 YTD I&amp;E'!$213:$213,'AUG 2026 YTD I&amp;E'!$214:$214,'AUG 2026 YTD I&amp;E'!$216:$216,'AUG 2026 YTD I&amp;E'!$217:$217,'AUG 2026 YTD I&amp;E'!$218:$218,'AUG 2026 YTD I&amp;E'!$222:$222,'AUG 2026 YTD I&amp;E'!$223:$223,'AUG 2026 YTD I&amp;E'!$224:$224</definedName>
    <definedName name="QB_FORMULA_0" localSheetId="0" hidden="1">'AUG 2026 Balance Sheet'!$H$14,'AUG 2026 Balance Sheet'!$H$15,'AUG 2026 Balance Sheet'!$H$20,'AUG 2026 Balance Sheet'!$H$24,'AUG 2026 Balance Sheet'!$H$25,'AUG 2026 Balance Sheet'!$H$36,'AUG 2026 Balance Sheet'!$H$37,'AUG 2026 Balance Sheet'!$H$43,'AUG 2026 Balance Sheet'!$H$47,'AUG 2026 Balance Sheet'!$H$54,'AUG 2026 Balance Sheet'!$H$62,'AUG 2026 Balance Sheet'!$H$66,'AUG 2026 Balance Sheet'!$H$70,'AUG 2026 Balance Sheet'!$H$74,'AUG 2026 Balance Sheet'!$H$75,'AUG 2026 Balance Sheet'!$H$76</definedName>
    <definedName name="QB_FORMULA_0" localSheetId="5" hidden="1">'AUG 2026 BVA'!$L$6,'AUG 2026 BVA'!$M$6,'AUG 2026 BVA'!$L$7,'AUG 2026 BVA'!$M$7,'AUG 2026 BVA'!$L$8,'AUG 2026 BVA'!$M$8,'AUG 2026 BVA'!$L$9,'AUG 2026 BVA'!$M$9,'AUG 2026 BVA'!$L$11,'AUG 2026 BVA'!$M$11,'AUG 2026 BVA'!$L$12,'AUG 2026 BVA'!$M$12,'AUG 2026 BVA'!$L$13,'AUG 2026 BVA'!$M$13,'AUG 2026 BVA'!$L$15,'AUG 2026 BVA'!$M$15</definedName>
    <definedName name="QB_FORMULA_0" localSheetId="3" hidden="1">'AUG 2026 General Ledger'!$Q$3,'AUG 2026 General Ledger'!$P$4,'AUG 2026 General Ledger'!$Q$4,'AUG 2026 General Ledger'!$Q$6,'AUG 2026 General Ledger'!$Q$7,'AUG 2026 General Ledger'!$Q$8,'AUG 2026 General Ledger'!$Q$9,'AUG 2026 General Ledger'!$Q$10,'AUG 2026 General Ledger'!$Q$11,'AUG 2026 General Ledger'!$Q$12,'AUG 2026 General Ledger'!$Q$13,'AUG 2026 General Ledger'!$P$14,'AUG 2026 General Ledger'!$Q$14,'AUG 2026 General Ledger'!$Q$17,'AUG 2026 General Ledger'!$P$18,'AUG 2026 General Ledger'!$Q$18</definedName>
    <definedName name="QB_FORMULA_0" localSheetId="1" hidden="1">'AUG 2026 MTD I&amp;E'!$L$5,'AUG 2026 MTD I&amp;E'!$M$5,'AUG 2026 MTD I&amp;E'!$L$6,'AUG 2026 MTD I&amp;E'!$M$6,'AUG 2026 MTD I&amp;E'!$L$7,'AUG 2026 MTD I&amp;E'!$M$7,'AUG 2026 MTD I&amp;E'!$L$8,'AUG 2026 MTD I&amp;E'!$M$8,'AUG 2026 MTD I&amp;E'!$L$10,'AUG 2026 MTD I&amp;E'!$M$10,'AUG 2026 MTD I&amp;E'!$L$11,'AUG 2026 MTD I&amp;E'!$M$11,'AUG 2026 MTD I&amp;E'!$L$12,'AUG 2026 MTD I&amp;E'!$M$12,'AUG 2026 MTD I&amp;E'!$L$13,'AUG 2026 MTD I&amp;E'!$M$13</definedName>
    <definedName name="QB_FORMULA_0" localSheetId="2" hidden="1">'AUG 2026 YTD I&amp;E'!$L$6,'AUG 2026 YTD I&amp;E'!$M$6,'AUG 2026 YTD I&amp;E'!$L$7,'AUG 2026 YTD I&amp;E'!$M$7,'AUG 2026 YTD I&amp;E'!$L$8,'AUG 2026 YTD I&amp;E'!$M$8,'AUG 2026 YTD I&amp;E'!$L$9,'AUG 2026 YTD I&amp;E'!$M$9,'AUG 2026 YTD I&amp;E'!$L$11,'AUG 2026 YTD I&amp;E'!$M$11,'AUG 2026 YTD I&amp;E'!$L$12,'AUG 2026 YTD I&amp;E'!$M$12,'AUG 2026 YTD I&amp;E'!$L$13,'AUG 2026 YTD I&amp;E'!$M$13,'AUG 2026 YTD I&amp;E'!$L$15,'AUG 2026 YTD I&amp;E'!$M$15</definedName>
    <definedName name="QB_FORMULA_1" localSheetId="0" hidden="1">'AUG 2026 Balance Sheet'!$H$80,'AUG 2026 Balance Sheet'!$H$81,'AUG 2026 Balance Sheet'!$H$91,'AUG 2026 Balance Sheet'!$H$95,'AUG 2026 Balance Sheet'!$H$96</definedName>
    <definedName name="QB_FORMULA_1" localSheetId="5" hidden="1">'AUG 2026 BVA'!$L$16,'AUG 2026 BVA'!$M$16,'AUG 2026 BVA'!$L$17,'AUG 2026 BVA'!$M$17,'AUG 2026 BVA'!$L$18,'AUG 2026 BVA'!$M$18,'AUG 2026 BVA'!$L$19,'AUG 2026 BVA'!$M$19,'AUG 2026 BVA'!$L$20,'AUG 2026 BVA'!$M$20,'AUG 2026 BVA'!$L$21,'AUG 2026 BVA'!$M$21,'AUG 2026 BVA'!$L$22,'AUG 2026 BVA'!$M$22,'AUG 2026 BVA'!$L$23,'AUG 2026 BVA'!$M$23</definedName>
    <definedName name="QB_FORMULA_1" localSheetId="3" hidden="1">'AUG 2026 General Ledger'!$Q$20,'AUG 2026 General Ledger'!$P$21,'AUG 2026 General Ledger'!$Q$21,'AUG 2026 General Ledger'!$Q$23,'AUG 2026 General Ledger'!$P$24,'AUG 2026 General Ledger'!$Q$24,'AUG 2026 General Ledger'!$Q$26,'AUG 2026 General Ledger'!$P$27,'AUG 2026 General Ledger'!$Q$27,'AUG 2026 General Ledger'!$Q$29,'AUG 2026 General Ledger'!$Q$30,'AUG 2026 General Ledger'!$Q$31,'AUG 2026 General Ledger'!$P$32,'AUG 2026 General Ledger'!$Q$32,'AUG 2026 General Ledger'!$Q$34,'AUG 2026 General Ledger'!$Q$35</definedName>
    <definedName name="QB_FORMULA_1" localSheetId="1" hidden="1">'AUG 2026 MTD I&amp;E'!$L$14,'AUG 2026 MTD I&amp;E'!$M$14,'AUG 2026 MTD I&amp;E'!$L$15,'AUG 2026 MTD I&amp;E'!$M$15,'AUG 2026 MTD I&amp;E'!$L$16,'AUG 2026 MTD I&amp;E'!$M$16,'AUG 2026 MTD I&amp;E'!$L$17,'AUG 2026 MTD I&amp;E'!$M$17,'AUG 2026 MTD I&amp;E'!$L$18,'AUG 2026 MTD I&amp;E'!$M$18,'AUG 2026 MTD I&amp;E'!$L$19,'AUG 2026 MTD I&amp;E'!$M$19,'AUG 2026 MTD I&amp;E'!$L$20,'AUG 2026 MTD I&amp;E'!$M$20,'AUG 2026 MTD I&amp;E'!$L$21,'AUG 2026 MTD I&amp;E'!$M$21</definedName>
    <definedName name="QB_FORMULA_1" localSheetId="2" hidden="1">'AUG 2026 YTD I&amp;E'!$L$16,'AUG 2026 YTD I&amp;E'!$M$16,'AUG 2026 YTD I&amp;E'!$L$17,'AUG 2026 YTD I&amp;E'!$M$17,'AUG 2026 YTD I&amp;E'!$L$18,'AUG 2026 YTD I&amp;E'!$M$18,'AUG 2026 YTD I&amp;E'!$L$19,'AUG 2026 YTD I&amp;E'!$M$19,'AUG 2026 YTD I&amp;E'!$L$20,'AUG 2026 YTD I&amp;E'!$M$20,'AUG 2026 YTD I&amp;E'!$L$21,'AUG 2026 YTD I&amp;E'!$M$21,'AUG 2026 YTD I&amp;E'!$L$22,'AUG 2026 YTD I&amp;E'!$M$22,'AUG 2026 YTD I&amp;E'!$L$23,'AUG 2026 YTD I&amp;E'!$M$23</definedName>
    <definedName name="QB_FORMULA_10" localSheetId="5" hidden="1">'AUG 2026 BVA'!$L$93,'AUG 2026 BVA'!$M$93,'AUG 2026 BVA'!$L$94,'AUG 2026 BVA'!$M$94,'AUG 2026 BVA'!$J$95,'AUG 2026 BVA'!$K$95,'AUG 2026 BVA'!$L$95,'AUG 2026 BVA'!$M$95,'AUG 2026 BVA'!$L$97,'AUG 2026 BVA'!$M$97,'AUG 2026 BVA'!$L$98,'AUG 2026 BVA'!$M$98,'AUG 2026 BVA'!$L$99,'AUG 2026 BVA'!$M$99,'AUG 2026 BVA'!$J$101,'AUG 2026 BVA'!$K$101</definedName>
    <definedName name="QB_FORMULA_10" localSheetId="3" hidden="1">'AUG 2026 General Ledger'!$Q$166,'AUG 2026 General Ledger'!$P$167,'AUG 2026 General Ledger'!$Q$167,'AUG 2026 General Ledger'!$Q$169,'AUG 2026 General Ledger'!$Q$170,'AUG 2026 General Ledger'!$Q$171,'AUG 2026 General Ledger'!$Q$172,'AUG 2026 General Ledger'!$P$173,'AUG 2026 General Ledger'!$Q$173,'AUG 2026 General Ledger'!$Q$175,'AUG 2026 General Ledger'!$Q$176,'AUG 2026 General Ledger'!$Q$177,'AUG 2026 General Ledger'!$P$178,'AUG 2026 General Ledger'!$Q$178,'AUG 2026 General Ledger'!$P$179,'AUG 2026 General Ledger'!$Q$179</definedName>
    <definedName name="QB_FORMULA_10" localSheetId="1" hidden="1">'AUG 2026 MTD I&amp;E'!$L$88,'AUG 2026 MTD I&amp;E'!$M$88,'AUG 2026 MTD I&amp;E'!$L$89,'AUG 2026 MTD I&amp;E'!$M$89,'AUG 2026 MTD I&amp;E'!$J$90,'AUG 2026 MTD I&amp;E'!$K$90,'AUG 2026 MTD I&amp;E'!$L$90,'AUG 2026 MTD I&amp;E'!$M$90,'AUG 2026 MTD I&amp;E'!$L$92,'AUG 2026 MTD I&amp;E'!$M$92,'AUG 2026 MTD I&amp;E'!$L$93,'AUG 2026 MTD I&amp;E'!$M$93,'AUG 2026 MTD I&amp;E'!$L$94,'AUG 2026 MTD I&amp;E'!$M$94,'AUG 2026 MTD I&amp;E'!$J$95,'AUG 2026 MTD I&amp;E'!$K$95</definedName>
    <definedName name="QB_FORMULA_10" localSheetId="2" hidden="1">'AUG 2026 YTD I&amp;E'!$L$93,'AUG 2026 YTD I&amp;E'!$M$93,'AUG 2026 YTD I&amp;E'!$L$94,'AUG 2026 YTD I&amp;E'!$M$94,'AUG 2026 YTD I&amp;E'!$J$95,'AUG 2026 YTD I&amp;E'!$K$95,'AUG 2026 YTD I&amp;E'!$L$95,'AUG 2026 YTD I&amp;E'!$M$95,'AUG 2026 YTD I&amp;E'!$L$97,'AUG 2026 YTD I&amp;E'!$M$97,'AUG 2026 YTD I&amp;E'!$L$98,'AUG 2026 YTD I&amp;E'!$M$98,'AUG 2026 YTD I&amp;E'!$L$99,'AUG 2026 YTD I&amp;E'!$M$99,'AUG 2026 YTD I&amp;E'!$J$101,'AUG 2026 YTD I&amp;E'!$K$101</definedName>
    <definedName name="QB_FORMULA_11" localSheetId="5" hidden="1">'AUG 2026 BVA'!$L$101,'AUG 2026 BVA'!$M$101,'AUG 2026 BVA'!$J$102,'AUG 2026 BVA'!$K$102,'AUG 2026 BVA'!$L$102,'AUG 2026 BVA'!$M$102,'AUG 2026 BVA'!$L$104,'AUG 2026 BVA'!$M$104,'AUG 2026 BVA'!$L$105,'AUG 2026 BVA'!$M$105,'AUG 2026 BVA'!$L$106,'AUG 2026 BVA'!$M$106,'AUG 2026 BVA'!$L$107,'AUG 2026 BVA'!$M$107,'AUG 2026 BVA'!$J$109,'AUG 2026 BVA'!$K$109</definedName>
    <definedName name="QB_FORMULA_11" localSheetId="3" hidden="1">'AUG 2026 General Ledger'!$Q$182,'AUG 2026 General Ledger'!$Q$183,'AUG 2026 General Ledger'!$Q$184,'AUG 2026 General Ledger'!$Q$185,'AUG 2026 General Ledger'!$Q$186,'AUG 2026 General Ledger'!$Q$187,'AUG 2026 General Ledger'!$P$188,'AUG 2026 General Ledger'!$Q$188,'AUG 2026 General Ledger'!$Q$190,'AUG 2026 General Ledger'!$Q$191,'AUG 2026 General Ledger'!$Q$192,'AUG 2026 General Ledger'!$Q$193,'AUG 2026 General Ledger'!$Q$194,'AUG 2026 General Ledger'!$Q$195,'AUG 2026 General Ledger'!$P$196,'AUG 2026 General Ledger'!$Q$196</definedName>
    <definedName name="QB_FORMULA_11" localSheetId="1" hidden="1">'AUG 2026 MTD I&amp;E'!$L$95,'AUG 2026 MTD I&amp;E'!$M$95,'AUG 2026 MTD I&amp;E'!$J$96,'AUG 2026 MTD I&amp;E'!$K$96,'AUG 2026 MTD I&amp;E'!$L$96,'AUG 2026 MTD I&amp;E'!$M$96,'AUG 2026 MTD I&amp;E'!$L$98,'AUG 2026 MTD I&amp;E'!$M$98,'AUG 2026 MTD I&amp;E'!$L$99,'AUG 2026 MTD I&amp;E'!$M$99,'AUG 2026 MTD I&amp;E'!$L$100,'AUG 2026 MTD I&amp;E'!$M$100,'AUG 2026 MTD I&amp;E'!$L$101,'AUG 2026 MTD I&amp;E'!$M$101,'AUG 2026 MTD I&amp;E'!$J$102,'AUG 2026 MTD I&amp;E'!$K$102</definedName>
    <definedName name="QB_FORMULA_11" localSheetId="2" hidden="1">'AUG 2026 YTD I&amp;E'!$L$101,'AUG 2026 YTD I&amp;E'!$M$101,'AUG 2026 YTD I&amp;E'!$J$102,'AUG 2026 YTD I&amp;E'!$K$102,'AUG 2026 YTD I&amp;E'!$L$102,'AUG 2026 YTD I&amp;E'!$M$102,'AUG 2026 YTD I&amp;E'!$L$104,'AUG 2026 YTD I&amp;E'!$M$104,'AUG 2026 YTD I&amp;E'!$L$105,'AUG 2026 YTD I&amp;E'!$M$105,'AUG 2026 YTD I&amp;E'!$L$106,'AUG 2026 YTD I&amp;E'!$M$106,'AUG 2026 YTD I&amp;E'!$L$107,'AUG 2026 YTD I&amp;E'!$M$107,'AUG 2026 YTD I&amp;E'!$J$109,'AUG 2026 YTD I&amp;E'!$K$109</definedName>
    <definedName name="QB_FORMULA_12" localSheetId="5" hidden="1">'AUG 2026 BVA'!$L$109,'AUG 2026 BVA'!$M$109,'AUG 2026 BVA'!$L$111,'AUG 2026 BVA'!$M$111,'AUG 2026 BVA'!$L$114,'AUG 2026 BVA'!$M$114,'AUG 2026 BVA'!$L$115,'AUG 2026 BVA'!$M$115,'AUG 2026 BVA'!$J$116,'AUG 2026 BVA'!$K$116,'AUG 2026 BVA'!$L$116,'AUG 2026 BVA'!$M$116,'AUG 2026 BVA'!$L$118,'AUG 2026 BVA'!$M$118,'AUG 2026 BVA'!$L$119,'AUG 2026 BVA'!$M$119</definedName>
    <definedName name="QB_FORMULA_12" localSheetId="3" hidden="1">'AUG 2026 General Ledger'!$Q$198,'AUG 2026 General Ledger'!$Q$199,'AUG 2026 General Ledger'!$Q$200,'AUG 2026 General Ledger'!$Q$201,'AUG 2026 General Ledger'!$P$202,'AUG 2026 General Ledger'!$Q$202,'AUG 2026 General Ledger'!$Q$204,'AUG 2026 General Ledger'!$Q$205,'AUG 2026 General Ledger'!$Q$206,'AUG 2026 General Ledger'!$Q$207,'AUG 2026 General Ledger'!$Q$208,'AUG 2026 General Ledger'!$P$209,'AUG 2026 General Ledger'!$Q$209,'AUG 2026 General Ledger'!$Q$211,'AUG 2026 General Ledger'!$Q$212,'AUG 2026 General Ledger'!$Q$213</definedName>
    <definedName name="QB_FORMULA_12" localSheetId="1" hidden="1">'AUG 2026 MTD I&amp;E'!$L$102,'AUG 2026 MTD I&amp;E'!$M$102,'AUG 2026 MTD I&amp;E'!$L$104,'AUG 2026 MTD I&amp;E'!$M$104,'AUG 2026 MTD I&amp;E'!$L$107,'AUG 2026 MTD I&amp;E'!$M$107,'AUG 2026 MTD I&amp;E'!$L$108,'AUG 2026 MTD I&amp;E'!$M$108,'AUG 2026 MTD I&amp;E'!$J$109,'AUG 2026 MTD I&amp;E'!$K$109,'AUG 2026 MTD I&amp;E'!$L$109,'AUG 2026 MTD I&amp;E'!$M$109,'AUG 2026 MTD I&amp;E'!$L$111,'AUG 2026 MTD I&amp;E'!$M$111,'AUG 2026 MTD I&amp;E'!$L$112,'AUG 2026 MTD I&amp;E'!$M$112</definedName>
    <definedName name="QB_FORMULA_12" localSheetId="2" hidden="1">'AUG 2026 YTD I&amp;E'!$L$109,'AUG 2026 YTD I&amp;E'!$M$109,'AUG 2026 YTD I&amp;E'!$L$111,'AUG 2026 YTD I&amp;E'!$M$111,'AUG 2026 YTD I&amp;E'!$L$114,'AUG 2026 YTD I&amp;E'!$M$114,'AUG 2026 YTD I&amp;E'!$L$115,'AUG 2026 YTD I&amp;E'!$M$115,'AUG 2026 YTD I&amp;E'!$J$116,'AUG 2026 YTD I&amp;E'!$K$116,'AUG 2026 YTD I&amp;E'!$L$116,'AUG 2026 YTD I&amp;E'!$M$116,'AUG 2026 YTD I&amp;E'!$L$118,'AUG 2026 YTD I&amp;E'!$M$118,'AUG 2026 YTD I&amp;E'!$L$119,'AUG 2026 YTD I&amp;E'!$M$119</definedName>
    <definedName name="QB_FORMULA_13" localSheetId="5" hidden="1">'AUG 2026 BVA'!$J$120,'AUG 2026 BVA'!$K$120,'AUG 2026 BVA'!$L$120,'AUG 2026 BVA'!$M$120,'AUG 2026 BVA'!$L$121,'AUG 2026 BVA'!$M$121,'AUG 2026 BVA'!$J$122,'AUG 2026 BVA'!$K$122,'AUG 2026 BVA'!$L$122,'AUG 2026 BVA'!$M$122,'AUG 2026 BVA'!$L$124,'AUG 2026 BVA'!$M$124,'AUG 2026 BVA'!$L$125,'AUG 2026 BVA'!$M$125,'AUG 2026 BVA'!$L$126,'AUG 2026 BVA'!$M$126</definedName>
    <definedName name="QB_FORMULA_13" localSheetId="3" hidden="1">'AUG 2026 General Ledger'!$P$214,'AUG 2026 General Ledger'!$Q$214,'AUG 2026 General Ledger'!$P$215,'AUG 2026 General Ledger'!$Q$215,'AUG 2026 General Ledger'!$Q$218,'AUG 2026 General Ledger'!$Q$219,'AUG 2026 General Ledger'!$Q$220,'AUG 2026 General Ledger'!$Q$221,'AUG 2026 General Ledger'!$Q$222,'AUG 2026 General Ledger'!$Q$223,'AUG 2026 General Ledger'!$Q$224,'AUG 2026 General Ledger'!$Q$225,'AUG 2026 General Ledger'!$P$226,'AUG 2026 General Ledger'!$Q$226,'AUG 2026 General Ledger'!$Q$228,'AUG 2026 General Ledger'!$Q$229</definedName>
    <definedName name="QB_FORMULA_13" localSheetId="1" hidden="1">'AUG 2026 MTD I&amp;E'!$J$113,'AUG 2026 MTD I&amp;E'!$K$113,'AUG 2026 MTD I&amp;E'!$L$113,'AUG 2026 MTD I&amp;E'!$M$113,'AUG 2026 MTD I&amp;E'!$L$114,'AUG 2026 MTD I&amp;E'!$M$114,'AUG 2026 MTD I&amp;E'!$J$115,'AUG 2026 MTD I&amp;E'!$K$115,'AUG 2026 MTD I&amp;E'!$L$115,'AUG 2026 MTD I&amp;E'!$M$115,'AUG 2026 MTD I&amp;E'!$L$117,'AUG 2026 MTD I&amp;E'!$M$117,'AUG 2026 MTD I&amp;E'!$L$118,'AUG 2026 MTD I&amp;E'!$M$118,'AUG 2026 MTD I&amp;E'!$L$119,'AUG 2026 MTD I&amp;E'!$M$119</definedName>
    <definedName name="QB_FORMULA_13" localSheetId="2" hidden="1">'AUG 2026 YTD I&amp;E'!$J$120,'AUG 2026 YTD I&amp;E'!$K$120,'AUG 2026 YTD I&amp;E'!$L$120,'AUG 2026 YTD I&amp;E'!$M$120,'AUG 2026 YTD I&amp;E'!$L$121,'AUG 2026 YTD I&amp;E'!$M$121,'AUG 2026 YTD I&amp;E'!$J$122,'AUG 2026 YTD I&amp;E'!$K$122,'AUG 2026 YTD I&amp;E'!$L$122,'AUG 2026 YTD I&amp;E'!$M$122,'AUG 2026 YTD I&amp;E'!$L$124,'AUG 2026 YTD I&amp;E'!$M$124,'AUG 2026 YTD I&amp;E'!$L$125,'AUG 2026 YTD I&amp;E'!$M$125,'AUG 2026 YTD I&amp;E'!$L$126,'AUG 2026 YTD I&amp;E'!$M$126</definedName>
    <definedName name="QB_FORMULA_14" localSheetId="5" hidden="1">'AUG 2026 BVA'!$L$127,'AUG 2026 BVA'!$M$127,'AUG 2026 BVA'!$L$128,'AUG 2026 BVA'!$M$128,'AUG 2026 BVA'!$L$129,'AUG 2026 BVA'!$M$129,'AUG 2026 BVA'!$J$130,'AUG 2026 BVA'!$K$130,'AUG 2026 BVA'!$L$130,'AUG 2026 BVA'!$M$130,'AUG 2026 BVA'!$L$133,'AUG 2026 BVA'!$M$133,'AUG 2026 BVA'!$L$134,'AUG 2026 BVA'!$M$134,'AUG 2026 BVA'!$L$135,'AUG 2026 BVA'!$M$135</definedName>
    <definedName name="QB_FORMULA_14" localSheetId="3" hidden="1">'AUG 2026 General Ledger'!$Q$230,'AUG 2026 General Ledger'!$Q$231,'AUG 2026 General Ledger'!$Q$232,'AUG 2026 General Ledger'!$Q$233,'AUG 2026 General Ledger'!$Q$234,'AUG 2026 General Ledger'!$Q$235,'AUG 2026 General Ledger'!$Q$236,'AUG 2026 General Ledger'!$Q$237,'AUG 2026 General Ledger'!$Q$238,'AUG 2026 General Ledger'!$Q$239,'AUG 2026 General Ledger'!$Q$240,'AUG 2026 General Ledger'!$P$241,'AUG 2026 General Ledger'!$Q$241,'AUG 2026 General Ledger'!$Q$243,'AUG 2026 General Ledger'!$Q$244,'AUG 2026 General Ledger'!$Q$245</definedName>
    <definedName name="QB_FORMULA_14" localSheetId="1" hidden="1">'AUG 2026 MTD I&amp;E'!$L$120,'AUG 2026 MTD I&amp;E'!$M$120,'AUG 2026 MTD I&amp;E'!$L$121,'AUG 2026 MTD I&amp;E'!$M$121,'AUG 2026 MTD I&amp;E'!$L$122,'AUG 2026 MTD I&amp;E'!$M$122,'AUG 2026 MTD I&amp;E'!$J$123,'AUG 2026 MTD I&amp;E'!$K$123,'AUG 2026 MTD I&amp;E'!$L$123,'AUG 2026 MTD I&amp;E'!$M$123,'AUG 2026 MTD I&amp;E'!$L$126,'AUG 2026 MTD I&amp;E'!$M$126,'AUG 2026 MTD I&amp;E'!$L$127,'AUG 2026 MTD I&amp;E'!$M$127,'AUG 2026 MTD I&amp;E'!$L$128,'AUG 2026 MTD I&amp;E'!$M$128</definedName>
    <definedName name="QB_FORMULA_14" localSheetId="2" hidden="1">'AUG 2026 YTD I&amp;E'!$L$127,'AUG 2026 YTD I&amp;E'!$M$127,'AUG 2026 YTD I&amp;E'!$L$128,'AUG 2026 YTD I&amp;E'!$M$128,'AUG 2026 YTD I&amp;E'!$L$129,'AUG 2026 YTD I&amp;E'!$M$129,'AUG 2026 YTD I&amp;E'!$J$130,'AUG 2026 YTD I&amp;E'!$K$130,'AUG 2026 YTD I&amp;E'!$L$130,'AUG 2026 YTD I&amp;E'!$M$130,'AUG 2026 YTD I&amp;E'!$L$133,'AUG 2026 YTD I&amp;E'!$M$133,'AUG 2026 YTD I&amp;E'!$L$134,'AUG 2026 YTD I&amp;E'!$M$134,'AUG 2026 YTD I&amp;E'!$L$135,'AUG 2026 YTD I&amp;E'!$M$135</definedName>
    <definedName name="QB_FORMULA_15" localSheetId="5" hidden="1">'AUG 2026 BVA'!$J$136,'AUG 2026 BVA'!$K$136,'AUG 2026 BVA'!$L$136,'AUG 2026 BVA'!$M$136,'AUG 2026 BVA'!$L$137,'AUG 2026 BVA'!$M$137,'AUG 2026 BVA'!$L$138,'AUG 2026 BVA'!$M$138,'AUG 2026 BVA'!$J$139,'AUG 2026 BVA'!$K$139,'AUG 2026 BVA'!$L$139,'AUG 2026 BVA'!$M$139,'AUG 2026 BVA'!$L$140,'AUG 2026 BVA'!$M$140,'AUG 2026 BVA'!$J$141,'AUG 2026 BVA'!$K$141</definedName>
    <definedName name="QB_FORMULA_15" localSheetId="3" hidden="1">'AUG 2026 General Ledger'!$Q$246,'AUG 2026 General Ledger'!$Q$247,'AUG 2026 General Ledger'!$Q$248,'AUG 2026 General Ledger'!$Q$249,'AUG 2026 General Ledger'!$Q$250,'AUG 2026 General Ledger'!$Q$251,'AUG 2026 General Ledger'!$Q$252,'AUG 2026 General Ledger'!$Q$253,'AUG 2026 General Ledger'!$Q$254,'AUG 2026 General Ledger'!$Q$255,'AUG 2026 General Ledger'!$P$256,'AUG 2026 General Ledger'!$Q$256,'AUG 2026 General Ledger'!$P$257,'AUG 2026 General Ledger'!$Q$257,'AUG 2026 General Ledger'!$P$258,'AUG 2026 General Ledger'!$Q$258</definedName>
    <definedName name="QB_FORMULA_15" localSheetId="1" hidden="1">'AUG 2026 MTD I&amp;E'!$J$129,'AUG 2026 MTD I&amp;E'!$K$129,'AUG 2026 MTD I&amp;E'!$L$129,'AUG 2026 MTD I&amp;E'!$M$129,'AUG 2026 MTD I&amp;E'!$L$130,'AUG 2026 MTD I&amp;E'!$M$130,'AUG 2026 MTD I&amp;E'!$L$131,'AUG 2026 MTD I&amp;E'!$M$131,'AUG 2026 MTD I&amp;E'!$J$132,'AUG 2026 MTD I&amp;E'!$K$132,'AUG 2026 MTD I&amp;E'!$L$132,'AUG 2026 MTD I&amp;E'!$M$132,'AUG 2026 MTD I&amp;E'!$L$133,'AUG 2026 MTD I&amp;E'!$M$133,'AUG 2026 MTD I&amp;E'!$J$134,'AUG 2026 MTD I&amp;E'!$K$134</definedName>
    <definedName name="QB_FORMULA_15" localSheetId="2" hidden="1">'AUG 2026 YTD I&amp;E'!$J$136,'AUG 2026 YTD I&amp;E'!$K$136,'AUG 2026 YTD I&amp;E'!$L$136,'AUG 2026 YTD I&amp;E'!$M$136,'AUG 2026 YTD I&amp;E'!$L$137,'AUG 2026 YTD I&amp;E'!$M$137,'AUG 2026 YTD I&amp;E'!$L$138,'AUG 2026 YTD I&amp;E'!$M$138,'AUG 2026 YTD I&amp;E'!$J$139,'AUG 2026 YTD I&amp;E'!$K$139,'AUG 2026 YTD I&amp;E'!$L$139,'AUG 2026 YTD I&amp;E'!$M$139,'AUG 2026 YTD I&amp;E'!$L$140,'AUG 2026 YTD I&amp;E'!$M$140,'AUG 2026 YTD I&amp;E'!$J$141,'AUG 2026 YTD I&amp;E'!$K$141</definedName>
    <definedName name="QB_FORMULA_16" localSheetId="5" hidden="1">'AUG 2026 BVA'!$L$141,'AUG 2026 BVA'!$M$141,'AUG 2026 BVA'!$J$142,'AUG 2026 BVA'!$K$142,'AUG 2026 BVA'!$L$142,'AUG 2026 BVA'!$M$142,'AUG 2026 BVA'!$L$144,'AUG 2026 BVA'!$M$144,'AUG 2026 BVA'!$L$146,'AUG 2026 BVA'!$M$146,'AUG 2026 BVA'!$J$147,'AUG 2026 BVA'!$K$147,'AUG 2026 BVA'!$L$147,'AUG 2026 BVA'!$M$147,'AUG 2026 BVA'!$L$149,'AUG 2026 BVA'!$M$149</definedName>
    <definedName name="QB_FORMULA_16" localSheetId="3" hidden="1">'AUG 2026 General Ledger'!$Q$261,'AUG 2026 General Ledger'!$P$262,'AUG 2026 General Ledger'!$Q$262,'AUG 2026 General Ledger'!$P$263,'AUG 2026 General Ledger'!$Q$263,'AUG 2026 General Ledger'!$Q$266,'AUG 2026 General Ledger'!$P$267,'AUG 2026 General Ledger'!$Q$267,'AUG 2026 General Ledger'!$Q$271,'AUG 2026 General Ledger'!$Q$272,'AUG 2026 General Ledger'!$Q$273,'AUG 2026 General Ledger'!$Q$274,'AUG 2026 General Ledger'!$P$275,'AUG 2026 General Ledger'!$Q$275,'AUG 2026 General Ledger'!$Q$277,'AUG 2026 General Ledger'!$Q$278</definedName>
    <definedName name="QB_FORMULA_16" localSheetId="1" hidden="1">'AUG 2026 MTD I&amp;E'!$L$134,'AUG 2026 MTD I&amp;E'!$M$134,'AUG 2026 MTD I&amp;E'!$J$135,'AUG 2026 MTD I&amp;E'!$K$135,'AUG 2026 MTD I&amp;E'!$L$135,'AUG 2026 MTD I&amp;E'!$M$135,'AUG 2026 MTD I&amp;E'!$L$137,'AUG 2026 MTD I&amp;E'!$M$137,'AUG 2026 MTD I&amp;E'!$L$138,'AUG 2026 MTD I&amp;E'!$M$138,'AUG 2026 MTD I&amp;E'!$J$139,'AUG 2026 MTD I&amp;E'!$K$139,'AUG 2026 MTD I&amp;E'!$L$139,'AUG 2026 MTD I&amp;E'!$M$139,'AUG 2026 MTD I&amp;E'!$L$141,'AUG 2026 MTD I&amp;E'!$M$141</definedName>
    <definedName name="QB_FORMULA_16" localSheetId="2" hidden="1">'AUG 2026 YTD I&amp;E'!$L$141,'AUG 2026 YTD I&amp;E'!$M$141,'AUG 2026 YTD I&amp;E'!$J$142,'AUG 2026 YTD I&amp;E'!$K$142,'AUG 2026 YTD I&amp;E'!$L$142,'AUG 2026 YTD I&amp;E'!$M$142,'AUG 2026 YTD I&amp;E'!$L$144,'AUG 2026 YTD I&amp;E'!$M$144,'AUG 2026 YTD I&amp;E'!$L$146,'AUG 2026 YTD I&amp;E'!$M$146,'AUG 2026 YTD I&amp;E'!$J$147,'AUG 2026 YTD I&amp;E'!$K$147,'AUG 2026 YTD I&amp;E'!$L$147,'AUG 2026 YTD I&amp;E'!$M$147,'AUG 2026 YTD I&amp;E'!$L$149,'AUG 2026 YTD I&amp;E'!$M$149</definedName>
    <definedName name="QB_FORMULA_17" localSheetId="5" hidden="1">'AUG 2026 BVA'!$L$150,'AUG 2026 BVA'!$M$150,'AUG 2026 BVA'!$L$151,'AUG 2026 BVA'!$M$151,'AUG 2026 BVA'!$L$152,'AUG 2026 BVA'!$M$152,'AUG 2026 BVA'!$L$153,'AUG 2026 BVA'!$M$153,'AUG 2026 BVA'!$J$156,'AUG 2026 BVA'!$K$156,'AUG 2026 BVA'!$L$156,'AUG 2026 BVA'!$M$156,'AUG 2026 BVA'!$L$158,'AUG 2026 BVA'!$M$158,'AUG 2026 BVA'!$L$159,'AUG 2026 BVA'!$M$159</definedName>
    <definedName name="QB_FORMULA_17" localSheetId="3" hidden="1">'AUG 2026 General Ledger'!$Q$279,'AUG 2026 General Ledger'!$P$280,'AUG 2026 General Ledger'!$Q$280,'AUG 2026 General Ledger'!$P$281,'AUG 2026 General Ledger'!$Q$281,'AUG 2026 General Ledger'!$Q$283,'AUG 2026 General Ledger'!$P$285,'AUG 2026 General Ledger'!$Q$285,'AUG 2026 General Ledger'!$Q$288,'AUG 2026 General Ledger'!$Q$289,'AUG 2026 General Ledger'!$Q$290,'AUG 2026 General Ledger'!$Q$291,'AUG 2026 General Ledger'!$Q$292,'AUG 2026 General Ledger'!$Q$293,'AUG 2026 General Ledger'!$Q$294,'AUG 2026 General Ledger'!$Q$295</definedName>
    <definedName name="QB_FORMULA_17" localSheetId="1" hidden="1">'AUG 2026 MTD I&amp;E'!$L$142,'AUG 2026 MTD I&amp;E'!$M$142,'AUG 2026 MTD I&amp;E'!$L$143,'AUG 2026 MTD I&amp;E'!$M$143,'AUG 2026 MTD I&amp;E'!$L$144,'AUG 2026 MTD I&amp;E'!$M$144,'AUG 2026 MTD I&amp;E'!$L$145,'AUG 2026 MTD I&amp;E'!$M$145,'AUG 2026 MTD I&amp;E'!$J$146,'AUG 2026 MTD I&amp;E'!$K$146,'AUG 2026 MTD I&amp;E'!$L$146,'AUG 2026 MTD I&amp;E'!$M$146,'AUG 2026 MTD I&amp;E'!$L$148,'AUG 2026 MTD I&amp;E'!$M$148,'AUG 2026 MTD I&amp;E'!$L$149,'AUG 2026 MTD I&amp;E'!$M$149</definedName>
    <definedName name="QB_FORMULA_17" localSheetId="2" hidden="1">'AUG 2026 YTD I&amp;E'!$L$150,'AUG 2026 YTD I&amp;E'!$M$150,'AUG 2026 YTD I&amp;E'!$L$151,'AUG 2026 YTD I&amp;E'!$M$151,'AUG 2026 YTD I&amp;E'!$L$152,'AUG 2026 YTD I&amp;E'!$M$152,'AUG 2026 YTD I&amp;E'!$L$153,'AUG 2026 YTD I&amp;E'!$M$153,'AUG 2026 YTD I&amp;E'!$J$156,'AUG 2026 YTD I&amp;E'!$K$156,'AUG 2026 YTD I&amp;E'!$L$156,'AUG 2026 YTD I&amp;E'!$M$156,'AUG 2026 YTD I&amp;E'!$L$158,'AUG 2026 YTD I&amp;E'!$M$158,'AUG 2026 YTD I&amp;E'!$L$159,'AUG 2026 YTD I&amp;E'!$M$159</definedName>
    <definedName name="QB_FORMULA_18" localSheetId="5" hidden="1">'AUG 2026 BVA'!$L$161,'AUG 2026 BVA'!$M$161,'AUG 2026 BVA'!$L$163,'AUG 2026 BVA'!$M$163,'AUG 2026 BVA'!$L$164,'AUG 2026 BVA'!$M$164,'AUG 2026 BVA'!$L$165,'AUG 2026 BVA'!$M$165,'AUG 2026 BVA'!$L$166,'AUG 2026 BVA'!$M$166,'AUG 2026 BVA'!$L$167,'AUG 2026 BVA'!$M$167,'AUG 2026 BVA'!$L$168,'AUG 2026 BVA'!$M$168,'AUG 2026 BVA'!$L$169,'AUG 2026 BVA'!$M$169</definedName>
    <definedName name="QB_FORMULA_18" localSheetId="3" hidden="1">'AUG 2026 General Ledger'!$P$296,'AUG 2026 General Ledger'!$Q$296,'AUG 2026 General Ledger'!$Q$298,'AUG 2026 General Ledger'!$Q$299,'AUG 2026 General Ledger'!$Q$300,'AUG 2026 General Ledger'!$Q$301,'AUG 2026 General Ledger'!$Q$302,'AUG 2026 General Ledger'!$P$303,'AUG 2026 General Ledger'!$Q$303,'AUG 2026 General Ledger'!$Q$305,'AUG 2026 General Ledger'!$P$306,'AUG 2026 General Ledger'!$Q$306,'AUG 2026 General Ledger'!$Q$308,'AUG 2026 General Ledger'!$P$309,'AUG 2026 General Ledger'!$Q$309,'AUG 2026 General Ledger'!$Q$311</definedName>
    <definedName name="QB_FORMULA_18" localSheetId="1" hidden="1">'AUG 2026 MTD I&amp;E'!$L$150,'AUG 2026 MTD I&amp;E'!$M$150,'AUG 2026 MTD I&amp;E'!$L$152,'AUG 2026 MTD I&amp;E'!$M$152,'AUG 2026 MTD I&amp;E'!$L$153,'AUG 2026 MTD I&amp;E'!$M$153,'AUG 2026 MTD I&amp;E'!$L$154,'AUG 2026 MTD I&amp;E'!$M$154,'AUG 2026 MTD I&amp;E'!$L$155,'AUG 2026 MTD I&amp;E'!$M$155,'AUG 2026 MTD I&amp;E'!$L$156,'AUG 2026 MTD I&amp;E'!$M$156,'AUG 2026 MTD I&amp;E'!$L$157,'AUG 2026 MTD I&amp;E'!$M$157,'AUG 2026 MTD I&amp;E'!$L$158,'AUG 2026 MTD I&amp;E'!$M$158</definedName>
    <definedName name="QB_FORMULA_18" localSheetId="2" hidden="1">'AUG 2026 YTD I&amp;E'!$L$161,'AUG 2026 YTD I&amp;E'!$M$161,'AUG 2026 YTD I&amp;E'!$L$163,'AUG 2026 YTD I&amp;E'!$M$163,'AUG 2026 YTD I&amp;E'!$L$164,'AUG 2026 YTD I&amp;E'!$M$164,'AUG 2026 YTD I&amp;E'!$L$165,'AUG 2026 YTD I&amp;E'!$M$165,'AUG 2026 YTD I&amp;E'!$L$166,'AUG 2026 YTD I&amp;E'!$M$166,'AUG 2026 YTD I&amp;E'!$L$167,'AUG 2026 YTD I&amp;E'!$M$167,'AUG 2026 YTD I&amp;E'!$L$168,'AUG 2026 YTD I&amp;E'!$M$168,'AUG 2026 YTD I&amp;E'!$L$169,'AUG 2026 YTD I&amp;E'!$M$169</definedName>
    <definedName name="QB_FORMULA_19" localSheetId="5" hidden="1">'AUG 2026 BVA'!$L$170,'AUG 2026 BVA'!$M$170,'AUG 2026 BVA'!$L$171,'AUG 2026 BVA'!$M$171,'AUG 2026 BVA'!$L$172,'AUG 2026 BVA'!$M$172,'AUG 2026 BVA'!$L$173,'AUG 2026 BVA'!$M$173,'AUG 2026 BVA'!$J$174,'AUG 2026 BVA'!$K$174,'AUG 2026 BVA'!$L$174,'AUG 2026 BVA'!$M$174,'AUG 2026 BVA'!$L$176,'AUG 2026 BVA'!$M$176,'AUG 2026 BVA'!$L$177,'AUG 2026 BVA'!$M$177</definedName>
    <definedName name="QB_FORMULA_19" localSheetId="3" hidden="1">'AUG 2026 General Ledger'!$P$312,'AUG 2026 General Ledger'!$Q$312,'AUG 2026 General Ledger'!$P$313,'AUG 2026 General Ledger'!$Q$313,'AUG 2026 General Ledger'!$Q$317,'AUG 2026 General Ledger'!$P$318,'AUG 2026 General Ledger'!$Q$318,'AUG 2026 General Ledger'!$Q$320,'AUG 2026 General Ledger'!$P$321,'AUG 2026 General Ledger'!$Q$321,'AUG 2026 General Ledger'!$Q$323,'AUG 2026 General Ledger'!$P$324,'AUG 2026 General Ledger'!$Q$324,'AUG 2026 General Ledger'!$P$325,'AUG 2026 General Ledger'!$Q$325,'AUG 2026 General Ledger'!$Q$327</definedName>
    <definedName name="QB_FORMULA_19" localSheetId="1" hidden="1">'AUG 2026 MTD I&amp;E'!$L$159,'AUG 2026 MTD I&amp;E'!$M$159,'AUG 2026 MTD I&amp;E'!$L$160,'AUG 2026 MTD I&amp;E'!$M$160,'AUG 2026 MTD I&amp;E'!$L$161,'AUG 2026 MTD I&amp;E'!$M$161,'AUG 2026 MTD I&amp;E'!$L$162,'AUG 2026 MTD I&amp;E'!$M$162,'AUG 2026 MTD I&amp;E'!$J$163,'AUG 2026 MTD I&amp;E'!$K$163,'AUG 2026 MTD I&amp;E'!$L$163,'AUG 2026 MTD I&amp;E'!$M$163,'AUG 2026 MTD I&amp;E'!$L$165,'AUG 2026 MTD I&amp;E'!$M$165,'AUG 2026 MTD I&amp;E'!$L$166,'AUG 2026 MTD I&amp;E'!$M$166</definedName>
    <definedName name="QB_FORMULA_19" localSheetId="2" hidden="1">'AUG 2026 YTD I&amp;E'!$L$170,'AUG 2026 YTD I&amp;E'!$M$170,'AUG 2026 YTD I&amp;E'!$L$171,'AUG 2026 YTD I&amp;E'!$M$171,'AUG 2026 YTD I&amp;E'!$L$172,'AUG 2026 YTD I&amp;E'!$M$172,'AUG 2026 YTD I&amp;E'!$L$173,'AUG 2026 YTD I&amp;E'!$M$173,'AUG 2026 YTD I&amp;E'!$J$174,'AUG 2026 YTD I&amp;E'!$K$174,'AUG 2026 YTD I&amp;E'!$L$174,'AUG 2026 YTD I&amp;E'!$M$174,'AUG 2026 YTD I&amp;E'!$L$176,'AUG 2026 YTD I&amp;E'!$M$176,'AUG 2026 YTD I&amp;E'!$L$177,'AUG 2026 YTD I&amp;E'!$M$177</definedName>
    <definedName name="QB_FORMULA_2" localSheetId="5" hidden="1">'AUG 2026 BVA'!$L$24,'AUG 2026 BVA'!$M$24,'AUG 2026 BVA'!$L$25,'AUG 2026 BVA'!$M$25,'AUG 2026 BVA'!$L$26,'AUG 2026 BVA'!$M$26,'AUG 2026 BVA'!$L$27,'AUG 2026 BVA'!$M$27,'AUG 2026 BVA'!$L$28,'AUG 2026 BVA'!$M$28,'AUG 2026 BVA'!$L$29,'AUG 2026 BVA'!$M$29,'AUG 2026 BVA'!$L$30,'AUG 2026 BVA'!$M$30,'AUG 2026 BVA'!$J$31,'AUG 2026 BVA'!$K$31</definedName>
    <definedName name="QB_FORMULA_2" localSheetId="3" hidden="1">'AUG 2026 General Ledger'!$Q$36,'AUG 2026 General Ledger'!$P$37,'AUG 2026 General Ledger'!$Q$37,'AUG 2026 General Ledger'!$Q$39,'AUG 2026 General Ledger'!$P$40,'AUG 2026 General Ledger'!$Q$40,'AUG 2026 General Ledger'!$Q$42,'AUG 2026 General Ledger'!$P$43,'AUG 2026 General Ledger'!$Q$43,'AUG 2026 General Ledger'!$P$44,'AUG 2026 General Ledger'!$Q$44,'AUG 2026 General Ledger'!$Q$47,'AUG 2026 General Ledger'!$Q$48,'AUG 2026 General Ledger'!$Q$49,'AUG 2026 General Ledger'!$Q$50,'AUG 2026 General Ledger'!$P$51</definedName>
    <definedName name="QB_FORMULA_2" localSheetId="1" hidden="1">'AUG 2026 MTD I&amp;E'!$L$22,'AUG 2026 MTD I&amp;E'!$M$22,'AUG 2026 MTD I&amp;E'!$L$23,'AUG 2026 MTD I&amp;E'!$M$23,'AUG 2026 MTD I&amp;E'!$L$24,'AUG 2026 MTD I&amp;E'!$M$24,'AUG 2026 MTD I&amp;E'!$L$25,'AUG 2026 MTD I&amp;E'!$M$25,'AUG 2026 MTD I&amp;E'!$L$26,'AUG 2026 MTD I&amp;E'!$M$26,'AUG 2026 MTD I&amp;E'!$L$27,'AUG 2026 MTD I&amp;E'!$M$27,'AUG 2026 MTD I&amp;E'!$L$28,'AUG 2026 MTD I&amp;E'!$M$28,'AUG 2026 MTD I&amp;E'!$J$29,'AUG 2026 MTD I&amp;E'!$K$29</definedName>
    <definedName name="QB_FORMULA_2" localSheetId="2" hidden="1">'AUG 2026 YTD I&amp;E'!$L$24,'AUG 2026 YTD I&amp;E'!$M$24,'AUG 2026 YTD I&amp;E'!$L$25,'AUG 2026 YTD I&amp;E'!$M$25,'AUG 2026 YTD I&amp;E'!$L$26,'AUG 2026 YTD I&amp;E'!$M$26,'AUG 2026 YTD I&amp;E'!$L$27,'AUG 2026 YTD I&amp;E'!$M$27,'AUG 2026 YTD I&amp;E'!$L$28,'AUG 2026 YTD I&amp;E'!$M$28,'AUG 2026 YTD I&amp;E'!$L$29,'AUG 2026 YTD I&amp;E'!$M$29,'AUG 2026 YTD I&amp;E'!$L$30,'AUG 2026 YTD I&amp;E'!$M$30,'AUG 2026 YTD I&amp;E'!$J$31,'AUG 2026 YTD I&amp;E'!$K$31</definedName>
    <definedName name="QB_FORMULA_20" localSheetId="5" hidden="1">'AUG 2026 BVA'!$L$178,'AUG 2026 BVA'!$M$178,'AUG 2026 BVA'!$L$180,'AUG 2026 BVA'!$M$180,'AUG 2026 BVA'!$L$181,'AUG 2026 BVA'!$M$181,'AUG 2026 BVA'!$L$182,'AUG 2026 BVA'!$M$182,'AUG 2026 BVA'!$L$183,'AUG 2026 BVA'!$M$183,'AUG 2026 BVA'!$L$184,'AUG 2026 BVA'!$M$184,'AUG 2026 BVA'!$L$185,'AUG 2026 BVA'!$M$185,'AUG 2026 BVA'!$L$186,'AUG 2026 BVA'!$M$186</definedName>
    <definedName name="QB_FORMULA_20" localSheetId="3" hidden="1">'AUG 2026 General Ledger'!$Q$328,'AUG 2026 General Ledger'!$P$329,'AUG 2026 General Ledger'!$Q$329,'AUG 2026 General Ledger'!$P$330,'AUG 2026 General Ledger'!$Q$330,'AUG 2026 General Ledger'!$Q$332,'AUG 2026 General Ledger'!$P$333,'AUG 2026 General Ledger'!$Q$333,'AUG 2026 General Ledger'!$P$334,'AUG 2026 General Ledger'!$Q$334,'AUG 2026 General Ledger'!$P$335,'AUG 2026 General Ledger'!$Q$335,'AUG 2026 General Ledger'!$Q$338,'AUG 2026 General Ledger'!$Q$339,'AUG 2026 General Ledger'!$Q$340,'AUG 2026 General Ledger'!$Q$341</definedName>
    <definedName name="QB_FORMULA_20" localSheetId="1" hidden="1">'AUG 2026 MTD I&amp;E'!$L$167,'AUG 2026 MTD I&amp;E'!$M$167,'AUG 2026 MTD I&amp;E'!$L$169,'AUG 2026 MTD I&amp;E'!$M$169,'AUG 2026 MTD I&amp;E'!$L$170,'AUG 2026 MTD I&amp;E'!$M$170,'AUG 2026 MTD I&amp;E'!$L$171,'AUG 2026 MTD I&amp;E'!$M$171,'AUG 2026 MTD I&amp;E'!$L$172,'AUG 2026 MTD I&amp;E'!$M$172,'AUG 2026 MTD I&amp;E'!$L$173,'AUG 2026 MTD I&amp;E'!$M$173,'AUG 2026 MTD I&amp;E'!$L$174,'AUG 2026 MTD I&amp;E'!$M$174,'AUG 2026 MTD I&amp;E'!$L$175,'AUG 2026 MTD I&amp;E'!$M$175</definedName>
    <definedName name="QB_FORMULA_20" localSheetId="2" hidden="1">'AUG 2026 YTD I&amp;E'!$L$178,'AUG 2026 YTD I&amp;E'!$M$178,'AUG 2026 YTD I&amp;E'!$L$180,'AUG 2026 YTD I&amp;E'!$M$180,'AUG 2026 YTD I&amp;E'!$L$181,'AUG 2026 YTD I&amp;E'!$M$181,'AUG 2026 YTD I&amp;E'!$L$182,'AUG 2026 YTD I&amp;E'!$M$182,'AUG 2026 YTD I&amp;E'!$L$183,'AUG 2026 YTD I&amp;E'!$M$183,'AUG 2026 YTD I&amp;E'!$L$184,'AUG 2026 YTD I&amp;E'!$M$184,'AUG 2026 YTD I&amp;E'!$L$185,'AUG 2026 YTD I&amp;E'!$M$185,'AUG 2026 YTD I&amp;E'!$L$186,'AUG 2026 YTD I&amp;E'!$M$186</definedName>
    <definedName name="QB_FORMULA_21" localSheetId="5" hidden="1">'AUG 2026 BVA'!$L$187,'AUG 2026 BVA'!$M$187,'AUG 2026 BVA'!$L$188,'AUG 2026 BVA'!$M$188,'AUG 2026 BVA'!$L$189,'AUG 2026 BVA'!$M$189,'AUG 2026 BVA'!$L$190,'AUG 2026 BVA'!$M$190,'AUG 2026 BVA'!$L$191,'AUG 2026 BVA'!$M$191,'AUG 2026 BVA'!$L$192,'AUG 2026 BVA'!$M$192,'AUG 2026 BVA'!$L$193,'AUG 2026 BVA'!$M$193,'AUG 2026 BVA'!$L$194,'AUG 2026 BVA'!$M$194</definedName>
    <definedName name="QB_FORMULA_21" localSheetId="3" hidden="1">'AUG 2026 General Ledger'!$Q$342,'AUG 2026 General Ledger'!$Q$343,'AUG 2026 General Ledger'!$Q$344,'AUG 2026 General Ledger'!$Q$345,'AUG 2026 General Ledger'!$Q$346,'AUG 2026 General Ledger'!$Q$347,'AUG 2026 General Ledger'!$Q$348,'AUG 2026 General Ledger'!$Q$349,'AUG 2026 General Ledger'!$Q$350,'AUG 2026 General Ledger'!$Q$351,'AUG 2026 General Ledger'!$Q$352,'AUG 2026 General Ledger'!$Q$353,'AUG 2026 General Ledger'!$Q$354,'AUG 2026 General Ledger'!$P$355,'AUG 2026 General Ledger'!$Q$355,'AUG 2026 General Ledger'!$Q$357</definedName>
    <definedName name="QB_FORMULA_21" localSheetId="1" hidden="1">'AUG 2026 MTD I&amp;E'!$L$176,'AUG 2026 MTD I&amp;E'!$M$176,'AUG 2026 MTD I&amp;E'!$L$177,'AUG 2026 MTD I&amp;E'!$M$177,'AUG 2026 MTD I&amp;E'!$L$178,'AUG 2026 MTD I&amp;E'!$M$178,'AUG 2026 MTD I&amp;E'!$L$179,'AUG 2026 MTD I&amp;E'!$M$179,'AUG 2026 MTD I&amp;E'!$L$180,'AUG 2026 MTD I&amp;E'!$M$180,'AUG 2026 MTD I&amp;E'!$L$181,'AUG 2026 MTD I&amp;E'!$M$181,'AUG 2026 MTD I&amp;E'!$L$182,'AUG 2026 MTD I&amp;E'!$M$182,'AUG 2026 MTD I&amp;E'!$L$183,'AUG 2026 MTD I&amp;E'!$M$183</definedName>
    <definedName name="QB_FORMULA_21" localSheetId="2" hidden="1">'AUG 2026 YTD I&amp;E'!$L$187,'AUG 2026 YTD I&amp;E'!$M$187,'AUG 2026 YTD I&amp;E'!$L$188,'AUG 2026 YTD I&amp;E'!$M$188,'AUG 2026 YTD I&amp;E'!$L$189,'AUG 2026 YTD I&amp;E'!$M$189,'AUG 2026 YTD I&amp;E'!$L$190,'AUG 2026 YTD I&amp;E'!$M$190,'AUG 2026 YTD I&amp;E'!$L$191,'AUG 2026 YTD I&amp;E'!$M$191,'AUG 2026 YTD I&amp;E'!$L$192,'AUG 2026 YTD I&amp;E'!$M$192,'AUG 2026 YTD I&amp;E'!$L$193,'AUG 2026 YTD I&amp;E'!$M$193,'AUG 2026 YTD I&amp;E'!$L$194,'AUG 2026 YTD I&amp;E'!$M$194</definedName>
    <definedName name="QB_FORMULA_22" localSheetId="5" hidden="1">'AUG 2026 BVA'!$L$195,'AUG 2026 BVA'!$M$195,'AUG 2026 BVA'!$L$196,'AUG 2026 BVA'!$M$196,'AUG 2026 BVA'!$L$197,'AUG 2026 BVA'!$M$197,'AUG 2026 BVA'!$J$198,'AUG 2026 BVA'!$K$198,'AUG 2026 BVA'!$L$198,'AUG 2026 BVA'!$M$198,'AUG 2026 BVA'!$J$199,'AUG 2026 BVA'!$K$199,'AUG 2026 BVA'!$L$199,'AUG 2026 BVA'!$M$199,'AUG 2026 BVA'!$L$201,'AUG 2026 BVA'!$M$201</definedName>
    <definedName name="QB_FORMULA_22" localSheetId="3" hidden="1">'AUG 2026 General Ledger'!$Q$358,'AUG 2026 General Ledger'!$P$359,'AUG 2026 General Ledger'!$Q$359,'AUG 2026 General Ledger'!$Q$361,'AUG 2026 General Ledger'!$Q$362,'AUG 2026 General Ledger'!$P$363,'AUG 2026 General Ledger'!$Q$363,'AUG 2026 General Ledger'!$P$364,'AUG 2026 General Ledger'!$Q$364,'AUG 2026 General Ledger'!$Q$367,'AUG 2026 General Ledger'!$Q$368,'AUG 2026 General Ledger'!$P$369,'AUG 2026 General Ledger'!$Q$369,'AUG 2026 General Ledger'!$Q$372,'AUG 2026 General Ledger'!$Q$373,'AUG 2026 General Ledger'!$Q$374</definedName>
    <definedName name="QB_FORMULA_22" localSheetId="1" hidden="1">'AUG 2026 MTD I&amp;E'!$L$184,'AUG 2026 MTD I&amp;E'!$M$184,'AUG 2026 MTD I&amp;E'!$L$185,'AUG 2026 MTD I&amp;E'!$M$185,'AUG 2026 MTD I&amp;E'!$L$186,'AUG 2026 MTD I&amp;E'!$M$186,'AUG 2026 MTD I&amp;E'!$J$187,'AUG 2026 MTD I&amp;E'!$K$187,'AUG 2026 MTD I&amp;E'!$L$187,'AUG 2026 MTD I&amp;E'!$M$187,'AUG 2026 MTD I&amp;E'!$J$188,'AUG 2026 MTD I&amp;E'!$K$188,'AUG 2026 MTD I&amp;E'!$L$188,'AUG 2026 MTD I&amp;E'!$M$188,'AUG 2026 MTD I&amp;E'!$L$190,'AUG 2026 MTD I&amp;E'!$M$190</definedName>
    <definedName name="QB_FORMULA_22" localSheetId="2" hidden="1">'AUG 2026 YTD I&amp;E'!$L$195,'AUG 2026 YTD I&amp;E'!$M$195,'AUG 2026 YTD I&amp;E'!$L$196,'AUG 2026 YTD I&amp;E'!$M$196,'AUG 2026 YTD I&amp;E'!$L$197,'AUG 2026 YTD I&amp;E'!$M$197,'AUG 2026 YTD I&amp;E'!$J$198,'AUG 2026 YTD I&amp;E'!$K$198,'AUG 2026 YTD I&amp;E'!$L$198,'AUG 2026 YTD I&amp;E'!$M$198,'AUG 2026 YTD I&amp;E'!$J$199,'AUG 2026 YTD I&amp;E'!$K$199,'AUG 2026 YTD I&amp;E'!$L$199,'AUG 2026 YTD I&amp;E'!$M$199,'AUG 2026 YTD I&amp;E'!$L$201,'AUG 2026 YTD I&amp;E'!$M$201</definedName>
    <definedName name="QB_FORMULA_23" localSheetId="5" hidden="1">'AUG 2026 BVA'!$L$202,'AUG 2026 BVA'!$M$202,'AUG 2026 BVA'!$L$203,'AUG 2026 BVA'!$M$203,'AUG 2026 BVA'!$J$204,'AUG 2026 BVA'!$K$204,'AUG 2026 BVA'!$L$204,'AUG 2026 BVA'!$M$204,'AUG 2026 BVA'!$L$206,'AUG 2026 BVA'!$M$206,'AUG 2026 BVA'!$L$208,'AUG 2026 BVA'!$M$208,'AUG 2026 BVA'!$L$209,'AUG 2026 BVA'!$M$209,'AUG 2026 BVA'!$L$210,'AUG 2026 BVA'!$M$210</definedName>
    <definedName name="QB_FORMULA_23" localSheetId="3" hidden="1">'AUG 2026 General Ledger'!$Q$375,'AUG 2026 General Ledger'!$Q$376,'AUG 2026 General Ledger'!$Q$377,'AUG 2026 General Ledger'!$P$378,'AUG 2026 General Ledger'!$Q$378,'AUG 2026 General Ledger'!$Q$380,'AUG 2026 General Ledger'!$P$381,'AUG 2026 General Ledger'!$Q$381,'AUG 2026 General Ledger'!$Q$383,'AUG 2026 General Ledger'!$P$384,'AUG 2026 General Ledger'!$Q$384,'AUG 2026 General Ledger'!$Q$386,'AUG 2026 General Ledger'!$Q$387,'AUG 2026 General Ledger'!$P$388,'AUG 2026 General Ledger'!$Q$388,'AUG 2026 General Ledger'!$P$389</definedName>
    <definedName name="QB_FORMULA_23" localSheetId="1" hidden="1">'AUG 2026 MTD I&amp;E'!$L$191,'AUG 2026 MTD I&amp;E'!$M$191,'AUG 2026 MTD I&amp;E'!$L$192,'AUG 2026 MTD I&amp;E'!$M$192,'AUG 2026 MTD I&amp;E'!$J$193,'AUG 2026 MTD I&amp;E'!$K$193,'AUG 2026 MTD I&amp;E'!$L$193,'AUG 2026 MTD I&amp;E'!$M$193,'AUG 2026 MTD I&amp;E'!$L$195,'AUG 2026 MTD I&amp;E'!$M$195,'AUG 2026 MTD I&amp;E'!$L$197,'AUG 2026 MTD I&amp;E'!$M$197,'AUG 2026 MTD I&amp;E'!$L$198,'AUG 2026 MTD I&amp;E'!$M$198,'AUG 2026 MTD I&amp;E'!$L$199,'AUG 2026 MTD I&amp;E'!$M$199</definedName>
    <definedName name="QB_FORMULA_23" localSheetId="2" hidden="1">'AUG 2026 YTD I&amp;E'!$L$202,'AUG 2026 YTD I&amp;E'!$M$202,'AUG 2026 YTD I&amp;E'!$L$203,'AUG 2026 YTD I&amp;E'!$M$203,'AUG 2026 YTD I&amp;E'!$J$204,'AUG 2026 YTD I&amp;E'!$K$204,'AUG 2026 YTD I&amp;E'!$L$204,'AUG 2026 YTD I&amp;E'!$M$204,'AUG 2026 YTD I&amp;E'!$L$206,'AUG 2026 YTD I&amp;E'!$M$206,'AUG 2026 YTD I&amp;E'!$L$208,'AUG 2026 YTD I&amp;E'!$M$208,'AUG 2026 YTD I&amp;E'!$L$209,'AUG 2026 YTD I&amp;E'!$M$209,'AUG 2026 YTD I&amp;E'!$L$210,'AUG 2026 YTD I&amp;E'!$M$210</definedName>
    <definedName name="QB_FORMULA_24" localSheetId="5" hidden="1">'AUG 2026 BVA'!$L$211,'AUG 2026 BVA'!$M$211,'AUG 2026 BVA'!$J$212,'AUG 2026 BVA'!$K$212,'AUG 2026 BVA'!$L$212,'AUG 2026 BVA'!$M$212,'AUG 2026 BVA'!$L$213,'AUG 2026 BVA'!$M$213,'AUG 2026 BVA'!$L$216,'AUG 2026 BVA'!$M$216,'AUG 2026 BVA'!$L$217,'AUG 2026 BVA'!$M$217,'AUG 2026 BVA'!$L$218,'AUG 2026 BVA'!$M$218,'AUG 2026 BVA'!$J$219,'AUG 2026 BVA'!$K$219</definedName>
    <definedName name="QB_FORMULA_24" localSheetId="3" hidden="1">'AUG 2026 General Ledger'!$Q$389,'AUG 2026 General Ledger'!$Q$392,'AUG 2026 General Ledger'!$Q$393,'AUG 2026 General Ledger'!$Q$394,'AUG 2026 General Ledger'!$Q$395,'AUG 2026 General Ledger'!$Q$396,'AUG 2026 General Ledger'!$Q$397,'AUG 2026 General Ledger'!$Q$398,'AUG 2026 General Ledger'!$Q$399,'AUG 2026 General Ledger'!$Q$400,'AUG 2026 General Ledger'!$Q$401,'AUG 2026 General Ledger'!$P$402,'AUG 2026 General Ledger'!$Q$402,'AUG 2026 General Ledger'!$Q$404,'AUG 2026 General Ledger'!$Q$405,'AUG 2026 General Ledger'!$Q$406</definedName>
    <definedName name="QB_FORMULA_24" localSheetId="1" hidden="1">'AUG 2026 MTD I&amp;E'!$L$200,'AUG 2026 MTD I&amp;E'!$M$200,'AUG 2026 MTD I&amp;E'!$J$201,'AUG 2026 MTD I&amp;E'!$K$201,'AUG 2026 MTD I&amp;E'!$L$201,'AUG 2026 MTD I&amp;E'!$M$201,'AUG 2026 MTD I&amp;E'!$L$202,'AUG 2026 MTD I&amp;E'!$M$202,'AUG 2026 MTD I&amp;E'!$L$205,'AUG 2026 MTD I&amp;E'!$M$205,'AUG 2026 MTD I&amp;E'!$L$206,'AUG 2026 MTD I&amp;E'!$M$206,'AUG 2026 MTD I&amp;E'!$L$207,'AUG 2026 MTD I&amp;E'!$M$207,'AUG 2026 MTD I&amp;E'!$J$208,'AUG 2026 MTD I&amp;E'!$K$208</definedName>
    <definedName name="QB_FORMULA_24" localSheetId="2" hidden="1">'AUG 2026 YTD I&amp;E'!$L$211,'AUG 2026 YTD I&amp;E'!$M$211,'AUG 2026 YTD I&amp;E'!$J$212,'AUG 2026 YTD I&amp;E'!$K$212,'AUG 2026 YTD I&amp;E'!$L$212,'AUG 2026 YTD I&amp;E'!$M$212,'AUG 2026 YTD I&amp;E'!$L$213,'AUG 2026 YTD I&amp;E'!$M$213,'AUG 2026 YTD I&amp;E'!$L$216,'AUG 2026 YTD I&amp;E'!$M$216,'AUG 2026 YTD I&amp;E'!$L$217,'AUG 2026 YTD I&amp;E'!$M$217,'AUG 2026 YTD I&amp;E'!$L$218,'AUG 2026 YTD I&amp;E'!$M$218,'AUG 2026 YTD I&amp;E'!$J$219,'AUG 2026 YTD I&amp;E'!$K$219</definedName>
    <definedName name="QB_FORMULA_25" localSheetId="5" hidden="1">'AUG 2026 BVA'!$L$219,'AUG 2026 BVA'!$M$219,'AUG 2026 BVA'!$J$220,'AUG 2026 BVA'!$K$220,'AUG 2026 BVA'!$L$220,'AUG 2026 BVA'!$M$220,'AUG 2026 BVA'!$L$222,'AUG 2026 BVA'!$M$222,'AUG 2026 BVA'!$L$223,'AUG 2026 BVA'!$M$223,'AUG 2026 BVA'!$L$224,'AUG 2026 BVA'!$M$224,'AUG 2026 BVA'!$L$225,'AUG 2026 BVA'!$M$225,'AUG 2026 BVA'!$L$226,'AUG 2026 BVA'!$M$226</definedName>
    <definedName name="QB_FORMULA_25" localSheetId="3" hidden="1">'AUG 2026 General Ledger'!$Q$407,'AUG 2026 General Ledger'!$Q$408,'AUG 2026 General Ledger'!$Q$409,'AUG 2026 General Ledger'!$Q$410,'AUG 2026 General Ledger'!$P$411,'AUG 2026 General Ledger'!$Q$411,'AUG 2026 General Ledger'!$Q$413,'AUG 2026 General Ledger'!$P$414,'AUG 2026 General Ledger'!$Q$414,'AUG 2026 General Ledger'!$Q$416,'AUG 2026 General Ledger'!$Q$417,'AUG 2026 General Ledger'!$Q$418,'AUG 2026 General Ledger'!$Q$419,'AUG 2026 General Ledger'!$Q$420,'AUG 2026 General Ledger'!$P$421,'AUG 2026 General Ledger'!$Q$421</definedName>
    <definedName name="QB_FORMULA_25" localSheetId="1" hidden="1">'AUG 2026 MTD I&amp;E'!$L$208,'AUG 2026 MTD I&amp;E'!$M$208,'AUG 2026 MTD I&amp;E'!$J$209,'AUG 2026 MTD I&amp;E'!$K$209,'AUG 2026 MTD I&amp;E'!$L$209,'AUG 2026 MTD I&amp;E'!$M$209,'AUG 2026 MTD I&amp;E'!$L$211,'AUG 2026 MTD I&amp;E'!$M$211,'AUG 2026 MTD I&amp;E'!$L$212,'AUG 2026 MTD I&amp;E'!$M$212,'AUG 2026 MTD I&amp;E'!$L$213,'AUG 2026 MTD I&amp;E'!$M$213,'AUG 2026 MTD I&amp;E'!$L$214,'AUG 2026 MTD I&amp;E'!$M$214,'AUG 2026 MTD I&amp;E'!$L$215,'AUG 2026 MTD I&amp;E'!$M$215</definedName>
    <definedName name="QB_FORMULA_25" localSheetId="2" hidden="1">'AUG 2026 YTD I&amp;E'!$L$219,'AUG 2026 YTD I&amp;E'!$M$219,'AUG 2026 YTD I&amp;E'!$J$220,'AUG 2026 YTD I&amp;E'!$K$220,'AUG 2026 YTD I&amp;E'!$L$220,'AUG 2026 YTD I&amp;E'!$M$220,'AUG 2026 YTD I&amp;E'!$L$222,'AUG 2026 YTD I&amp;E'!$M$222,'AUG 2026 YTD I&amp;E'!$L$223,'AUG 2026 YTD I&amp;E'!$M$223,'AUG 2026 YTD I&amp;E'!$L$224,'AUG 2026 YTD I&amp;E'!$M$224,'AUG 2026 YTD I&amp;E'!$L$225,'AUG 2026 YTD I&amp;E'!$M$225,'AUG 2026 YTD I&amp;E'!$L$226,'AUG 2026 YTD I&amp;E'!$M$226</definedName>
    <definedName name="QB_FORMULA_26" localSheetId="5" hidden="1">'AUG 2026 BVA'!$L$227,'AUG 2026 BVA'!$M$227,'AUG 2026 BVA'!$L$229,'AUG 2026 BVA'!$M$229,'AUG 2026 BVA'!$J$230,'AUG 2026 BVA'!$K$230,'AUG 2026 BVA'!$L$230,'AUG 2026 BVA'!$M$230,'AUG 2026 BVA'!$J$231,'AUG 2026 BVA'!$K$231,'AUG 2026 BVA'!$L$231,'AUG 2026 BVA'!$M$231,'AUG 2026 BVA'!$L$232,'AUG 2026 BVA'!$M$232,'AUG 2026 BVA'!$J$233,'AUG 2026 BVA'!$K$233</definedName>
    <definedName name="QB_FORMULA_26" localSheetId="3" hidden="1">'AUG 2026 General Ledger'!$Q$423,'AUG 2026 General Ledger'!$Q$424,'AUG 2026 General Ledger'!$Q$425,'AUG 2026 General Ledger'!$P$426,'AUG 2026 General Ledger'!$Q$426,'AUG 2026 General Ledger'!$Q$428,'AUG 2026 General Ledger'!$Q$429,'AUG 2026 General Ledger'!$Q$430,'AUG 2026 General Ledger'!$Q$431,'AUG 2026 General Ledger'!$Q$432,'AUG 2026 General Ledger'!$P$433,'AUG 2026 General Ledger'!$Q$433,'AUG 2026 General Ledger'!$Q$435,'AUG 2026 General Ledger'!$P$436,'AUG 2026 General Ledger'!$Q$436,'AUG 2026 General Ledger'!$Q$438</definedName>
    <definedName name="QB_FORMULA_26" localSheetId="1" hidden="1">'AUG 2026 MTD I&amp;E'!$L$216,'AUG 2026 MTD I&amp;E'!$M$216,'AUG 2026 MTD I&amp;E'!$L$218,'AUG 2026 MTD I&amp;E'!$M$218,'AUG 2026 MTD I&amp;E'!$J$219,'AUG 2026 MTD I&amp;E'!$K$219,'AUG 2026 MTD I&amp;E'!$L$219,'AUG 2026 MTD I&amp;E'!$M$219,'AUG 2026 MTD I&amp;E'!$J$220,'AUG 2026 MTD I&amp;E'!$K$220,'AUG 2026 MTD I&amp;E'!$L$220,'AUG 2026 MTD I&amp;E'!$M$220,'AUG 2026 MTD I&amp;E'!$L$221,'AUG 2026 MTD I&amp;E'!$M$221,'AUG 2026 MTD I&amp;E'!$J$222,'AUG 2026 MTD I&amp;E'!$K$222</definedName>
    <definedName name="QB_FORMULA_26" localSheetId="2" hidden="1">'AUG 2026 YTD I&amp;E'!$L$227,'AUG 2026 YTD I&amp;E'!$M$227,'AUG 2026 YTD I&amp;E'!$L$229,'AUG 2026 YTD I&amp;E'!$M$229,'AUG 2026 YTD I&amp;E'!$J$230,'AUG 2026 YTD I&amp;E'!$K$230,'AUG 2026 YTD I&amp;E'!$L$230,'AUG 2026 YTD I&amp;E'!$M$230,'AUG 2026 YTD I&amp;E'!$J$231,'AUG 2026 YTD I&amp;E'!$K$231,'AUG 2026 YTD I&amp;E'!$L$231,'AUG 2026 YTD I&amp;E'!$M$231,'AUG 2026 YTD I&amp;E'!$L$232,'AUG 2026 YTD I&amp;E'!$M$232,'AUG 2026 YTD I&amp;E'!$J$233,'AUG 2026 YTD I&amp;E'!$K$233</definedName>
    <definedName name="QB_FORMULA_27" localSheetId="5" hidden="1">'AUG 2026 BVA'!$L$233,'AUG 2026 BVA'!$M$233,'AUG 2026 BVA'!$J$234,'AUG 2026 BVA'!$K$234,'AUG 2026 BVA'!$L$234,'AUG 2026 BVA'!$M$234,'AUG 2026 BVA'!$J$240,'AUG 2026 BVA'!$J$243,'AUG 2026 BVA'!$L$247,'AUG 2026 BVA'!$M$247,'AUG 2026 BVA'!$L$248,'AUG 2026 BVA'!$M$248,'AUG 2026 BVA'!$J$251,'AUG 2026 BVA'!$K$251,'AUG 2026 BVA'!$L$251,'AUG 2026 BVA'!$M$251</definedName>
    <definedName name="QB_FORMULA_27" localSheetId="3" hidden="1">'AUG 2026 General Ledger'!$Q$439,'AUG 2026 General Ledger'!$Q$440,'AUG 2026 General Ledger'!$Q$441,'AUG 2026 General Ledger'!$Q$442,'AUG 2026 General Ledger'!$P$443,'AUG 2026 General Ledger'!$Q$443,'AUG 2026 General Ledger'!$Q$445,'AUG 2026 General Ledger'!$Q$446,'AUG 2026 General Ledger'!$P$447,'AUG 2026 General Ledger'!$Q$447,'AUG 2026 General Ledger'!$Q$449,'AUG 2026 General Ledger'!$P$450,'AUG 2026 General Ledger'!$Q$450,'AUG 2026 General Ledger'!$P$451,'AUG 2026 General Ledger'!$Q$451,'AUG 2026 General Ledger'!$P$452</definedName>
    <definedName name="QB_FORMULA_27" localSheetId="1" hidden="1">'AUG 2026 MTD I&amp;E'!$L$222,'AUG 2026 MTD I&amp;E'!$M$222,'AUG 2026 MTD I&amp;E'!$J$223,'AUG 2026 MTD I&amp;E'!$K$223,'AUG 2026 MTD I&amp;E'!$L$223,'AUG 2026 MTD I&amp;E'!$M$223,'AUG 2026 MTD I&amp;E'!$L$228,'AUG 2026 MTD I&amp;E'!$M$228,'AUG 2026 MTD I&amp;E'!$L$229,'AUG 2026 MTD I&amp;E'!$M$229,'AUG 2026 MTD I&amp;E'!$J$231,'AUG 2026 MTD I&amp;E'!$K$231,'AUG 2026 MTD I&amp;E'!$L$231,'AUG 2026 MTD I&amp;E'!$M$231,'AUG 2026 MTD I&amp;E'!$J$238,'AUG 2026 MTD I&amp;E'!$J$240</definedName>
    <definedName name="QB_FORMULA_27" localSheetId="2" hidden="1">'AUG 2026 YTD I&amp;E'!$L$233,'AUG 2026 YTD I&amp;E'!$M$233,'AUG 2026 YTD I&amp;E'!$J$234,'AUG 2026 YTD I&amp;E'!$K$234,'AUG 2026 YTD I&amp;E'!$L$234,'AUG 2026 YTD I&amp;E'!$M$234,'AUG 2026 YTD I&amp;E'!$J$240,'AUG 2026 YTD I&amp;E'!$J$243,'AUG 2026 YTD I&amp;E'!$L$247,'AUG 2026 YTD I&amp;E'!$M$247,'AUG 2026 YTD I&amp;E'!$L$248,'AUG 2026 YTD I&amp;E'!$M$248,'AUG 2026 YTD I&amp;E'!$J$251,'AUG 2026 YTD I&amp;E'!$K$251,'AUG 2026 YTD I&amp;E'!$L$251,'AUG 2026 YTD I&amp;E'!$M$251</definedName>
    <definedName name="QB_FORMULA_28" localSheetId="5" hidden="1">'AUG 2026 BVA'!$J$254,'AUG 2026 BVA'!$J$262,'AUG 2026 BVA'!$J$264,'AUG 2026 BVA'!$K$264,'AUG 2026 BVA'!$L$264,'AUG 2026 BVA'!$M$264,'AUG 2026 BVA'!$J$265,'AUG 2026 BVA'!$K$265,'AUG 2026 BVA'!$L$265,'AUG 2026 BVA'!$M$265,'AUG 2026 BVA'!$L$277,'AUG 2026 BVA'!$M$277,'AUG 2026 BVA'!$J$280,'AUG 2026 BVA'!$K$280,'AUG 2026 BVA'!$L$280,'AUG 2026 BVA'!$M$280</definedName>
    <definedName name="QB_FORMULA_28" localSheetId="3" hidden="1">'AUG 2026 General Ledger'!$Q$452,'AUG 2026 General Ledger'!$Q$455,'AUG 2026 General Ledger'!$Q$456,'AUG 2026 General Ledger'!$P$457,'AUG 2026 General Ledger'!$Q$457,'AUG 2026 General Ledger'!$P$458,'AUG 2026 General Ledger'!$Q$458,'AUG 2026 General Ledger'!$Q$462,'AUG 2026 General Ledger'!$P$463,'AUG 2026 General Ledger'!$Q$463,'AUG 2026 General Ledger'!$Q$465,'AUG 2026 General Ledger'!$Q$466,'AUG 2026 General Ledger'!$Q$467,'AUG 2026 General Ledger'!$Q$468,'AUG 2026 General Ledger'!$Q$469,'AUG 2026 General Ledger'!$Q$470</definedName>
    <definedName name="QB_FORMULA_28" localSheetId="1" hidden="1">'AUG 2026 MTD I&amp;E'!$K$240,'AUG 2026 MTD I&amp;E'!$L$240,'AUG 2026 MTD I&amp;E'!$M$240,'AUG 2026 MTD I&amp;E'!$J$241,'AUG 2026 MTD I&amp;E'!$K$241,'AUG 2026 MTD I&amp;E'!$L$241,'AUG 2026 MTD I&amp;E'!$M$241,'AUG 2026 MTD I&amp;E'!$L$248,'AUG 2026 MTD I&amp;E'!$M$248,'AUG 2026 MTD I&amp;E'!$J$250,'AUG 2026 MTD I&amp;E'!$K$250,'AUG 2026 MTD I&amp;E'!$L$250,'AUG 2026 MTD I&amp;E'!$M$250,'AUG 2026 MTD I&amp;E'!$J$251,'AUG 2026 MTD I&amp;E'!$K$251,'AUG 2026 MTD I&amp;E'!$L$251</definedName>
    <definedName name="QB_FORMULA_28" localSheetId="2" hidden="1">'AUG 2026 YTD I&amp;E'!$J$254,'AUG 2026 YTD I&amp;E'!$J$262,'AUG 2026 YTD I&amp;E'!$J$264,'AUG 2026 YTD I&amp;E'!$K$264,'AUG 2026 YTD I&amp;E'!$L$264,'AUG 2026 YTD I&amp;E'!$M$264,'AUG 2026 YTD I&amp;E'!$J$265,'AUG 2026 YTD I&amp;E'!$K$265,'AUG 2026 YTD I&amp;E'!$L$265,'AUG 2026 YTD I&amp;E'!$M$265,'AUG 2026 YTD I&amp;E'!$L$277,'AUG 2026 YTD I&amp;E'!$M$277,'AUG 2026 YTD I&amp;E'!$J$280,'AUG 2026 YTD I&amp;E'!$K$280,'AUG 2026 YTD I&amp;E'!$L$280,'AUG 2026 YTD I&amp;E'!$M$280</definedName>
    <definedName name="QB_FORMULA_29" localSheetId="5" hidden="1">'AUG 2026 BVA'!$J$282,'AUG 2026 BVA'!$K$282,'AUG 2026 BVA'!$L$282,'AUG 2026 BVA'!$M$282,'AUG 2026 BVA'!$L$284,'AUG 2026 BVA'!$M$284,'AUG 2026 BVA'!$L$285,'AUG 2026 BVA'!$M$285,'AUG 2026 BVA'!$J$286,'AUG 2026 BVA'!$K$286,'AUG 2026 BVA'!$L$286,'AUG 2026 BVA'!$M$286,'AUG 2026 BVA'!$J$287,'AUG 2026 BVA'!$K$287,'AUG 2026 BVA'!$L$287,'AUG 2026 BVA'!$M$287</definedName>
    <definedName name="QB_FORMULA_29" localSheetId="3" hidden="1">'AUG 2026 General Ledger'!$Q$471,'AUG 2026 General Ledger'!$Q$472,'AUG 2026 General Ledger'!$Q$473,'AUG 2026 General Ledger'!$Q$474,'AUG 2026 General Ledger'!$Q$475,'AUG 2026 General Ledger'!$Q$476,'AUG 2026 General Ledger'!$Q$477,'AUG 2026 General Ledger'!$Q$478,'AUG 2026 General Ledger'!$Q$479,'AUG 2026 General Ledger'!$Q$480,'AUG 2026 General Ledger'!$Q$481,'AUG 2026 General Ledger'!$Q$482,'AUG 2026 General Ledger'!$P$483,'AUG 2026 General Ledger'!$Q$483,'AUG 2026 General Ledger'!$P$484,'AUG 2026 General Ledger'!$Q$484</definedName>
    <definedName name="QB_FORMULA_29" localSheetId="1" hidden="1">'AUG 2026 MTD I&amp;E'!$M$251,'AUG 2026 MTD I&amp;E'!$L$253,'AUG 2026 MTD I&amp;E'!$M$253,'AUG 2026 MTD I&amp;E'!$L$254,'AUG 2026 MTD I&amp;E'!$M$254,'AUG 2026 MTD I&amp;E'!$J$255,'AUG 2026 MTD I&amp;E'!$K$255,'AUG 2026 MTD I&amp;E'!$L$255,'AUG 2026 MTD I&amp;E'!$M$255,'AUG 2026 MTD I&amp;E'!$J$256,'AUG 2026 MTD I&amp;E'!$K$256,'AUG 2026 MTD I&amp;E'!$L$256,'AUG 2026 MTD I&amp;E'!$M$256,'AUG 2026 MTD I&amp;E'!$J$257,'AUG 2026 MTD I&amp;E'!$K$257,'AUG 2026 MTD I&amp;E'!$L$257</definedName>
    <definedName name="QB_FORMULA_29" localSheetId="2" hidden="1">'AUG 2026 YTD I&amp;E'!$J$282,'AUG 2026 YTD I&amp;E'!$K$282,'AUG 2026 YTD I&amp;E'!$L$282,'AUG 2026 YTD I&amp;E'!$M$282,'AUG 2026 YTD I&amp;E'!$L$284,'AUG 2026 YTD I&amp;E'!$M$284,'AUG 2026 YTD I&amp;E'!$L$285,'AUG 2026 YTD I&amp;E'!$M$285,'AUG 2026 YTD I&amp;E'!$J$286,'AUG 2026 YTD I&amp;E'!$K$286,'AUG 2026 YTD I&amp;E'!$L$286,'AUG 2026 YTD I&amp;E'!$M$286,'AUG 2026 YTD I&amp;E'!$J$287,'AUG 2026 YTD I&amp;E'!$K$287,'AUG 2026 YTD I&amp;E'!$L$287,'AUG 2026 YTD I&amp;E'!$M$287</definedName>
    <definedName name="QB_FORMULA_3" localSheetId="5" hidden="1">'AUG 2026 BVA'!$L$31,'AUG 2026 BVA'!$M$31,'AUG 2026 BVA'!$J$32,'AUG 2026 BVA'!$K$32,'AUG 2026 BVA'!$L$32,'AUG 2026 BVA'!$M$32,'AUG 2026 BVA'!$J$33,'AUG 2026 BVA'!$K$33,'AUG 2026 BVA'!$L$33,'AUG 2026 BVA'!$M$33,'AUG 2026 BVA'!$L$37,'AUG 2026 BVA'!$M$37,'AUG 2026 BVA'!$L$38,'AUG 2026 BVA'!$M$38,'AUG 2026 BVA'!$L$39,'AUG 2026 BVA'!$M$39</definedName>
    <definedName name="QB_FORMULA_3" localSheetId="3" hidden="1">'AUG 2026 General Ledger'!$Q$51,'AUG 2026 General Ledger'!$Q$53,'AUG 2026 General Ledger'!$Q$54,'AUG 2026 General Ledger'!$Q$55,'AUG 2026 General Ledger'!$P$56,'AUG 2026 General Ledger'!$Q$56,'AUG 2026 General Ledger'!$Q$58,'AUG 2026 General Ledger'!$Q$59,'AUG 2026 General Ledger'!$Q$60,'AUG 2026 General Ledger'!$P$61,'AUG 2026 General Ledger'!$Q$61,'AUG 2026 General Ledger'!$P$62,'AUG 2026 General Ledger'!$Q$62,'AUG 2026 General Ledger'!$Q$65,'AUG 2026 General Ledger'!$Q$66,'AUG 2026 General Ledger'!$Q$67</definedName>
    <definedName name="QB_FORMULA_3" localSheetId="1" hidden="1">'AUG 2026 MTD I&amp;E'!$L$29,'AUG 2026 MTD I&amp;E'!$M$29,'AUG 2026 MTD I&amp;E'!$J$30,'AUG 2026 MTD I&amp;E'!$K$30,'AUG 2026 MTD I&amp;E'!$L$30,'AUG 2026 MTD I&amp;E'!$M$30,'AUG 2026 MTD I&amp;E'!$J$31,'AUG 2026 MTD I&amp;E'!$K$31,'AUG 2026 MTD I&amp;E'!$L$31,'AUG 2026 MTD I&amp;E'!$M$31,'AUG 2026 MTD I&amp;E'!$L$35,'AUG 2026 MTD I&amp;E'!$M$35,'AUG 2026 MTD I&amp;E'!$L$36,'AUG 2026 MTD I&amp;E'!$M$36,'AUG 2026 MTD I&amp;E'!$L$37,'AUG 2026 MTD I&amp;E'!$M$37</definedName>
    <definedName name="QB_FORMULA_3" localSheetId="2" hidden="1">'AUG 2026 YTD I&amp;E'!$L$31,'AUG 2026 YTD I&amp;E'!$M$31,'AUG 2026 YTD I&amp;E'!$J$32,'AUG 2026 YTD I&amp;E'!$K$32,'AUG 2026 YTD I&amp;E'!$L$32,'AUG 2026 YTD I&amp;E'!$M$32,'AUG 2026 YTD I&amp;E'!$J$33,'AUG 2026 YTD I&amp;E'!$K$33,'AUG 2026 YTD I&amp;E'!$L$33,'AUG 2026 YTD I&amp;E'!$M$33,'AUG 2026 YTD I&amp;E'!$L$37,'AUG 2026 YTD I&amp;E'!$M$37,'AUG 2026 YTD I&amp;E'!$L$38,'AUG 2026 YTD I&amp;E'!$M$38,'AUG 2026 YTD I&amp;E'!$L$39,'AUG 2026 YTD I&amp;E'!$M$39</definedName>
    <definedName name="QB_FORMULA_30" localSheetId="5" hidden="1">'AUG 2026 BVA'!$J$288,'AUG 2026 BVA'!$K$288,'AUG 2026 BVA'!$L$288,'AUG 2026 BVA'!$M$288,'AUG 2026 BVA'!$J$289,'AUG 2026 BVA'!$K$289,'AUG 2026 BVA'!$L$289,'AUG 2026 BVA'!$M$289</definedName>
    <definedName name="QB_FORMULA_30" localSheetId="3" hidden="1">'AUG 2026 General Ledger'!$Q$486,'AUG 2026 General Ledger'!$Q$487,'AUG 2026 General Ledger'!$P$488,'AUG 2026 General Ledger'!$Q$488,'AUG 2026 General Ledger'!$P$489,'AUG 2026 General Ledger'!$Q$489,'AUG 2026 General Ledger'!$Q$492,'AUG 2026 General Ledger'!$P$493,'AUG 2026 General Ledger'!$Q$493,'AUG 2026 General Ledger'!$Q$495,'AUG 2026 General Ledger'!$P$496,'AUG 2026 General Ledger'!$Q$496,'AUG 2026 General Ledger'!$Q$498,'AUG 2026 General Ledger'!$Q$499,'AUG 2026 General Ledger'!$P$500,'AUG 2026 General Ledger'!$Q$500</definedName>
    <definedName name="QB_FORMULA_30" localSheetId="1" hidden="1">'AUG 2026 MTD I&amp;E'!$M$257,'AUG 2026 MTD I&amp;E'!$J$258,'AUG 2026 MTD I&amp;E'!$K$258,'AUG 2026 MTD I&amp;E'!$L$258,'AUG 2026 MTD I&amp;E'!$M$258</definedName>
    <definedName name="QB_FORMULA_30" localSheetId="2" hidden="1">'AUG 2026 YTD I&amp;E'!$J$288,'AUG 2026 YTD I&amp;E'!$K$288,'AUG 2026 YTD I&amp;E'!$L$288,'AUG 2026 YTD I&amp;E'!$M$288,'AUG 2026 YTD I&amp;E'!$J$289,'AUG 2026 YTD I&amp;E'!$K$289,'AUG 2026 YTD I&amp;E'!$L$289,'AUG 2026 YTD I&amp;E'!$M$289</definedName>
    <definedName name="QB_FORMULA_31" localSheetId="3" hidden="1">'AUG 2026 General Ledger'!$P$501,'AUG 2026 General Ledger'!$Q$501,'AUG 2026 General Ledger'!$Q$503,'AUG 2026 General Ledger'!$Q$504,'AUG 2026 General Ledger'!$Q$505,'AUG 2026 General Ledger'!$P$506,'AUG 2026 General Ledger'!$Q$506,'AUG 2026 General Ledger'!$Q$510,'AUG 2026 General Ledger'!$Q$511,'AUG 2026 General Ledger'!$Q$512,'AUG 2026 General Ledger'!$P$513,'AUG 2026 General Ledger'!$Q$513,'AUG 2026 General Ledger'!$P$514,'AUG 2026 General Ledger'!$Q$514,'AUG 2026 General Ledger'!$Q$517,'AUG 2026 General Ledger'!$Q$518</definedName>
    <definedName name="QB_FORMULA_32" localSheetId="3" hidden="1">'AUG 2026 General Ledger'!$P$519,'AUG 2026 General Ledger'!$Q$519,'AUG 2026 General Ledger'!$Q$521,'AUG 2026 General Ledger'!$Q$522,'AUG 2026 General Ledger'!$Q$523,'AUG 2026 General Ledger'!$Q$524,'AUG 2026 General Ledger'!$Q$525,'AUG 2026 General Ledger'!$Q$526,'AUG 2026 General Ledger'!$Q$527,'AUG 2026 General Ledger'!$P$528,'AUG 2026 General Ledger'!$Q$528,'AUG 2026 General Ledger'!$Q$530,'AUG 2026 General Ledger'!$Q$531,'AUG 2026 General Ledger'!$Q$532,'AUG 2026 General Ledger'!$Q$533,'AUG 2026 General Ledger'!$Q$534</definedName>
    <definedName name="QB_FORMULA_33" localSheetId="3" hidden="1">'AUG 2026 General Ledger'!$P$535,'AUG 2026 General Ledger'!$Q$535,'AUG 2026 General Ledger'!$Q$537,'AUG 2026 General Ledger'!$Q$538,'AUG 2026 General Ledger'!$Q$539,'AUG 2026 General Ledger'!$Q$540,'AUG 2026 General Ledger'!$Q$541,'AUG 2026 General Ledger'!$Q$542,'AUG 2026 General Ledger'!$Q$543,'AUG 2026 General Ledger'!$Q$544,'AUG 2026 General Ledger'!$Q$545,'AUG 2026 General Ledger'!$P$546,'AUG 2026 General Ledger'!$Q$546,'AUG 2026 General Ledger'!$Q$548,'AUG 2026 General Ledger'!$Q$549,'AUG 2026 General Ledger'!$Q$550</definedName>
    <definedName name="QB_FORMULA_34" localSheetId="3" hidden="1">'AUG 2026 General Ledger'!$P$551,'AUG 2026 General Ledger'!$Q$551,'AUG 2026 General Ledger'!$P$552,'AUG 2026 General Ledger'!$Q$552,'AUG 2026 General Ledger'!$Q$554,'AUG 2026 General Ledger'!$P$555,'AUG 2026 General Ledger'!$Q$555,'AUG 2026 General Ledger'!$P$556,'AUG 2026 General Ledger'!$Q$556,'AUG 2026 General Ledger'!$Q$559,'AUG 2026 General Ledger'!$P$560,'AUG 2026 General Ledger'!$Q$560,'AUG 2026 General Ledger'!$Q$563,'AUG 2026 General Ledger'!$Q$564,'AUG 2026 General Ledger'!$Q$565,'AUG 2026 General Ledger'!$Q$566</definedName>
    <definedName name="QB_FORMULA_35" localSheetId="3" hidden="1">'AUG 2026 General Ledger'!$Q$567,'AUG 2026 General Ledger'!$Q$568,'AUG 2026 General Ledger'!$Q$569,'AUG 2026 General Ledger'!$Q$570,'AUG 2026 General Ledger'!$Q$571,'AUG 2026 General Ledger'!$Q$572,'AUG 2026 General Ledger'!$Q$573,'AUG 2026 General Ledger'!$Q$574,'AUG 2026 General Ledger'!$Q$575,'AUG 2026 General Ledger'!$Q$576,'AUG 2026 General Ledger'!$Q$577,'AUG 2026 General Ledger'!$Q$578,'AUG 2026 General Ledger'!$Q$579,'AUG 2026 General Ledger'!$Q$580,'AUG 2026 General Ledger'!$Q$581,'AUG 2026 General Ledger'!$Q$582</definedName>
    <definedName name="QB_FORMULA_36" localSheetId="3" hidden="1">'AUG 2026 General Ledger'!$Q$583,'AUG 2026 General Ledger'!$Q$584,'AUG 2026 General Ledger'!$Q$585,'AUG 2026 General Ledger'!$Q$586,'AUG 2026 General Ledger'!$Q$587,'AUG 2026 General Ledger'!$Q$588,'AUG 2026 General Ledger'!$Q$589,'AUG 2026 General Ledger'!$Q$590,'AUG 2026 General Ledger'!$Q$591,'AUG 2026 General Ledger'!$Q$592,'AUG 2026 General Ledger'!$Q$593,'AUG 2026 General Ledger'!$Q$594,'AUG 2026 General Ledger'!$Q$595,'AUG 2026 General Ledger'!$P$596,'AUG 2026 General Ledger'!$Q$596,'AUG 2026 General Ledger'!$Q$598</definedName>
    <definedName name="QB_FORMULA_37" localSheetId="3" hidden="1">'AUG 2026 General Ledger'!$Q$599,'AUG 2026 General Ledger'!$Q$600,'AUG 2026 General Ledger'!$Q$601,'AUG 2026 General Ledger'!$Q$602,'AUG 2026 General Ledger'!$Q$603,'AUG 2026 General Ledger'!$Q$604,'AUG 2026 General Ledger'!$Q$605,'AUG 2026 General Ledger'!$Q$606,'AUG 2026 General Ledger'!$Q$607,'AUG 2026 General Ledger'!$Q$608,'AUG 2026 General Ledger'!$Q$609,'AUG 2026 General Ledger'!$Q$610,'AUG 2026 General Ledger'!$Q$611,'AUG 2026 General Ledger'!$Q$612,'AUG 2026 General Ledger'!$Q$613,'AUG 2026 General Ledger'!$Q$614</definedName>
    <definedName name="QB_FORMULA_38" localSheetId="3" hidden="1">'AUG 2026 General Ledger'!$Q$615,'AUG 2026 General Ledger'!$Q$616,'AUG 2026 General Ledger'!$Q$617,'AUG 2026 General Ledger'!$Q$618,'AUG 2026 General Ledger'!$Q$619,'AUG 2026 General Ledger'!$Q$620,'AUG 2026 General Ledger'!$Q$621,'AUG 2026 General Ledger'!$Q$622,'AUG 2026 General Ledger'!$Q$623,'AUG 2026 General Ledger'!$Q$624,'AUG 2026 General Ledger'!$Q$625,'AUG 2026 General Ledger'!$Q$626,'AUG 2026 General Ledger'!$Q$627,'AUG 2026 General Ledger'!$Q$628,'AUG 2026 General Ledger'!$Q$629,'AUG 2026 General Ledger'!$Q$630</definedName>
    <definedName name="QB_FORMULA_39" localSheetId="3" hidden="1">'AUG 2026 General Ledger'!$Q$631,'AUG 2026 General Ledger'!$Q$632,'AUG 2026 General Ledger'!$Q$633,'AUG 2026 General Ledger'!$Q$634,'AUG 2026 General Ledger'!$Q$635,'AUG 2026 General Ledger'!$Q$636,'AUG 2026 General Ledger'!$Q$637,'AUG 2026 General Ledger'!$Q$638,'AUG 2026 General Ledger'!$Q$639,'AUG 2026 General Ledger'!$Q$640,'AUG 2026 General Ledger'!$Q$641,'AUG 2026 General Ledger'!$Q$642,'AUG 2026 General Ledger'!$Q$643,'AUG 2026 General Ledger'!$Q$644,'AUG 2026 General Ledger'!$Q$645,'AUG 2026 General Ledger'!$Q$646</definedName>
    <definedName name="QB_FORMULA_4" localSheetId="5" hidden="1">'AUG 2026 BVA'!$L$40,'AUG 2026 BVA'!$M$40,'AUG 2026 BVA'!$L$41,'AUG 2026 BVA'!$M$41,'AUG 2026 BVA'!$L$42,'AUG 2026 BVA'!$M$42,'AUG 2026 BVA'!$J$43,'AUG 2026 BVA'!$K$43,'AUG 2026 BVA'!$L$43,'AUG 2026 BVA'!$M$43,'AUG 2026 BVA'!$L$45,'AUG 2026 BVA'!$M$45,'AUG 2026 BVA'!$L$46,'AUG 2026 BVA'!$M$46,'AUG 2026 BVA'!$L$47,'AUG 2026 BVA'!$M$47</definedName>
    <definedName name="QB_FORMULA_4" localSheetId="3" hidden="1">'AUG 2026 General Ledger'!$Q$68,'AUG 2026 General Ledger'!$Q$69,'AUG 2026 General Ledger'!$Q$70,'AUG 2026 General Ledger'!$P$71,'AUG 2026 General Ledger'!$Q$71,'AUG 2026 General Ledger'!$Q$73,'AUG 2026 General Ledger'!$Q$74,'AUG 2026 General Ledger'!$P$75,'AUG 2026 General Ledger'!$Q$75,'AUG 2026 General Ledger'!$Q$77,'AUG 2026 General Ledger'!$Q$78,'AUG 2026 General Ledger'!$Q$79,'AUG 2026 General Ledger'!$Q$80,'AUG 2026 General Ledger'!$Q$81,'AUG 2026 General Ledger'!$Q$82,'AUG 2026 General Ledger'!$Q$83</definedName>
    <definedName name="QB_FORMULA_4" localSheetId="1" hidden="1">'AUG 2026 MTD I&amp;E'!$L$38,'AUG 2026 MTD I&amp;E'!$M$38,'AUG 2026 MTD I&amp;E'!$L$39,'AUG 2026 MTD I&amp;E'!$M$39,'AUG 2026 MTD I&amp;E'!$L$40,'AUG 2026 MTD I&amp;E'!$M$40,'AUG 2026 MTD I&amp;E'!$J$41,'AUG 2026 MTD I&amp;E'!$K$41,'AUG 2026 MTD I&amp;E'!$L$41,'AUG 2026 MTD I&amp;E'!$M$41,'AUG 2026 MTD I&amp;E'!$L$43,'AUG 2026 MTD I&amp;E'!$M$43,'AUG 2026 MTD I&amp;E'!$L$44,'AUG 2026 MTD I&amp;E'!$M$44,'AUG 2026 MTD I&amp;E'!$L$45,'AUG 2026 MTD I&amp;E'!$M$45</definedName>
    <definedName name="QB_FORMULA_4" localSheetId="2" hidden="1">'AUG 2026 YTD I&amp;E'!$L$40,'AUG 2026 YTD I&amp;E'!$M$40,'AUG 2026 YTD I&amp;E'!$L$41,'AUG 2026 YTD I&amp;E'!$M$41,'AUG 2026 YTD I&amp;E'!$L$42,'AUG 2026 YTD I&amp;E'!$M$42,'AUG 2026 YTD I&amp;E'!$J$43,'AUG 2026 YTD I&amp;E'!$K$43,'AUG 2026 YTD I&amp;E'!$L$43,'AUG 2026 YTD I&amp;E'!$M$43,'AUG 2026 YTD I&amp;E'!$L$45,'AUG 2026 YTD I&amp;E'!$M$45,'AUG 2026 YTD I&amp;E'!$L$46,'AUG 2026 YTD I&amp;E'!$M$46,'AUG 2026 YTD I&amp;E'!$L$47,'AUG 2026 YTD I&amp;E'!$M$47</definedName>
    <definedName name="QB_FORMULA_40" localSheetId="3" hidden="1">'AUG 2026 General Ledger'!$Q$647,'AUG 2026 General Ledger'!$Q$648,'AUG 2026 General Ledger'!$Q$649,'AUG 2026 General Ledger'!$Q$650,'AUG 2026 General Ledger'!$Q$651,'AUG 2026 General Ledger'!$Q$652,'AUG 2026 General Ledger'!$Q$653,'AUG 2026 General Ledger'!$Q$654,'AUG 2026 General Ledger'!$Q$655,'AUG 2026 General Ledger'!$Q$656,'AUG 2026 General Ledger'!$Q$657,'AUG 2026 General Ledger'!$Q$658,'AUG 2026 General Ledger'!$Q$659,'AUG 2026 General Ledger'!$Q$660,'AUG 2026 General Ledger'!$Q$661,'AUG 2026 General Ledger'!$P$662</definedName>
    <definedName name="QB_FORMULA_41" localSheetId="3" hidden="1">'AUG 2026 General Ledger'!$Q$662,'AUG 2026 General Ledger'!$Q$664,'AUG 2026 General Ledger'!$Q$665,'AUG 2026 General Ledger'!$Q$666,'AUG 2026 General Ledger'!$Q$667,'AUG 2026 General Ledger'!$Q$668,'AUG 2026 General Ledger'!$Q$669,'AUG 2026 General Ledger'!$P$670,'AUG 2026 General Ledger'!$Q$670,'AUG 2026 General Ledger'!$Q$672,'AUG 2026 General Ledger'!$Q$673,'AUG 2026 General Ledger'!$Q$674,'AUG 2026 General Ledger'!$Q$675,'AUG 2026 General Ledger'!$Q$676,'AUG 2026 General Ledger'!$Q$677,'AUG 2026 General Ledger'!$Q$678</definedName>
    <definedName name="QB_FORMULA_42" localSheetId="3" hidden="1">'AUG 2026 General Ledger'!$Q$679,'AUG 2026 General Ledger'!$Q$680,'AUG 2026 General Ledger'!$Q$681,'AUG 2026 General Ledger'!$Q$682,'AUG 2026 General Ledger'!$Q$683,'AUG 2026 General Ledger'!$Q$684,'AUG 2026 General Ledger'!$Q$685,'AUG 2026 General Ledger'!$Q$686,'AUG 2026 General Ledger'!$Q$687,'AUG 2026 General Ledger'!$Q$688,'AUG 2026 General Ledger'!$Q$689,'AUG 2026 General Ledger'!$Q$690,'AUG 2026 General Ledger'!$Q$691,'AUG 2026 General Ledger'!$Q$692,'AUG 2026 General Ledger'!$Q$693,'AUG 2026 General Ledger'!$Q$694</definedName>
    <definedName name="QB_FORMULA_43" localSheetId="3" hidden="1">'AUG 2026 General Ledger'!$Q$695,'AUG 2026 General Ledger'!$Q$696,'AUG 2026 General Ledger'!$Q$697,'AUG 2026 General Ledger'!$Q$698,'AUG 2026 General Ledger'!$P$699,'AUG 2026 General Ledger'!$Q$699,'AUG 2026 General Ledger'!$P$700,'AUG 2026 General Ledger'!$Q$700,'AUG 2026 General Ledger'!$P$701,'AUG 2026 General Ledger'!$Q$701,'AUG 2026 General Ledger'!$P$702,'AUG 2026 General Ledger'!$Q$702</definedName>
    <definedName name="QB_FORMULA_5" localSheetId="5" hidden="1">'AUG 2026 BVA'!$L$48,'AUG 2026 BVA'!$M$48,'AUG 2026 BVA'!$L$49,'AUG 2026 BVA'!$M$49,'AUG 2026 BVA'!$L$51,'AUG 2026 BVA'!$M$51,'AUG 2026 BVA'!$L$52,'AUG 2026 BVA'!$M$52,'AUG 2026 BVA'!$L$53,'AUG 2026 BVA'!$M$53,'AUG 2026 BVA'!$J$54,'AUG 2026 BVA'!$K$54,'AUG 2026 BVA'!$L$54,'AUG 2026 BVA'!$M$54,'AUG 2026 BVA'!$L$56,'AUG 2026 BVA'!$M$56</definedName>
    <definedName name="QB_FORMULA_5" localSheetId="3" hidden="1">'AUG 2026 General Ledger'!$Q$84,'AUG 2026 General Ledger'!$Q$85,'AUG 2026 General Ledger'!$Q$86,'AUG 2026 General Ledger'!$P$87,'AUG 2026 General Ledger'!$Q$87,'AUG 2026 General Ledger'!$Q$90,'AUG 2026 General Ledger'!$Q$91,'AUG 2026 General Ledger'!$Q$92,'AUG 2026 General Ledger'!$P$93,'AUG 2026 General Ledger'!$Q$93,'AUG 2026 General Ledger'!$Q$95,'AUG 2026 General Ledger'!$Q$96,'AUG 2026 General Ledger'!$P$97,'AUG 2026 General Ledger'!$Q$97,'AUG 2026 General Ledger'!$P$98,'AUG 2026 General Ledger'!$Q$98</definedName>
    <definedName name="QB_FORMULA_5" localSheetId="1" hidden="1">'AUG 2026 MTD I&amp;E'!$L$46,'AUG 2026 MTD I&amp;E'!$M$46,'AUG 2026 MTD I&amp;E'!$L$47,'AUG 2026 MTD I&amp;E'!$M$47,'AUG 2026 MTD I&amp;E'!$L$49,'AUG 2026 MTD I&amp;E'!$M$49,'AUG 2026 MTD I&amp;E'!$L$50,'AUG 2026 MTD I&amp;E'!$M$50,'AUG 2026 MTD I&amp;E'!$L$51,'AUG 2026 MTD I&amp;E'!$M$51,'AUG 2026 MTD I&amp;E'!$J$52,'AUG 2026 MTD I&amp;E'!$K$52,'AUG 2026 MTD I&amp;E'!$L$52,'AUG 2026 MTD I&amp;E'!$M$52,'AUG 2026 MTD I&amp;E'!$L$54,'AUG 2026 MTD I&amp;E'!$M$54</definedName>
    <definedName name="QB_FORMULA_5" localSheetId="2" hidden="1">'AUG 2026 YTD I&amp;E'!$L$48,'AUG 2026 YTD I&amp;E'!$M$48,'AUG 2026 YTD I&amp;E'!$L$49,'AUG 2026 YTD I&amp;E'!$M$49,'AUG 2026 YTD I&amp;E'!$L$51,'AUG 2026 YTD I&amp;E'!$M$51,'AUG 2026 YTD I&amp;E'!$L$52,'AUG 2026 YTD I&amp;E'!$M$52,'AUG 2026 YTD I&amp;E'!$L$53,'AUG 2026 YTD I&amp;E'!$M$53,'AUG 2026 YTD I&amp;E'!$J$54,'AUG 2026 YTD I&amp;E'!$K$54,'AUG 2026 YTD I&amp;E'!$L$54,'AUG 2026 YTD I&amp;E'!$M$54,'AUG 2026 YTD I&amp;E'!$L$56,'AUG 2026 YTD I&amp;E'!$M$56</definedName>
    <definedName name="QB_FORMULA_6" localSheetId="5" hidden="1">'AUG 2026 BVA'!$L$57,'AUG 2026 BVA'!$M$57,'AUG 2026 BVA'!$L$58,'AUG 2026 BVA'!$M$58,'AUG 2026 BVA'!$L$59,'AUG 2026 BVA'!$M$59,'AUG 2026 BVA'!$J$61,'AUG 2026 BVA'!$K$61,'AUG 2026 BVA'!$L$61,'AUG 2026 BVA'!$M$61,'AUG 2026 BVA'!$L$63,'AUG 2026 BVA'!$M$63,'AUG 2026 BVA'!$L$64,'AUG 2026 BVA'!$M$64,'AUG 2026 BVA'!$L$65,'AUG 2026 BVA'!$M$65</definedName>
    <definedName name="QB_FORMULA_6" localSheetId="3" hidden="1">'AUG 2026 General Ledger'!$Q$101,'AUG 2026 General Ledger'!$P$102,'AUG 2026 General Ledger'!$Q$102,'AUG 2026 General Ledger'!$Q$104,'AUG 2026 General Ledger'!$P$105,'AUG 2026 General Ledger'!$Q$105,'AUG 2026 General Ledger'!$P$106,'AUG 2026 General Ledger'!$Q$106,'AUG 2026 General Ledger'!$Q$109,'AUG 2026 General Ledger'!$P$110,'AUG 2026 General Ledger'!$Q$110,'AUG 2026 General Ledger'!$Q$112,'AUG 2026 General Ledger'!$Q$113,'AUG 2026 General Ledger'!$Q$114,'AUG 2026 General Ledger'!$Q$115,'AUG 2026 General Ledger'!$Q$116</definedName>
    <definedName name="QB_FORMULA_6" localSheetId="1" hidden="1">'AUG 2026 MTD I&amp;E'!$L$55,'AUG 2026 MTD I&amp;E'!$M$55,'AUG 2026 MTD I&amp;E'!$L$56,'AUG 2026 MTD I&amp;E'!$M$56,'AUG 2026 MTD I&amp;E'!$L$57,'AUG 2026 MTD I&amp;E'!$M$57,'AUG 2026 MTD I&amp;E'!$J$58,'AUG 2026 MTD I&amp;E'!$K$58,'AUG 2026 MTD I&amp;E'!$L$58,'AUG 2026 MTD I&amp;E'!$M$58,'AUG 2026 MTD I&amp;E'!$L$60,'AUG 2026 MTD I&amp;E'!$M$60,'AUG 2026 MTD I&amp;E'!$L$61,'AUG 2026 MTD I&amp;E'!$M$61,'AUG 2026 MTD I&amp;E'!$L$62,'AUG 2026 MTD I&amp;E'!$M$62</definedName>
    <definedName name="QB_FORMULA_6" localSheetId="2" hidden="1">'AUG 2026 YTD I&amp;E'!$L$57,'AUG 2026 YTD I&amp;E'!$M$57,'AUG 2026 YTD I&amp;E'!$L$58,'AUG 2026 YTD I&amp;E'!$M$58,'AUG 2026 YTD I&amp;E'!$L$59,'AUG 2026 YTD I&amp;E'!$M$59,'AUG 2026 YTD I&amp;E'!$J$61,'AUG 2026 YTD I&amp;E'!$K$61,'AUG 2026 YTD I&amp;E'!$L$61,'AUG 2026 YTD I&amp;E'!$M$61,'AUG 2026 YTD I&amp;E'!$L$63,'AUG 2026 YTD I&amp;E'!$M$63,'AUG 2026 YTD I&amp;E'!$L$64,'AUG 2026 YTD I&amp;E'!$M$64,'AUG 2026 YTD I&amp;E'!$L$65,'AUG 2026 YTD I&amp;E'!$M$65</definedName>
    <definedName name="QB_FORMULA_7" localSheetId="5" hidden="1">'AUG 2026 BVA'!$L$66,'AUG 2026 BVA'!$M$66,'AUG 2026 BVA'!$L$67,'AUG 2026 BVA'!$M$67,'AUG 2026 BVA'!$L$68,'AUG 2026 BVA'!$M$68,'AUG 2026 BVA'!$J$69,'AUG 2026 BVA'!$K$69,'AUG 2026 BVA'!$L$69,'AUG 2026 BVA'!$M$69,'AUG 2026 BVA'!$L$72,'AUG 2026 BVA'!$M$72,'AUG 2026 BVA'!$L$73,'AUG 2026 BVA'!$M$73,'AUG 2026 BVA'!$L$74,'AUG 2026 BVA'!$M$74</definedName>
    <definedName name="QB_FORMULA_7" localSheetId="3" hidden="1">'AUG 2026 General Ledger'!$Q$117,'AUG 2026 General Ledger'!$Q$118,'AUG 2026 General Ledger'!$Q$119,'AUG 2026 General Ledger'!$Q$120,'AUG 2026 General Ledger'!$Q$121,'AUG 2026 General Ledger'!$Q$122,'AUG 2026 General Ledger'!$P$123,'AUG 2026 General Ledger'!$Q$123,'AUG 2026 General Ledger'!$P$124,'AUG 2026 General Ledger'!$Q$124,'AUG 2026 General Ledger'!$Q$128,'AUG 2026 General Ledger'!$Q$129,'AUG 2026 General Ledger'!$P$130,'AUG 2026 General Ledger'!$Q$130,'AUG 2026 General Ledger'!$Q$132,'AUG 2026 General Ledger'!$Q$133</definedName>
    <definedName name="QB_FORMULA_7" localSheetId="1" hidden="1">'AUG 2026 MTD I&amp;E'!$L$63,'AUG 2026 MTD I&amp;E'!$M$63,'AUG 2026 MTD I&amp;E'!$L$64,'AUG 2026 MTD I&amp;E'!$M$64,'AUG 2026 MTD I&amp;E'!$L$65,'AUG 2026 MTD I&amp;E'!$M$65,'AUG 2026 MTD I&amp;E'!$J$66,'AUG 2026 MTD I&amp;E'!$K$66,'AUG 2026 MTD I&amp;E'!$L$66,'AUG 2026 MTD I&amp;E'!$M$66,'AUG 2026 MTD I&amp;E'!$L$69,'AUG 2026 MTD I&amp;E'!$M$69,'AUG 2026 MTD I&amp;E'!$L$70,'AUG 2026 MTD I&amp;E'!$M$70,'AUG 2026 MTD I&amp;E'!$L$71,'AUG 2026 MTD I&amp;E'!$M$71</definedName>
    <definedName name="QB_FORMULA_7" localSheetId="2" hidden="1">'AUG 2026 YTD I&amp;E'!$L$66,'AUG 2026 YTD I&amp;E'!$M$66,'AUG 2026 YTD I&amp;E'!$L$67,'AUG 2026 YTD I&amp;E'!$M$67,'AUG 2026 YTD I&amp;E'!$L$68,'AUG 2026 YTD I&amp;E'!$M$68,'AUG 2026 YTD I&amp;E'!$J$69,'AUG 2026 YTD I&amp;E'!$K$69,'AUG 2026 YTD I&amp;E'!$L$69,'AUG 2026 YTD I&amp;E'!$M$69,'AUG 2026 YTD I&amp;E'!$L$72,'AUG 2026 YTD I&amp;E'!$M$72,'AUG 2026 YTD I&amp;E'!$L$73,'AUG 2026 YTD I&amp;E'!$M$73,'AUG 2026 YTD I&amp;E'!$L$74,'AUG 2026 YTD I&amp;E'!$M$74</definedName>
    <definedName name="QB_FORMULA_8" localSheetId="5" hidden="1">'AUG 2026 BVA'!$L$76,'AUG 2026 BVA'!$M$76,'AUG 2026 BVA'!$L$77,'AUG 2026 BVA'!$M$77,'AUG 2026 BVA'!$L$78,'AUG 2026 BVA'!$M$78,'AUG 2026 BVA'!$L$79,'AUG 2026 BVA'!$M$79,'AUG 2026 BVA'!$J$80,'AUG 2026 BVA'!$K$80,'AUG 2026 BVA'!$L$80,'AUG 2026 BVA'!$M$80,'AUG 2026 BVA'!$L$81,'AUG 2026 BVA'!$M$81,'AUG 2026 BVA'!$L$84,'AUG 2026 BVA'!$M$84</definedName>
    <definedName name="QB_FORMULA_8" localSheetId="3" hidden="1">'AUG 2026 General Ledger'!$Q$134,'AUG 2026 General Ledger'!$Q$135,'AUG 2026 General Ledger'!$P$136,'AUG 2026 General Ledger'!$Q$136,'AUG 2026 General Ledger'!$Q$139,'AUG 2026 General Ledger'!$Q$140,'AUG 2026 General Ledger'!$Q$141,'AUG 2026 General Ledger'!$Q$142,'AUG 2026 General Ledger'!$P$143,'AUG 2026 General Ledger'!$Q$143,'AUG 2026 General Ledger'!$Q$145,'AUG 2026 General Ledger'!$P$146,'AUG 2026 General Ledger'!$Q$146,'AUG 2026 General Ledger'!$Q$148,'AUG 2026 General Ledger'!$P$149,'AUG 2026 General Ledger'!$Q$149</definedName>
    <definedName name="QB_FORMULA_8" localSheetId="1" hidden="1">'AUG 2026 MTD I&amp;E'!$L$73,'AUG 2026 MTD I&amp;E'!$M$73,'AUG 2026 MTD I&amp;E'!$L$74,'AUG 2026 MTD I&amp;E'!$M$74,'AUG 2026 MTD I&amp;E'!$L$75,'AUG 2026 MTD I&amp;E'!$M$75,'AUG 2026 MTD I&amp;E'!$L$76,'AUG 2026 MTD I&amp;E'!$M$76,'AUG 2026 MTD I&amp;E'!$J$77,'AUG 2026 MTD I&amp;E'!$K$77,'AUG 2026 MTD I&amp;E'!$L$77,'AUG 2026 MTD I&amp;E'!$M$77,'AUG 2026 MTD I&amp;E'!$L$78,'AUG 2026 MTD I&amp;E'!$M$78,'AUG 2026 MTD I&amp;E'!$L$79,'AUG 2026 MTD I&amp;E'!$M$79</definedName>
    <definedName name="QB_FORMULA_8" localSheetId="2" hidden="1">'AUG 2026 YTD I&amp;E'!$L$76,'AUG 2026 YTD I&amp;E'!$M$76,'AUG 2026 YTD I&amp;E'!$L$77,'AUG 2026 YTD I&amp;E'!$M$77,'AUG 2026 YTD I&amp;E'!$L$78,'AUG 2026 YTD I&amp;E'!$M$78,'AUG 2026 YTD I&amp;E'!$L$79,'AUG 2026 YTD I&amp;E'!$M$79,'AUG 2026 YTD I&amp;E'!$J$80,'AUG 2026 YTD I&amp;E'!$K$80,'AUG 2026 YTD I&amp;E'!$L$80,'AUG 2026 YTD I&amp;E'!$M$80,'AUG 2026 YTD I&amp;E'!$L$81,'AUG 2026 YTD I&amp;E'!$M$81,'AUG 2026 YTD I&amp;E'!$L$84,'AUG 2026 YTD I&amp;E'!$M$84</definedName>
    <definedName name="QB_FORMULA_9" localSheetId="5" hidden="1">'AUG 2026 BVA'!$L$85,'AUG 2026 BVA'!$M$85,'AUG 2026 BVA'!$L$86,'AUG 2026 BVA'!$M$86,'AUG 2026 BVA'!$J$87,'AUG 2026 BVA'!$K$87,'AUG 2026 BVA'!$L$87,'AUG 2026 BVA'!$M$87,'AUG 2026 BVA'!$L$89,'AUG 2026 BVA'!$M$89,'AUG 2026 BVA'!$L$90,'AUG 2026 BVA'!$M$90,'AUG 2026 BVA'!$L$91,'AUG 2026 BVA'!$M$91,'AUG 2026 BVA'!$L$92,'AUG 2026 BVA'!$M$92</definedName>
    <definedName name="QB_FORMULA_9" localSheetId="3" hidden="1">'AUG 2026 General Ledger'!$Q$151,'AUG 2026 General Ledger'!$P$152,'AUG 2026 General Ledger'!$Q$152,'AUG 2026 General Ledger'!$P$153,'AUG 2026 General Ledger'!$Q$153,'AUG 2026 General Ledger'!$Q$155,'AUG 2026 General Ledger'!$Q$156,'AUG 2026 General Ledger'!$Q$157,'AUG 2026 General Ledger'!$Q$158,'AUG 2026 General Ledger'!$Q$159,'AUG 2026 General Ledger'!$Q$160,'AUG 2026 General Ledger'!$Q$161,'AUG 2026 General Ledger'!$Q$162,'AUG 2026 General Ledger'!$P$163,'AUG 2026 General Ledger'!$Q$163,'AUG 2026 General Ledger'!$Q$165</definedName>
    <definedName name="QB_FORMULA_9" localSheetId="1" hidden="1">'AUG 2026 MTD I&amp;E'!$L$80,'AUG 2026 MTD I&amp;E'!$M$80,'AUG 2026 MTD I&amp;E'!$L$81,'AUG 2026 MTD I&amp;E'!$M$81,'AUG 2026 MTD I&amp;E'!$J$82,'AUG 2026 MTD I&amp;E'!$K$82,'AUG 2026 MTD I&amp;E'!$L$82,'AUG 2026 MTD I&amp;E'!$M$82,'AUG 2026 MTD I&amp;E'!$L$84,'AUG 2026 MTD I&amp;E'!$M$84,'AUG 2026 MTD I&amp;E'!$L$85,'AUG 2026 MTD I&amp;E'!$M$85,'AUG 2026 MTD I&amp;E'!$L$86,'AUG 2026 MTD I&amp;E'!$M$86,'AUG 2026 MTD I&amp;E'!$L$87,'AUG 2026 MTD I&amp;E'!$M$87</definedName>
    <definedName name="QB_FORMULA_9" localSheetId="2" hidden="1">'AUG 2026 YTD I&amp;E'!$L$85,'AUG 2026 YTD I&amp;E'!$M$85,'AUG 2026 YTD I&amp;E'!$L$86,'AUG 2026 YTD I&amp;E'!$M$86,'AUG 2026 YTD I&amp;E'!$J$87,'AUG 2026 YTD I&amp;E'!$K$87,'AUG 2026 YTD I&amp;E'!$L$87,'AUG 2026 YTD I&amp;E'!$M$87,'AUG 2026 YTD I&amp;E'!$L$89,'AUG 2026 YTD I&amp;E'!$M$89,'AUG 2026 YTD I&amp;E'!$L$90,'AUG 2026 YTD I&amp;E'!$M$90,'AUG 2026 YTD I&amp;E'!$L$91,'AUG 2026 YTD I&amp;E'!$M$91,'AUG 2026 YTD I&amp;E'!$L$92,'AUG 2026 YTD I&amp;E'!$M$92</definedName>
    <definedName name="QB_ROW_1" localSheetId="0" hidden="1">'AUG 2026 Balance Sheet'!$A$2</definedName>
    <definedName name="QB_ROW_10031" localSheetId="0" hidden="1">'AUG 2026 Balance Sheet'!$D$41</definedName>
    <definedName name="QB_ROW_1011" localSheetId="0" hidden="1">'AUG 2026 Balance Sheet'!$B$3</definedName>
    <definedName name="QB_ROW_101230" localSheetId="0" hidden="1">'AUG 2026 Balance Sheet'!$D$17</definedName>
    <definedName name="QB_ROW_10331" localSheetId="0" hidden="1">'AUG 2026 Balance Sheet'!$D$43</definedName>
    <definedName name="QB_ROW_105020" localSheetId="3" hidden="1">'AUG 2026 General Ledger'!$C$454</definedName>
    <definedName name="QB_ROW_105250" localSheetId="5" hidden="1">'AUG 2026 BVA'!$F$201</definedName>
    <definedName name="QB_ROW_105250" localSheetId="1" hidden="1">'AUG 2026 MTD I&amp;E'!$F$190</definedName>
    <definedName name="QB_ROW_105250" localSheetId="2" hidden="1">'AUG 2026 YTD I&amp;E'!$F$201</definedName>
    <definedName name="QB_ROW_105320" localSheetId="3" hidden="1">'AUG 2026 General Ledger'!$C$457</definedName>
    <definedName name="QB_ROW_106020" localSheetId="3" hidden="1">'AUG 2026 General Ledger'!$C$497</definedName>
    <definedName name="QB_ROW_106250" localSheetId="5" hidden="1">'AUG 2026 BVA'!$F$227</definedName>
    <definedName name="QB_ROW_106250" localSheetId="1" hidden="1">'AUG 2026 MTD I&amp;E'!$F$216</definedName>
    <definedName name="QB_ROW_106250" localSheetId="2" hidden="1">'AUG 2026 YTD I&amp;E'!$F$227</definedName>
    <definedName name="QB_ROW_106320" localSheetId="3" hidden="1">'AUG 2026 General Ledger'!$C$500</definedName>
    <definedName name="QB_ROW_107050" localSheetId="5" hidden="1">'AUG 2026 BVA'!$F$228</definedName>
    <definedName name="QB_ROW_107050" localSheetId="1" hidden="1">'AUG 2026 MTD I&amp;E'!$F$217</definedName>
    <definedName name="QB_ROW_107050" localSheetId="2" hidden="1">'AUG 2026 YTD I&amp;E'!$F$228</definedName>
    <definedName name="QB_ROW_107350" localSheetId="5" hidden="1">'AUG 2026 BVA'!$F$230</definedName>
    <definedName name="QB_ROW_107350" localSheetId="1" hidden="1">'AUG 2026 MTD I&amp;E'!$F$219</definedName>
    <definedName name="QB_ROW_107350" localSheetId="2" hidden="1">'AUG 2026 YTD I&amp;E'!$F$230</definedName>
    <definedName name="QB_ROW_108260" localSheetId="5" hidden="1">'AUG 2026 BVA'!$G$168</definedName>
    <definedName name="QB_ROW_108260" localSheetId="1" hidden="1">'AUG 2026 MTD I&amp;E'!$G$157</definedName>
    <definedName name="QB_ROW_108260" localSheetId="2" hidden="1">'AUG 2026 YTD I&amp;E'!$G$168</definedName>
    <definedName name="QB_ROW_11031" localSheetId="0" hidden="1">'AUG 2026 Balance Sheet'!$D$44</definedName>
    <definedName name="QB_ROW_11050" localSheetId="0" hidden="1">'AUG 2026 Balance Sheet'!$F$63</definedName>
    <definedName name="QB_ROW_112250" localSheetId="5" hidden="1">'AUG 2026 BVA'!$F$150</definedName>
    <definedName name="QB_ROW_112250" localSheetId="1" hidden="1">'AUG 2026 MTD I&amp;E'!$F$142</definedName>
    <definedName name="QB_ROW_112250" localSheetId="2" hidden="1">'AUG 2026 YTD I&amp;E'!$F$150</definedName>
    <definedName name="QB_ROW_113010" localSheetId="3" hidden="1">'AUG 2026 General Ledger'!$B$2</definedName>
    <definedName name="QB_ROW_113240" localSheetId="5" hidden="1">'AUG 2026 BVA'!$E$8</definedName>
    <definedName name="QB_ROW_113240" localSheetId="1" hidden="1">'AUG 2026 MTD I&amp;E'!$E$7</definedName>
    <definedName name="QB_ROW_113240" localSheetId="2" hidden="1">'AUG 2026 YTD I&amp;E'!$E$8</definedName>
    <definedName name="QB_ROW_11331" localSheetId="0" hidden="1">'AUG 2026 Balance Sheet'!$D$47</definedName>
    <definedName name="QB_ROW_113310" localSheetId="3" hidden="1">'AUG 2026 General Ledger'!$B$4</definedName>
    <definedName name="QB_ROW_11350" localSheetId="0" hidden="1">'AUG 2026 Balance Sheet'!$F$66</definedName>
    <definedName name="QB_ROW_114030" localSheetId="5" hidden="1">'AUG 2026 BVA'!$D$241</definedName>
    <definedName name="QB_ROW_114030" localSheetId="2" hidden="1">'AUG 2026 YTD I&amp;E'!$D$241</definedName>
    <definedName name="QB_ROW_114330" localSheetId="5" hidden="1">'AUG 2026 BVA'!$D$243</definedName>
    <definedName name="QB_ROW_114330" localSheetId="2" hidden="1">'AUG 2026 YTD I&amp;E'!$D$243</definedName>
    <definedName name="QB_ROW_117220" localSheetId="0" hidden="1">'AUG 2026 Balance Sheet'!$C$27</definedName>
    <definedName name="QB_ROW_118220" localSheetId="0" hidden="1">'AUG 2026 Balance Sheet'!$C$33</definedName>
    <definedName name="QB_ROW_12031" localSheetId="0" hidden="1">'AUG 2026 Balance Sheet'!$D$48</definedName>
    <definedName name="QB_ROW_1220" localSheetId="0" hidden="1">'AUG 2026 Balance Sheet'!$C$92</definedName>
    <definedName name="QB_ROW_12260" localSheetId="0" hidden="1">'AUG 2026 Balance Sheet'!$G$64</definedName>
    <definedName name="QB_ROW_12331" localSheetId="0" hidden="1">'AUG 2026 Balance Sheet'!$D$75</definedName>
    <definedName name="QB_ROW_125260" localSheetId="5" hidden="1">'AUG 2026 BVA'!$G$185</definedName>
    <definedName name="QB_ROW_125260" localSheetId="1" hidden="1">'AUG 2026 MTD I&amp;E'!$G$174</definedName>
    <definedName name="QB_ROW_125260" localSheetId="2" hidden="1">'AUG 2026 YTD I&amp;E'!$G$185</definedName>
    <definedName name="QB_ROW_127220" localSheetId="0" hidden="1">'AUG 2026 Balance Sheet'!$C$35</definedName>
    <definedName name="QB_ROW_128260" localSheetId="5" hidden="1">'AUG 2026 BVA'!$G$193</definedName>
    <definedName name="QB_ROW_128260" localSheetId="1" hidden="1">'AUG 2026 MTD I&amp;E'!$G$182</definedName>
    <definedName name="QB_ROW_128260" localSheetId="2" hidden="1">'AUG 2026 YTD I&amp;E'!$G$193</definedName>
    <definedName name="QB_ROW_129220" localSheetId="0" hidden="1">'AUG 2026 Balance Sheet'!$C$93</definedName>
    <definedName name="QB_ROW_130010" localSheetId="3" hidden="1">'AUG 2026 General Ledger'!$B$63</definedName>
    <definedName name="QB_ROW_130040" localSheetId="5" hidden="1">'AUG 2026 BVA'!$E$44</definedName>
    <definedName name="QB_ROW_130040" localSheetId="1" hidden="1">'AUG 2026 MTD I&amp;E'!$E$42</definedName>
    <definedName name="QB_ROW_130040" localSheetId="2" hidden="1">'AUG 2026 YTD I&amp;E'!$E$44</definedName>
    <definedName name="QB_ROW_13021" localSheetId="0" hidden="1">'AUG 2026 Balance Sheet'!$C$77</definedName>
    <definedName name="QB_ROW_130310" localSheetId="3" hidden="1">'AUG 2026 General Ledger'!$B$335</definedName>
    <definedName name="QB_ROW_130340" localSheetId="5" hidden="1">'AUG 2026 BVA'!$E$142</definedName>
    <definedName name="QB_ROW_130340" localSheetId="1" hidden="1">'AUG 2026 MTD I&amp;E'!$E$135</definedName>
    <definedName name="QB_ROW_130340" localSheetId="2" hidden="1">'AUG 2026 YTD I&amp;E'!$E$142</definedName>
    <definedName name="QB_ROW_131020" localSheetId="3" hidden="1">'AUG 2026 General Ledger'!$C$264</definedName>
    <definedName name="QB_ROW_131050" localSheetId="5" hidden="1">'AUG 2026 BVA'!$F$110</definedName>
    <definedName name="QB_ROW_131050" localSheetId="1" hidden="1">'AUG 2026 MTD I&amp;E'!$F$103</definedName>
    <definedName name="QB_ROW_131050" localSheetId="2" hidden="1">'AUG 2026 YTD I&amp;E'!$F$110</definedName>
    <definedName name="QB_ROW_1311" localSheetId="0" hidden="1">'AUG 2026 Balance Sheet'!$B$25</definedName>
    <definedName name="QB_ROW_131320" localSheetId="3" hidden="1">'AUG 2026 General Ledger'!$C$334</definedName>
    <definedName name="QB_ROW_131350" localSheetId="5" hidden="1">'AUG 2026 BVA'!$F$141</definedName>
    <definedName name="QB_ROW_131350" localSheetId="1" hidden="1">'AUG 2026 MTD I&amp;E'!$F$134</definedName>
    <definedName name="QB_ROW_131350" localSheetId="2" hidden="1">'AUG 2026 YTD I&amp;E'!$F$141</definedName>
    <definedName name="QB_ROW_132040" localSheetId="5" hidden="1">'AUG 2026 BVA'!$E$143</definedName>
    <definedName name="QB_ROW_132040" localSheetId="1" hidden="1">'AUG 2026 MTD I&amp;E'!$E$136</definedName>
    <definedName name="QB_ROW_132040" localSheetId="2" hidden="1">'AUG 2026 YTD I&amp;E'!$E$143</definedName>
    <definedName name="QB_ROW_132340" localSheetId="5" hidden="1">'AUG 2026 BVA'!$E$147</definedName>
    <definedName name="QB_ROW_132340" localSheetId="1" hidden="1">'AUG 2026 MTD I&amp;E'!$E$139</definedName>
    <definedName name="QB_ROW_132340" localSheetId="2" hidden="1">'AUG 2026 YTD I&amp;E'!$E$147</definedName>
    <definedName name="QB_ROW_13260" localSheetId="0" hidden="1">'AUG 2026 Balance Sheet'!$G$65</definedName>
    <definedName name="QB_ROW_133010" localSheetId="3" hidden="1">'AUG 2026 General Ledger'!$B$336</definedName>
    <definedName name="QB_ROW_133040" localSheetId="5" hidden="1">'AUG 2026 BVA'!$E$148</definedName>
    <definedName name="QB_ROW_133040" localSheetId="1" hidden="1">'AUG 2026 MTD I&amp;E'!$E$140</definedName>
    <definedName name="QB_ROW_133040" localSheetId="2" hidden="1">'AUG 2026 YTD I&amp;E'!$E$148</definedName>
    <definedName name="QB_ROW_13321" localSheetId="0" hidden="1">'AUG 2026 Balance Sheet'!$C$80</definedName>
    <definedName name="QB_ROW_133250" localSheetId="5" hidden="1">'AUG 2026 BVA'!$F$155</definedName>
    <definedName name="QB_ROW_133250" localSheetId="2" hidden="1">'AUG 2026 YTD I&amp;E'!$F$155</definedName>
    <definedName name="QB_ROW_133310" localSheetId="3" hidden="1">'AUG 2026 General Ledger'!$B$364</definedName>
    <definedName name="QB_ROW_133340" localSheetId="5" hidden="1">'AUG 2026 BVA'!$E$156</definedName>
    <definedName name="QB_ROW_133340" localSheetId="1" hidden="1">'AUG 2026 MTD I&amp;E'!$E$146</definedName>
    <definedName name="QB_ROW_133340" localSheetId="2" hidden="1">'AUG 2026 YTD I&amp;E'!$E$156</definedName>
    <definedName name="QB_ROW_134010" localSheetId="3" hidden="1">'AUG 2026 General Ledger'!$B$365</definedName>
    <definedName name="QB_ROW_134040" localSheetId="5" hidden="1">'AUG 2026 BVA'!$E$157</definedName>
    <definedName name="QB_ROW_134040" localSheetId="1" hidden="1">'AUG 2026 MTD I&amp;E'!$E$147</definedName>
    <definedName name="QB_ROW_134040" localSheetId="2" hidden="1">'AUG 2026 YTD I&amp;E'!$E$157</definedName>
    <definedName name="QB_ROW_134310" localSheetId="3" hidden="1">'AUG 2026 General Ledger'!$B$452</definedName>
    <definedName name="QB_ROW_134340" localSheetId="5" hidden="1">'AUG 2026 BVA'!$E$199</definedName>
    <definedName name="QB_ROW_134340" localSheetId="1" hidden="1">'AUG 2026 MTD I&amp;E'!$E$188</definedName>
    <definedName name="QB_ROW_134340" localSheetId="2" hidden="1">'AUG 2026 YTD I&amp;E'!$E$199</definedName>
    <definedName name="QB_ROW_136030" localSheetId="3" hidden="1">'AUG 2026 General Ledger'!$D$89</definedName>
    <definedName name="QB_ROW_136260" localSheetId="5" hidden="1">'AUG 2026 BVA'!$G$51</definedName>
    <definedName name="QB_ROW_136260" localSheetId="1" hidden="1">'AUG 2026 MTD I&amp;E'!$G$49</definedName>
    <definedName name="QB_ROW_136260" localSheetId="2" hidden="1">'AUG 2026 YTD I&amp;E'!$G$51</definedName>
    <definedName name="QB_ROW_136330" localSheetId="3" hidden="1">'AUG 2026 General Ledger'!$D$93</definedName>
    <definedName name="QB_ROW_137070" localSheetId="5" hidden="1">'AUG 2026 BVA'!$H$117</definedName>
    <definedName name="QB_ROW_137070" localSheetId="1" hidden="1">'AUG 2026 MTD I&amp;E'!$H$110</definedName>
    <definedName name="QB_ROW_137070" localSheetId="2" hidden="1">'AUG 2026 YTD I&amp;E'!$H$117</definedName>
    <definedName name="QB_ROW_137280" localSheetId="5" hidden="1">'AUG 2026 BVA'!$I$119</definedName>
    <definedName name="QB_ROW_137280" localSheetId="1" hidden="1">'AUG 2026 MTD I&amp;E'!$I$112</definedName>
    <definedName name="QB_ROW_137280" localSheetId="2" hidden="1">'AUG 2026 YTD I&amp;E'!$I$119</definedName>
    <definedName name="QB_ROW_137370" localSheetId="5" hidden="1">'AUG 2026 BVA'!$H$120</definedName>
    <definedName name="QB_ROW_137370" localSheetId="1" hidden="1">'AUG 2026 MTD I&amp;E'!$H$113</definedName>
    <definedName name="QB_ROW_137370" localSheetId="2" hidden="1">'AUG 2026 YTD I&amp;E'!$H$120</definedName>
    <definedName name="QB_ROW_14011" localSheetId="0" hidden="1">'AUG 2026 Balance Sheet'!$B$82</definedName>
    <definedName name="QB_ROW_14250" localSheetId="0" hidden="1">'AUG 2026 Balance Sheet'!$F$68</definedName>
    <definedName name="QB_ROW_143030" localSheetId="3" hidden="1">'AUG 2026 General Ledger'!$D$103</definedName>
    <definedName name="QB_ROW_14311" localSheetId="0" hidden="1">'AUG 2026 Balance Sheet'!$B$95</definedName>
    <definedName name="QB_ROW_143260" localSheetId="5" hidden="1">'AUG 2026 BVA'!$G$59</definedName>
    <definedName name="QB_ROW_143260" localSheetId="1" hidden="1">'AUG 2026 MTD I&amp;E'!$G$57</definedName>
    <definedName name="QB_ROW_143260" localSheetId="2" hidden="1">'AUG 2026 YTD I&amp;E'!$G$59</definedName>
    <definedName name="QB_ROW_143330" localSheetId="3" hidden="1">'AUG 2026 General Ledger'!$D$105</definedName>
    <definedName name="QB_ROW_144260" localSheetId="5" hidden="1">'AUG 2026 BVA'!$G$180</definedName>
    <definedName name="QB_ROW_144260" localSheetId="1" hidden="1">'AUG 2026 MTD I&amp;E'!$G$169</definedName>
    <definedName name="QB_ROW_144260" localSheetId="2" hidden="1">'AUG 2026 YTD I&amp;E'!$G$180</definedName>
    <definedName name="QB_ROW_145030" localSheetId="3" hidden="1">'AUG 2026 General Ledger'!$D$415</definedName>
    <definedName name="QB_ROW_145260" localSheetId="5" hidden="1">'AUG 2026 BVA'!$G$181</definedName>
    <definedName name="QB_ROW_145260" localSheetId="1" hidden="1">'AUG 2026 MTD I&amp;E'!$G$170</definedName>
    <definedName name="QB_ROW_145260" localSheetId="2" hidden="1">'AUG 2026 YTD I&amp;E'!$G$181</definedName>
    <definedName name="QB_ROW_145330" localSheetId="3" hidden="1">'AUG 2026 General Ledger'!$D$421</definedName>
    <definedName name="QB_ROW_147260" localSheetId="5" hidden="1">'AUG 2026 BVA'!$G$187</definedName>
    <definedName name="QB_ROW_147260" localSheetId="1" hidden="1">'AUG 2026 MTD I&amp;E'!$G$176</definedName>
    <definedName name="QB_ROW_147260" localSheetId="2" hidden="1">'AUG 2026 YTD I&amp;E'!$G$187</definedName>
    <definedName name="QB_ROW_148030" localSheetId="0" hidden="1">'AUG 2026 Balance Sheet'!$D$5</definedName>
    <definedName name="QB_ROW_148330" localSheetId="0" hidden="1">'AUG 2026 Balance Sheet'!$D$14</definedName>
    <definedName name="QB_ROW_149030" localSheetId="3" hidden="1">'AUG 2026 General Ledger'!$D$434</definedName>
    <definedName name="QB_ROW_149260" localSheetId="5" hidden="1">'AUG 2026 BVA'!$G$190</definedName>
    <definedName name="QB_ROW_149260" localSheetId="1" hidden="1">'AUG 2026 MTD I&amp;E'!$G$179</definedName>
    <definedName name="QB_ROW_149260" localSheetId="2" hidden="1">'AUG 2026 YTD I&amp;E'!$G$190</definedName>
    <definedName name="QB_ROW_149330" localSheetId="3" hidden="1">'AUG 2026 General Ledger'!$D$436</definedName>
    <definedName name="QB_ROW_15250" localSheetId="0" hidden="1">'AUG 2026 Balance Sheet'!$F$67</definedName>
    <definedName name="QB_ROW_154260" localSheetId="5" hidden="1">'AUG 2026 BVA'!$G$183</definedName>
    <definedName name="QB_ROW_154260" localSheetId="1" hidden="1">'AUG 2026 MTD I&amp;E'!$G$172</definedName>
    <definedName name="QB_ROW_154260" localSheetId="2" hidden="1">'AUG 2026 YTD I&amp;E'!$G$183</definedName>
    <definedName name="QB_ROW_155260" localSheetId="5" hidden="1">'AUG 2026 BVA'!$G$184</definedName>
    <definedName name="QB_ROW_155260" localSheetId="1" hidden="1">'AUG 2026 MTD I&amp;E'!$G$173</definedName>
    <definedName name="QB_ROW_155260" localSheetId="2" hidden="1">'AUG 2026 YTD I&amp;E'!$G$184</definedName>
    <definedName name="QB_ROW_156040" localSheetId="3" hidden="1">'AUG 2026 General Ledger'!$E$269</definedName>
    <definedName name="QB_ROW_156050" localSheetId="3" hidden="1">'AUG 2026 General Ledger'!$F$276</definedName>
    <definedName name="QB_ROW_156070" localSheetId="5" hidden="1">'AUG 2026 BVA'!$H$113</definedName>
    <definedName name="QB_ROW_156070" localSheetId="1" hidden="1">'AUG 2026 MTD I&amp;E'!$H$106</definedName>
    <definedName name="QB_ROW_156070" localSheetId="2" hidden="1">'AUG 2026 YTD I&amp;E'!$H$113</definedName>
    <definedName name="QB_ROW_156280" localSheetId="5" hidden="1">'AUG 2026 BVA'!$I$115</definedName>
    <definedName name="QB_ROW_156280" localSheetId="1" hidden="1">'AUG 2026 MTD I&amp;E'!$I$108</definedName>
    <definedName name="QB_ROW_156280" localSheetId="2" hidden="1">'AUG 2026 YTD I&amp;E'!$I$115</definedName>
    <definedName name="QB_ROW_156340" localSheetId="3" hidden="1">'AUG 2026 General Ledger'!$E$281</definedName>
    <definedName name="QB_ROW_156350" localSheetId="3" hidden="1">'AUG 2026 General Ledger'!$F$280</definedName>
    <definedName name="QB_ROW_156370" localSheetId="5" hidden="1">'AUG 2026 BVA'!$H$116</definedName>
    <definedName name="QB_ROW_156370" localSheetId="1" hidden="1">'AUG 2026 MTD I&amp;E'!$H$109</definedName>
    <definedName name="QB_ROW_156370" localSheetId="2" hidden="1">'AUG 2026 YTD I&amp;E'!$H$116</definedName>
    <definedName name="QB_ROW_157040" localSheetId="3" hidden="1">'AUG 2026 General Ledger'!$E$282</definedName>
    <definedName name="QB_ROW_157340" localSheetId="3" hidden="1">'AUG 2026 General Ledger'!$E$284</definedName>
    <definedName name="QB_ROW_157370" localSheetId="5" hidden="1">'AUG 2026 BVA'!$H$121</definedName>
    <definedName name="QB_ROW_157370" localSheetId="1" hidden="1">'AUG 2026 MTD I&amp;E'!$H$114</definedName>
    <definedName name="QB_ROW_157370" localSheetId="2" hidden="1">'AUG 2026 YTD I&amp;E'!$H$121</definedName>
    <definedName name="QB_ROW_161250" localSheetId="5" hidden="1">'AUG 2026 BVA'!$F$202</definedName>
    <definedName name="QB_ROW_161250" localSheetId="1" hidden="1">'AUG 2026 MTD I&amp;E'!$F$191</definedName>
    <definedName name="QB_ROW_161250" localSheetId="2" hidden="1">'AUG 2026 YTD I&amp;E'!$F$202</definedName>
    <definedName name="QB_ROW_164040" localSheetId="3" hidden="1">'AUG 2026 General Ledger'!$E$304</definedName>
    <definedName name="QB_ROW_164270" localSheetId="5" hidden="1">'AUG 2026 BVA'!$H$126</definedName>
    <definedName name="QB_ROW_164270" localSheetId="1" hidden="1">'AUG 2026 MTD I&amp;E'!$H$119</definedName>
    <definedName name="QB_ROW_164270" localSheetId="2" hidden="1">'AUG 2026 YTD I&amp;E'!$H$126</definedName>
    <definedName name="QB_ROW_164340" localSheetId="3" hidden="1">'AUG 2026 General Ledger'!$E$306</definedName>
    <definedName name="QB_ROW_165040" localSheetId="3" hidden="1">'AUG 2026 General Ledger'!$E$164</definedName>
    <definedName name="QB_ROW_165270" localSheetId="5" hidden="1">'AUG 2026 BVA'!$H$84</definedName>
    <definedName name="QB_ROW_165270" localSheetId="1" hidden="1">'AUG 2026 MTD I&amp;E'!$H$79</definedName>
    <definedName name="QB_ROW_165270" localSheetId="2" hidden="1">'AUG 2026 YTD I&amp;E'!$H$84</definedName>
    <definedName name="QB_ROW_165340" localSheetId="3" hidden="1">'AUG 2026 General Ledger'!$E$167</definedName>
    <definedName name="QB_ROW_167050" localSheetId="3" hidden="1">'AUG 2026 General Ledger'!$F$319</definedName>
    <definedName name="QB_ROW_167280" localSheetId="5" hidden="1">'AUG 2026 BVA'!$I$134</definedName>
    <definedName name="QB_ROW_167280" localSheetId="1" hidden="1">'AUG 2026 MTD I&amp;E'!$I$127</definedName>
    <definedName name="QB_ROW_167280" localSheetId="2" hidden="1">'AUG 2026 YTD I&amp;E'!$I$134</definedName>
    <definedName name="QB_ROW_167350" localSheetId="3" hidden="1">'AUG 2026 General Ledger'!$F$321</definedName>
    <definedName name="QB_ROW_169240" localSheetId="0" hidden="1">'AUG 2026 Balance Sheet'!$E$42</definedName>
    <definedName name="QB_ROW_17221" localSheetId="0" hidden="1">'AUG 2026 Balance Sheet'!$C$94</definedName>
    <definedName name="QB_ROW_17250" localSheetId="0" hidden="1">'AUG 2026 Balance Sheet'!$F$58</definedName>
    <definedName name="QB_ROW_174230" localSheetId="0" hidden="1">'AUG 2026 Balance Sheet'!$D$89</definedName>
    <definedName name="QB_ROW_177030" localSheetId="3" hidden="1">'AUG 2026 General Ledger'!$D$100</definedName>
    <definedName name="QB_ROW_177260" localSheetId="5" hidden="1">'AUG 2026 BVA'!$G$56</definedName>
    <definedName name="QB_ROW_177260" localSheetId="1" hidden="1">'AUG 2026 MTD I&amp;E'!$G$54</definedName>
    <definedName name="QB_ROW_177260" localSheetId="2" hidden="1">'AUG 2026 YTD I&amp;E'!$G$56</definedName>
    <definedName name="QB_ROW_177330" localSheetId="3" hidden="1">'AUG 2026 General Ledger'!$D$102</definedName>
    <definedName name="QB_ROW_178260" localSheetId="5" hidden="1">'AUG 2026 BVA'!$G$52</definedName>
    <definedName name="QB_ROW_178260" localSheetId="1" hidden="1">'AUG 2026 MTD I&amp;E'!$G$50</definedName>
    <definedName name="QB_ROW_178260" localSheetId="2" hidden="1">'AUG 2026 YTD I&amp;E'!$G$52</definedName>
    <definedName name="QB_ROW_18220" localSheetId="0" hidden="1">'AUG 2026 Balance Sheet'!$C$32</definedName>
    <definedName name="QB_ROW_18301" localSheetId="5" hidden="1">'AUG 2026 BVA'!$A$289</definedName>
    <definedName name="QB_ROW_18301" localSheetId="1" hidden="1">'AUG 2026 MTD I&amp;E'!$A$258</definedName>
    <definedName name="QB_ROW_18301" localSheetId="2" hidden="1">'AUG 2026 YTD I&amp;E'!$A$289</definedName>
    <definedName name="QB_ROW_185040" localSheetId="3" hidden="1">'AUG 2026 General Ledger'!$E$307</definedName>
    <definedName name="QB_ROW_185270" localSheetId="5" hidden="1">'AUG 2026 BVA'!$H$127</definedName>
    <definedName name="QB_ROW_185270" localSheetId="1" hidden="1">'AUG 2026 MTD I&amp;E'!$H$120</definedName>
    <definedName name="QB_ROW_185270" localSheetId="2" hidden="1">'AUG 2026 YTD I&amp;E'!$H$127</definedName>
    <definedName name="QB_ROW_185340" localSheetId="3" hidden="1">'AUG 2026 General Ledger'!$E$309</definedName>
    <definedName name="QB_ROW_187020" localSheetId="0" hidden="1">'AUG 2026 Balance Sheet'!$C$84</definedName>
    <definedName name="QB_ROW_187320" localSheetId="0" hidden="1">'AUG 2026 Balance Sheet'!$C$91</definedName>
    <definedName name="QB_ROW_190010" localSheetId="3" hidden="1">'AUG 2026 General Ledger'!$B$459</definedName>
    <definedName name="QB_ROW_190040" localSheetId="5" hidden="1">'AUG 2026 BVA'!$E$205</definedName>
    <definedName name="QB_ROW_190040" localSheetId="1" hidden="1">'AUG 2026 MTD I&amp;E'!$E$194</definedName>
    <definedName name="QB_ROW_190040" localSheetId="2" hidden="1">'AUG 2026 YTD I&amp;E'!$E$205</definedName>
    <definedName name="QB_ROW_19011" localSheetId="5" hidden="1">'AUG 2026 BVA'!$B$3</definedName>
    <definedName name="QB_ROW_19011" localSheetId="1" hidden="1">'AUG 2026 MTD I&amp;E'!$B$3</definedName>
    <definedName name="QB_ROW_19011" localSheetId="2" hidden="1">'AUG 2026 YTD I&amp;E'!$B$3</definedName>
    <definedName name="QB_ROW_190310" localSheetId="3" hidden="1">'AUG 2026 General Ledger'!$B$489</definedName>
    <definedName name="QB_ROW_190340" localSheetId="5" hidden="1">'AUG 2026 BVA'!$E$220</definedName>
    <definedName name="QB_ROW_190340" localSheetId="1" hidden="1">'AUG 2026 MTD I&amp;E'!$E$209</definedName>
    <definedName name="QB_ROW_190340" localSheetId="2" hidden="1">'AUG 2026 YTD I&amp;E'!$E$220</definedName>
    <definedName name="QB_ROW_192020" localSheetId="3" hidden="1">'AUG 2026 General Ledger'!$C$485</definedName>
    <definedName name="QB_ROW_192250" localSheetId="5" hidden="1">'AUG 2026 BVA'!$F$214</definedName>
    <definedName name="QB_ROW_192250" localSheetId="1" hidden="1">'AUG 2026 MTD I&amp;E'!$F$203</definedName>
    <definedName name="QB_ROW_192250" localSheetId="2" hidden="1">'AUG 2026 YTD I&amp;E'!$F$214</definedName>
    <definedName name="QB_ROW_192320" localSheetId="3" hidden="1">'AUG 2026 General Ledger'!$C$488</definedName>
    <definedName name="QB_ROW_19311" localSheetId="5" hidden="1">'AUG 2026 BVA'!$B$234</definedName>
    <definedName name="QB_ROW_19311" localSheetId="1" hidden="1">'AUG 2026 MTD I&amp;E'!$B$223</definedName>
    <definedName name="QB_ROW_19311" localSheetId="2" hidden="1">'AUG 2026 YTD I&amp;E'!$B$234</definedName>
    <definedName name="QB_ROW_193220" localSheetId="0" hidden="1">'AUG 2026 Balance Sheet'!$C$83</definedName>
    <definedName name="QB_ROW_19350" localSheetId="5" hidden="1">'AUG 2026 BVA'!$F$49</definedName>
    <definedName name="QB_ROW_19350" localSheetId="1" hidden="1">'AUG 2026 MTD I&amp;E'!$F$47</definedName>
    <definedName name="QB_ROW_19350" localSheetId="2" hidden="1">'AUG 2026 YTD I&amp;E'!$F$49</definedName>
    <definedName name="QB_ROW_198040" localSheetId="3" hidden="1">'AUG 2026 General Ledger'!$E$137</definedName>
    <definedName name="QB_ROW_198070" localSheetId="5" hidden="1">'AUG 2026 BVA'!$H$75</definedName>
    <definedName name="QB_ROW_198070" localSheetId="1" hidden="1">'AUG 2026 MTD I&amp;E'!$H$72</definedName>
    <definedName name="QB_ROW_198070" localSheetId="2" hidden="1">'AUG 2026 YTD I&amp;E'!$H$75</definedName>
    <definedName name="QB_ROW_198340" localSheetId="3" hidden="1">'AUG 2026 General Ledger'!$E$153</definedName>
    <definedName name="QB_ROW_198370" localSheetId="5" hidden="1">'AUG 2026 BVA'!$H$80</definedName>
    <definedName name="QB_ROW_198370" localSheetId="1" hidden="1">'AUG 2026 MTD I&amp;E'!$H$77</definedName>
    <definedName name="QB_ROW_198370" localSheetId="2" hidden="1">'AUG 2026 YTD I&amp;E'!$H$80</definedName>
    <definedName name="QB_ROW_199250" localSheetId="5" hidden="1">'AUG 2026 BVA'!$F$213</definedName>
    <definedName name="QB_ROW_199250" localSheetId="1" hidden="1">'AUG 2026 MTD I&amp;E'!$F$202</definedName>
    <definedName name="QB_ROW_199250" localSheetId="2" hidden="1">'AUG 2026 YTD I&amp;E'!$F$213</definedName>
    <definedName name="QB_ROW_200270" localSheetId="5" hidden="1">'AUG 2026 BVA'!$H$137</definedName>
    <definedName name="QB_ROW_200270" localSheetId="1" hidden="1">'AUG 2026 MTD I&amp;E'!$H$130</definedName>
    <definedName name="QB_ROW_200270" localSheetId="2" hidden="1">'AUG 2026 YTD I&amp;E'!$H$137</definedName>
    <definedName name="QB_ROW_20031" localSheetId="5" hidden="1">'AUG 2026 BVA'!$D$4</definedName>
    <definedName name="QB_ROW_20031" localSheetId="1" hidden="1">'AUG 2026 MTD I&amp;E'!$D$4</definedName>
    <definedName name="QB_ROW_20031" localSheetId="2" hidden="1">'AUG 2026 YTD I&amp;E'!$D$4</definedName>
    <definedName name="QB_ROW_202010" localSheetId="3" hidden="1">'AUG 2026 General Ledger'!$B$502</definedName>
    <definedName name="QB_ROW_2021" localSheetId="0" hidden="1">'AUG 2026 Balance Sheet'!$C$4</definedName>
    <definedName name="QB_ROW_202240" localSheetId="5" hidden="1">'AUG 2026 BVA'!$E$232</definedName>
    <definedName name="QB_ROW_202240" localSheetId="1" hidden="1">'AUG 2026 MTD I&amp;E'!$E$221</definedName>
    <definedName name="QB_ROW_202240" localSheetId="2" hidden="1">'AUG 2026 YTD I&amp;E'!$E$232</definedName>
    <definedName name="QB_ROW_202310" localSheetId="3" hidden="1">'AUG 2026 General Ledger'!$B$506</definedName>
    <definedName name="QB_ROW_20331" localSheetId="5" hidden="1">'AUG 2026 BVA'!$D$32</definedName>
    <definedName name="QB_ROW_20331" localSheetId="1" hidden="1">'AUG 2026 MTD I&amp;E'!$D$30</definedName>
    <definedName name="QB_ROW_20331" localSheetId="2" hidden="1">'AUG 2026 YTD I&amp;E'!$D$32</definedName>
    <definedName name="QB_ROW_206050" localSheetId="3" hidden="1">'AUG 2026 General Ledger'!$F$147</definedName>
    <definedName name="QB_ROW_206280" localSheetId="5" hidden="1">'AUG 2026 BVA'!$I$78</definedName>
    <definedName name="QB_ROW_206280" localSheetId="1" hidden="1">'AUG 2026 MTD I&amp;E'!$I$75</definedName>
    <definedName name="QB_ROW_206280" localSheetId="2" hidden="1">'AUG 2026 YTD I&amp;E'!$I$78</definedName>
    <definedName name="QB_ROW_206350" localSheetId="3" hidden="1">'AUG 2026 General Ledger'!$F$149</definedName>
    <definedName name="QB_ROW_207020" localSheetId="3" hidden="1">'AUG 2026 General Ledger'!$C$460</definedName>
    <definedName name="QB_ROW_207030" localSheetId="3" hidden="1">'AUG 2026 General Ledger'!$D$464</definedName>
    <definedName name="QB_ROW_207050" localSheetId="5" hidden="1">'AUG 2026 BVA'!$F$207</definedName>
    <definedName name="QB_ROW_207050" localSheetId="1" hidden="1">'AUG 2026 MTD I&amp;E'!$F$196</definedName>
    <definedName name="QB_ROW_207050" localSheetId="2" hidden="1">'AUG 2026 YTD I&amp;E'!$F$207</definedName>
    <definedName name="QB_ROW_207260" localSheetId="5" hidden="1">'AUG 2026 BVA'!$G$211</definedName>
    <definedName name="QB_ROW_207260" localSheetId="1" hidden="1">'AUG 2026 MTD I&amp;E'!$G$200</definedName>
    <definedName name="QB_ROW_207260" localSheetId="2" hidden="1">'AUG 2026 YTD I&amp;E'!$G$211</definedName>
    <definedName name="QB_ROW_207320" localSheetId="3" hidden="1">'AUG 2026 General Ledger'!$C$484</definedName>
    <definedName name="QB_ROW_207330" localSheetId="3" hidden="1">'AUG 2026 General Ledger'!$D$483</definedName>
    <definedName name="QB_ROW_207350" localSheetId="5" hidden="1">'AUG 2026 BVA'!$F$212</definedName>
    <definedName name="QB_ROW_207350" localSheetId="1" hidden="1">'AUG 2026 MTD I&amp;E'!$F$201</definedName>
    <definedName name="QB_ROW_207350" localSheetId="2" hidden="1">'AUG 2026 YTD I&amp;E'!$F$212</definedName>
    <definedName name="QB_ROW_208250" localSheetId="5" hidden="1">'AUG 2026 BVA'!$F$206</definedName>
    <definedName name="QB_ROW_208250" localSheetId="1" hidden="1">'AUG 2026 MTD I&amp;E'!$F$195</definedName>
    <definedName name="QB_ROW_208250" localSheetId="2" hidden="1">'AUG 2026 YTD I&amp;E'!$F$206</definedName>
    <definedName name="QB_ROW_210010" localSheetId="3" hidden="1">'AUG 2026 General Ledger'!$B$453</definedName>
    <definedName name="QB_ROW_210040" localSheetId="5" hidden="1">'AUG 2026 BVA'!$E$200</definedName>
    <definedName name="QB_ROW_210040" localSheetId="1" hidden="1">'AUG 2026 MTD I&amp;E'!$E$189</definedName>
    <definedName name="QB_ROW_210040" localSheetId="2" hidden="1">'AUG 2026 YTD I&amp;E'!$E$200</definedName>
    <definedName name="QB_ROW_210250" localSheetId="5" hidden="1">'AUG 2026 BVA'!$F$203</definedName>
    <definedName name="QB_ROW_210250" localSheetId="1" hidden="1">'AUG 2026 MTD I&amp;E'!$F$192</definedName>
    <definedName name="QB_ROW_210250" localSheetId="2" hidden="1">'AUG 2026 YTD I&amp;E'!$F$203</definedName>
    <definedName name="QB_ROW_21031" localSheetId="5" hidden="1">'AUG 2026 BVA'!$D$34</definedName>
    <definedName name="QB_ROW_21031" localSheetId="1" hidden="1">'AUG 2026 MTD I&amp;E'!$D$32</definedName>
    <definedName name="QB_ROW_21031" localSheetId="2" hidden="1">'AUG 2026 YTD I&amp;E'!$D$34</definedName>
    <definedName name="QB_ROW_210310" localSheetId="3" hidden="1">'AUG 2026 General Ledger'!$B$458</definedName>
    <definedName name="QB_ROW_210340" localSheetId="5" hidden="1">'AUG 2026 BVA'!$E$204</definedName>
    <definedName name="QB_ROW_210340" localSheetId="1" hidden="1">'AUG 2026 MTD I&amp;E'!$E$193</definedName>
    <definedName name="QB_ROW_210340" localSheetId="2" hidden="1">'AUG 2026 YTD I&amp;E'!$E$204</definedName>
    <definedName name="QB_ROW_212250" localSheetId="5" hidden="1">'AUG 2026 BVA'!$F$22</definedName>
    <definedName name="QB_ROW_212250" localSheetId="1" hidden="1">'AUG 2026 MTD I&amp;E'!$F$20</definedName>
    <definedName name="QB_ROW_212250" localSheetId="2" hidden="1">'AUG 2026 YTD I&amp;E'!$F$22</definedName>
    <definedName name="QB_ROW_21331" localSheetId="5" hidden="1">'AUG 2026 BVA'!$D$233</definedName>
    <definedName name="QB_ROW_21331" localSheetId="1" hidden="1">'AUG 2026 MTD I&amp;E'!$D$222</definedName>
    <definedName name="QB_ROW_21331" localSheetId="2" hidden="1">'AUG 2026 YTD I&amp;E'!$D$233</definedName>
    <definedName name="QB_ROW_214260" localSheetId="5" hidden="1">'AUG 2026 BVA'!$G$171</definedName>
    <definedName name="QB_ROW_214260" localSheetId="1" hidden="1">'AUG 2026 MTD I&amp;E'!$G$160</definedName>
    <definedName name="QB_ROW_214260" localSheetId="2" hidden="1">'AUG 2026 YTD I&amp;E'!$G$171</definedName>
    <definedName name="QB_ROW_215030" localSheetId="3" hidden="1">'AUG 2026 General Ledger'!$D$385</definedName>
    <definedName name="QB_ROW_215260" localSheetId="5" hidden="1">'AUG 2026 BVA'!$G$172</definedName>
    <definedName name="QB_ROW_215260" localSheetId="1" hidden="1">'AUG 2026 MTD I&amp;E'!$G$161</definedName>
    <definedName name="QB_ROW_215260" localSheetId="2" hidden="1">'AUG 2026 YTD I&amp;E'!$G$172</definedName>
    <definedName name="QB_ROW_215330" localSheetId="3" hidden="1">'AUG 2026 General Ledger'!$D$388</definedName>
    <definedName name="QB_ROW_217050" localSheetId="3" hidden="1">'AUG 2026 General Ledger'!$F$150</definedName>
    <definedName name="QB_ROW_217280" localSheetId="5" hidden="1">'AUG 2026 BVA'!$I$79</definedName>
    <definedName name="QB_ROW_217280" localSheetId="1" hidden="1">'AUG 2026 MTD I&amp;E'!$I$76</definedName>
    <definedName name="QB_ROW_217280" localSheetId="2" hidden="1">'AUG 2026 YTD I&amp;E'!$I$79</definedName>
    <definedName name="QB_ROW_217350" localSheetId="3" hidden="1">'AUG 2026 General Ledger'!$F$152</definedName>
    <definedName name="QB_ROW_218050" localSheetId="3" hidden="1">'AUG 2026 General Ledger'!$F$144</definedName>
    <definedName name="QB_ROW_218280" localSheetId="5" hidden="1">'AUG 2026 BVA'!$I$77</definedName>
    <definedName name="QB_ROW_218280" localSheetId="1" hidden="1">'AUG 2026 MTD I&amp;E'!$I$74</definedName>
    <definedName name="QB_ROW_218280" localSheetId="2" hidden="1">'AUG 2026 YTD I&amp;E'!$I$77</definedName>
    <definedName name="QB_ROW_218350" localSheetId="3" hidden="1">'AUG 2026 General Ledger'!$F$146</definedName>
    <definedName name="QB_ROW_220040" localSheetId="3" hidden="1">'AUG 2026 General Ledger'!$E$310</definedName>
    <definedName name="QB_ROW_22011" localSheetId="5" hidden="1">'AUG 2026 BVA'!$B$235</definedName>
    <definedName name="QB_ROW_22011" localSheetId="1" hidden="1">'AUG 2026 MTD I&amp;E'!$B$224</definedName>
    <definedName name="QB_ROW_22011" localSheetId="2" hidden="1">'AUG 2026 YTD I&amp;E'!$B$235</definedName>
    <definedName name="QB_ROW_220270" localSheetId="5" hidden="1">'AUG 2026 BVA'!$H$128</definedName>
    <definedName name="QB_ROW_220270" localSheetId="1" hidden="1">'AUG 2026 MTD I&amp;E'!$H$121</definedName>
    <definedName name="QB_ROW_220270" localSheetId="2" hidden="1">'AUG 2026 YTD I&amp;E'!$H$128</definedName>
    <definedName name="QB_ROW_220340" localSheetId="3" hidden="1">'AUG 2026 General Ledger'!$E$312</definedName>
    <definedName name="QB_ROW_221040" localSheetId="3" hidden="1">'AUG 2026 General Ledger'!$E$287</definedName>
    <definedName name="QB_ROW_221270" localSheetId="5" hidden="1">'AUG 2026 BVA'!$H$124</definedName>
    <definedName name="QB_ROW_221270" localSheetId="1" hidden="1">'AUG 2026 MTD I&amp;E'!$H$117</definedName>
    <definedName name="QB_ROW_221270" localSheetId="2" hidden="1">'AUG 2026 YTD I&amp;E'!$H$124</definedName>
    <definedName name="QB_ROW_221340" localSheetId="3" hidden="1">'AUG 2026 General Ledger'!$E$296</definedName>
    <definedName name="QB_ROW_222020" localSheetId="3" hidden="1">'AUG 2026 General Ledger'!$C$38</definedName>
    <definedName name="QB_ROW_222250" localSheetId="5" hidden="1">'AUG 2026 BVA'!$F$23</definedName>
    <definedName name="QB_ROW_222250" localSheetId="1" hidden="1">'AUG 2026 MTD I&amp;E'!$F$21</definedName>
    <definedName name="QB_ROW_222250" localSheetId="2" hidden="1">'AUG 2026 YTD I&amp;E'!$F$23</definedName>
    <definedName name="QB_ROW_222320" localSheetId="3" hidden="1">'AUG 2026 General Ledger'!$C$40</definedName>
    <definedName name="QB_ROW_22311" localSheetId="5" hidden="1">'AUG 2026 BVA'!$B$288</definedName>
    <definedName name="QB_ROW_22311" localSheetId="1" hidden="1">'AUG 2026 MTD I&amp;E'!$B$257</definedName>
    <definedName name="QB_ROW_22311" localSheetId="2" hidden="1">'AUG 2026 YTD I&amp;E'!$B$288</definedName>
    <definedName name="QB_ROW_223250" localSheetId="5" hidden="1">'AUG 2026 BVA'!$F$145</definedName>
    <definedName name="QB_ROW_223250" localSheetId="2" hidden="1">'AUG 2026 YTD I&amp;E'!$F$145</definedName>
    <definedName name="QB_ROW_2240" localSheetId="0" hidden="1">'AUG 2026 Balance Sheet'!$E$12</definedName>
    <definedName name="QB_ROW_226030" localSheetId="3" hidden="1">'AUG 2026 General Ledger'!$D$422</definedName>
    <definedName name="QB_ROW_226260" localSheetId="5" hidden="1">'AUG 2026 BVA'!$G$186</definedName>
    <definedName name="QB_ROW_226260" localSheetId="1" hidden="1">'AUG 2026 MTD I&amp;E'!$G$175</definedName>
    <definedName name="QB_ROW_226260" localSheetId="2" hidden="1">'AUG 2026 YTD I&amp;E'!$G$186</definedName>
    <definedName name="QB_ROW_226330" localSheetId="3" hidden="1">'AUG 2026 General Ledger'!$D$426</definedName>
    <definedName name="QB_ROW_227020" localSheetId="3" hidden="1">'AUG 2026 General Ledger'!$C$360</definedName>
    <definedName name="QB_ROW_227250" localSheetId="5" hidden="1">'AUG 2026 BVA'!$F$153</definedName>
    <definedName name="QB_ROW_227250" localSheetId="1" hidden="1">'AUG 2026 MTD I&amp;E'!$F$145</definedName>
    <definedName name="QB_ROW_227250" localSheetId="2" hidden="1">'AUG 2026 YTD I&amp;E'!$F$153</definedName>
    <definedName name="QB_ROW_227320" localSheetId="3" hidden="1">'AUG 2026 General Ledger'!$C$363</definedName>
    <definedName name="QB_ROW_23021" localSheetId="5" hidden="1">'AUG 2026 BVA'!$C$236</definedName>
    <definedName name="QB_ROW_23021" localSheetId="1" hidden="1">'AUG 2026 MTD I&amp;E'!$C$225</definedName>
    <definedName name="QB_ROW_23021" localSheetId="2" hidden="1">'AUG 2026 YTD I&amp;E'!$C$236</definedName>
    <definedName name="QB_ROW_2321" localSheetId="0" hidden="1">'AUG 2026 Balance Sheet'!$C$15</definedName>
    <definedName name="QB_ROW_23250" localSheetId="5" hidden="1">'AUG 2026 BVA'!$F$18</definedName>
    <definedName name="QB_ROW_23250" localSheetId="1" hidden="1">'AUG 2026 MTD I&amp;E'!$F$16</definedName>
    <definedName name="QB_ROW_23250" localSheetId="2" hidden="1">'AUG 2026 YTD I&amp;E'!$F$18</definedName>
    <definedName name="QB_ROW_23321" localSheetId="5" hidden="1">'AUG 2026 BVA'!$C$265</definedName>
    <definedName name="QB_ROW_23321" localSheetId="1" hidden="1">'AUG 2026 MTD I&amp;E'!$C$241</definedName>
    <definedName name="QB_ROW_23321" localSheetId="2" hidden="1">'AUG 2026 YTD I&amp;E'!$C$265</definedName>
    <definedName name="QB_ROW_237230" localSheetId="0" hidden="1">'AUG 2026 Balance Sheet'!$D$19</definedName>
    <definedName name="QB_ROW_24021" localSheetId="5" hidden="1">'AUG 2026 BVA'!$C$266</definedName>
    <definedName name="QB_ROW_24021" localSheetId="1" hidden="1">'AUG 2026 MTD I&amp;E'!$C$242</definedName>
    <definedName name="QB_ROW_24021" localSheetId="2" hidden="1">'AUG 2026 YTD I&amp;E'!$C$266</definedName>
    <definedName name="QB_ROW_24250" localSheetId="5" hidden="1">'AUG 2026 BVA'!$F$19</definedName>
    <definedName name="QB_ROW_24250" localSheetId="1" hidden="1">'AUG 2026 MTD I&amp;E'!$F$17</definedName>
    <definedName name="QB_ROW_24250" localSheetId="2" hidden="1">'AUG 2026 YTD I&amp;E'!$F$19</definedName>
    <definedName name="QB_ROW_24321" localSheetId="5" hidden="1">'AUG 2026 BVA'!$C$287</definedName>
    <definedName name="QB_ROW_24321" localSheetId="1" hidden="1">'AUG 2026 MTD I&amp;E'!$C$256</definedName>
    <definedName name="QB_ROW_24321" localSheetId="2" hidden="1">'AUG 2026 YTD I&amp;E'!$C$287</definedName>
    <definedName name="QB_ROW_243240" localSheetId="0" hidden="1">'AUG 2026 Balance Sheet'!$E$50</definedName>
    <definedName name="QB_ROW_244230" localSheetId="0" hidden="1">'AUG 2026 Balance Sheet'!$D$90</definedName>
    <definedName name="QB_ROW_25020" localSheetId="3" hidden="1">'AUG 2026 General Ledger'!$C$107</definedName>
    <definedName name="QB_ROW_25030" localSheetId="3" hidden="1">'AUG 2026 General Ledger'!$D$111</definedName>
    <definedName name="QB_ROW_25050" localSheetId="5" hidden="1">'AUG 2026 BVA'!$F$62</definedName>
    <definedName name="QB_ROW_25050" localSheetId="1" hidden="1">'AUG 2026 MTD I&amp;E'!$F$59</definedName>
    <definedName name="QB_ROW_25050" localSheetId="2" hidden="1">'AUG 2026 YTD I&amp;E'!$F$62</definedName>
    <definedName name="QB_ROW_251220" localSheetId="0" hidden="1">'AUG 2026 Balance Sheet'!$C$28</definedName>
    <definedName name="QB_ROW_25260" localSheetId="5" hidden="1">'AUG 2026 BVA'!$G$68</definedName>
    <definedName name="QB_ROW_25260" localSheetId="1" hidden="1">'AUG 2026 MTD I&amp;E'!$G$65</definedName>
    <definedName name="QB_ROW_25260" localSheetId="2" hidden="1">'AUG 2026 YTD I&amp;E'!$G$68</definedName>
    <definedName name="QB_ROW_25301" localSheetId="3" hidden="1">'AUG 2026 General Ledger'!$A$702</definedName>
    <definedName name="QB_ROW_25320" localSheetId="3" hidden="1">'AUG 2026 General Ledger'!$C$124</definedName>
    <definedName name="QB_ROW_253230" localSheetId="0" hidden="1">'AUG 2026 Balance Sheet'!$D$22</definedName>
    <definedName name="QB_ROW_25330" localSheetId="3" hidden="1">'AUG 2026 General Ledger'!$D$123</definedName>
    <definedName name="QB_ROW_25350" localSheetId="5" hidden="1">'AUG 2026 BVA'!$F$69</definedName>
    <definedName name="QB_ROW_25350" localSheetId="1" hidden="1">'AUG 2026 MTD I&amp;E'!$F$66</definedName>
    <definedName name="QB_ROW_25350" localSheetId="2" hidden="1">'AUG 2026 YTD I&amp;E'!$F$69</definedName>
    <definedName name="QB_ROW_259040" localSheetId="3" hidden="1">'AUG 2026 General Ledger'!$E$168</definedName>
    <definedName name="QB_ROW_259270" localSheetId="5" hidden="1">'AUG 2026 BVA'!$H$85</definedName>
    <definedName name="QB_ROW_259270" localSheetId="1" hidden="1">'AUG 2026 MTD I&amp;E'!$H$80</definedName>
    <definedName name="QB_ROW_259270" localSheetId="2" hidden="1">'AUG 2026 YTD I&amp;E'!$H$85</definedName>
    <definedName name="QB_ROW_259340" localSheetId="3" hidden="1">'AUG 2026 General Ledger'!$E$173</definedName>
    <definedName name="QB_ROW_260040" localSheetId="3" hidden="1">'AUG 2026 General Ledger'!$E$174</definedName>
    <definedName name="QB_ROW_260270" localSheetId="5" hidden="1">'AUG 2026 BVA'!$H$86</definedName>
    <definedName name="QB_ROW_260270" localSheetId="1" hidden="1">'AUG 2026 MTD I&amp;E'!$H$81</definedName>
    <definedName name="QB_ROW_260270" localSheetId="2" hidden="1">'AUG 2026 YTD I&amp;E'!$H$86</definedName>
    <definedName name="QB_ROW_260340" localSheetId="3" hidden="1">'AUG 2026 General Ledger'!$E$178</definedName>
    <definedName name="QB_ROW_261260" localSheetId="5" hidden="1">'AUG 2026 BVA'!$G$229</definedName>
    <definedName name="QB_ROW_261260" localSheetId="1" hidden="1">'AUG 2026 MTD I&amp;E'!$G$218</definedName>
    <definedName name="QB_ROW_261260" localSheetId="2" hidden="1">'AUG 2026 YTD I&amp;E'!$G$229</definedName>
    <definedName name="QB_ROW_264030" localSheetId="3" hidden="1">'AUG 2026 General Ledger'!$D$461</definedName>
    <definedName name="QB_ROW_264260" localSheetId="5" hidden="1">'AUG 2026 BVA'!$G$208</definedName>
    <definedName name="QB_ROW_264260" localSheetId="1" hidden="1">'AUG 2026 MTD I&amp;E'!$G$197</definedName>
    <definedName name="QB_ROW_264260" localSheetId="2" hidden="1">'AUG 2026 YTD I&amp;E'!$G$208</definedName>
    <definedName name="QB_ROW_264330" localSheetId="3" hidden="1">'AUG 2026 General Ledger'!$D$463</definedName>
    <definedName name="QB_ROW_27020" localSheetId="3" hidden="1">'AUG 2026 General Ledger'!$C$99</definedName>
    <definedName name="QB_ROW_270220" localSheetId="0" hidden="1">'AUG 2026 Balance Sheet'!$C$30</definedName>
    <definedName name="QB_ROW_27050" localSheetId="5" hidden="1">'AUG 2026 BVA'!$F$55</definedName>
    <definedName name="QB_ROW_27050" localSheetId="1" hidden="1">'AUG 2026 MTD I&amp;E'!$F$53</definedName>
    <definedName name="QB_ROW_27050" localSheetId="2" hidden="1">'AUG 2026 YTD I&amp;E'!$F$55</definedName>
    <definedName name="QB_ROW_272220" localSheetId="0" hidden="1">'AUG 2026 Balance Sheet'!$C$34</definedName>
    <definedName name="QB_ROW_27260" localSheetId="5" hidden="1">'AUG 2026 BVA'!$G$60</definedName>
    <definedName name="QB_ROW_27260" localSheetId="2" hidden="1">'AUG 2026 YTD I&amp;E'!$G$60</definedName>
    <definedName name="QB_ROW_27320" localSheetId="3" hidden="1">'AUG 2026 General Ledger'!$C$106</definedName>
    <definedName name="QB_ROW_27350" localSheetId="5" hidden="1">'AUG 2026 BVA'!$F$61</definedName>
    <definedName name="QB_ROW_27350" localSheetId="1" hidden="1">'AUG 2026 MTD I&amp;E'!$F$58</definedName>
    <definedName name="QB_ROW_27350" localSheetId="2" hidden="1">'AUG 2026 YTD I&amp;E'!$F$61</definedName>
    <definedName name="QB_ROW_278270" localSheetId="5" hidden="1">'AUG 2026 BVA'!$H$93</definedName>
    <definedName name="QB_ROW_278270" localSheetId="1" hidden="1">'AUG 2026 MTD I&amp;E'!$H$88</definedName>
    <definedName name="QB_ROW_278270" localSheetId="2" hidden="1">'AUG 2026 YTD I&amp;E'!$H$93</definedName>
    <definedName name="QB_ROW_290220" localSheetId="0" hidden="1">'AUG 2026 Balance Sheet'!$C$29</definedName>
    <definedName name="QB_ROW_293230" localSheetId="0" hidden="1">'AUG 2026 Balance Sheet'!$D$87</definedName>
    <definedName name="QB_ROW_294250" localSheetId="5" hidden="1">'AUG 2026 BVA'!$F$159</definedName>
    <definedName name="QB_ROW_294250" localSheetId="1" hidden="1">'AUG 2026 MTD I&amp;E'!$F$149</definedName>
    <definedName name="QB_ROW_294250" localSheetId="2" hidden="1">'AUG 2026 YTD I&amp;E'!$F$159</definedName>
    <definedName name="QB_ROW_301" localSheetId="0" hidden="1">'AUG 2026 Balance Sheet'!$A$37</definedName>
    <definedName name="QB_ROW_3021" localSheetId="0" hidden="1">'AUG 2026 Balance Sheet'!$C$16</definedName>
    <definedName name="QB_ROW_305250" localSheetId="5" hidden="1">'AUG 2026 BVA'!$F$25</definedName>
    <definedName name="QB_ROW_305250" localSheetId="1" hidden="1">'AUG 2026 MTD I&amp;E'!$F$23</definedName>
    <definedName name="QB_ROW_305250" localSheetId="2" hidden="1">'AUG 2026 YTD I&amp;E'!$F$25</definedName>
    <definedName name="QB_ROW_306260" localSheetId="5" hidden="1">'AUG 2026 BVA'!$G$65</definedName>
    <definedName name="QB_ROW_306260" localSheetId="1" hidden="1">'AUG 2026 MTD I&amp;E'!$G$62</definedName>
    <definedName name="QB_ROW_306260" localSheetId="2" hidden="1">'AUG 2026 YTD I&amp;E'!$G$65</definedName>
    <definedName name="QB_ROW_316230" localSheetId="0" hidden="1">'AUG 2026 Balance Sheet'!$D$86</definedName>
    <definedName name="QB_ROW_319040" localSheetId="3" hidden="1">'AUG 2026 General Ledger'!$E$154</definedName>
    <definedName name="QB_ROW_319270" localSheetId="5" hidden="1">'AUG 2026 BVA'!$H$81</definedName>
    <definedName name="QB_ROW_319270" localSheetId="1" hidden="1">'AUG 2026 MTD I&amp;E'!$H$78</definedName>
    <definedName name="QB_ROW_319270" localSheetId="2" hidden="1">'AUG 2026 YTD I&amp;E'!$H$81</definedName>
    <definedName name="QB_ROW_319340" localSheetId="3" hidden="1">'AUG 2026 General Ledger'!$E$163</definedName>
    <definedName name="QB_ROW_321030" localSheetId="3" hidden="1">'AUG 2026 General Ledger'!$D$180</definedName>
    <definedName name="QB_ROW_321060" localSheetId="5" hidden="1">'AUG 2026 BVA'!$G$88</definedName>
    <definedName name="QB_ROW_321060" localSheetId="1" hidden="1">'AUG 2026 MTD I&amp;E'!$G$83</definedName>
    <definedName name="QB_ROW_321060" localSheetId="2" hidden="1">'AUG 2026 YTD I&amp;E'!$G$88</definedName>
    <definedName name="QB_ROW_321330" localSheetId="3" hidden="1">'AUG 2026 General Ledger'!$D$215</definedName>
    <definedName name="QB_ROW_321360" localSheetId="5" hidden="1">'AUG 2026 BVA'!$G$95</definedName>
    <definedName name="QB_ROW_321360" localSheetId="1" hidden="1">'AUG 2026 MTD I&amp;E'!$G$90</definedName>
    <definedName name="QB_ROW_321360" localSheetId="2" hidden="1">'AUG 2026 YTD I&amp;E'!$G$95</definedName>
    <definedName name="QB_ROW_322040" localSheetId="3" hidden="1">'AUG 2026 General Ledger'!$E$197</definedName>
    <definedName name="QB_ROW_322270" localSheetId="5" hidden="1">'AUG 2026 BVA'!$H$91</definedName>
    <definedName name="QB_ROW_322270" localSheetId="1" hidden="1">'AUG 2026 MTD I&amp;E'!$H$86</definedName>
    <definedName name="QB_ROW_322270" localSheetId="2" hidden="1">'AUG 2026 YTD I&amp;E'!$H$91</definedName>
    <definedName name="QB_ROW_322340" localSheetId="3" hidden="1">'AUG 2026 General Ledger'!$E$202</definedName>
    <definedName name="QB_ROW_323040" localSheetId="3" hidden="1">'AUG 2026 General Ledger'!$E$203</definedName>
    <definedName name="QB_ROW_323270" localSheetId="5" hidden="1">'AUG 2026 BVA'!$H$92</definedName>
    <definedName name="QB_ROW_323270" localSheetId="1" hidden="1">'AUG 2026 MTD I&amp;E'!$H$87</definedName>
    <definedName name="QB_ROW_323270" localSheetId="2" hidden="1">'AUG 2026 YTD I&amp;E'!$H$92</definedName>
    <definedName name="QB_ROW_323340" localSheetId="3" hidden="1">'AUG 2026 General Ledger'!$E$209</definedName>
    <definedName name="QB_ROW_324040" localSheetId="3" hidden="1">'AUG 2026 General Ledger'!$E$189</definedName>
    <definedName name="QB_ROW_324270" localSheetId="5" hidden="1">'AUG 2026 BVA'!$H$90</definedName>
    <definedName name="QB_ROW_324270" localSheetId="1" hidden="1">'AUG 2026 MTD I&amp;E'!$H$85</definedName>
    <definedName name="QB_ROW_324270" localSheetId="2" hidden="1">'AUG 2026 YTD I&amp;E'!$H$90</definedName>
    <definedName name="QB_ROW_324340" localSheetId="3" hidden="1">'AUG 2026 General Ledger'!$E$196</definedName>
    <definedName name="QB_ROW_325250" localSheetId="0" hidden="1">'AUG 2026 Balance Sheet'!$F$72</definedName>
    <definedName name="QB_ROW_327040" localSheetId="0" hidden="1">'AUG 2026 Balance Sheet'!$E$71</definedName>
    <definedName name="QB_ROW_327250" localSheetId="0" hidden="1">'AUG 2026 Balance Sheet'!$F$73</definedName>
    <definedName name="QB_ROW_327340" localSheetId="0" hidden="1">'AUG 2026 Balance Sheet'!$E$74</definedName>
    <definedName name="QB_ROW_329030" localSheetId="3" hidden="1">'AUG 2026 General Ledger'!$D$379</definedName>
    <definedName name="QB_ROW_329260" localSheetId="5" hidden="1">'AUG 2026 BVA'!$G$169</definedName>
    <definedName name="QB_ROW_329260" localSheetId="1" hidden="1">'AUG 2026 MTD I&amp;E'!$G$158</definedName>
    <definedName name="QB_ROW_329260" localSheetId="2" hidden="1">'AUG 2026 YTD I&amp;E'!$G$169</definedName>
    <definedName name="QB_ROW_329330" localSheetId="3" hidden="1">'AUG 2026 General Ledger'!$D$381</definedName>
    <definedName name="QB_ROW_33020" localSheetId="3" hidden="1">'AUG 2026 General Ledger'!$C$28</definedName>
    <definedName name="QB_ROW_3321" localSheetId="0" hidden="1">'AUG 2026 Balance Sheet'!$C$20</definedName>
    <definedName name="QB_ROW_33250" localSheetId="5" hidden="1">'AUG 2026 BVA'!$F$20</definedName>
    <definedName name="QB_ROW_33250" localSheetId="1" hidden="1">'AUG 2026 MTD I&amp;E'!$F$18</definedName>
    <definedName name="QB_ROW_33250" localSheetId="2" hidden="1">'AUG 2026 YTD I&amp;E'!$F$20</definedName>
    <definedName name="QB_ROW_33320" localSheetId="3" hidden="1">'AUG 2026 General Ledger'!$C$32</definedName>
    <definedName name="QB_ROW_336230" localSheetId="0" hidden="1">'AUG 2026 Balance Sheet'!$D$88</definedName>
    <definedName name="QB_ROW_339040" localSheetId="0" hidden="1">'AUG 2026 Balance Sheet'!$E$52</definedName>
    <definedName name="QB_ROW_339340" localSheetId="0" hidden="1">'AUG 2026 Balance Sheet'!$E$54</definedName>
    <definedName name="QB_ROW_34020" localSheetId="3" hidden="1">'AUG 2026 General Ledger'!$C$125</definedName>
    <definedName name="QB_ROW_34050" localSheetId="5" hidden="1">'AUG 2026 BVA'!$F$70</definedName>
    <definedName name="QB_ROW_34050" localSheetId="1" hidden="1">'AUG 2026 MTD I&amp;E'!$F$67</definedName>
    <definedName name="QB_ROW_34050" localSheetId="2" hidden="1">'AUG 2026 YTD I&amp;E'!$F$70</definedName>
    <definedName name="QB_ROW_34320" localSheetId="3" hidden="1">'AUG 2026 General Ledger'!$C$258</definedName>
    <definedName name="QB_ROW_34350" localSheetId="5" hidden="1">'AUG 2026 BVA'!$F$102</definedName>
    <definedName name="QB_ROW_34350" localSheetId="1" hidden="1">'AUG 2026 MTD I&amp;E'!$F$96</definedName>
    <definedName name="QB_ROW_34350" localSheetId="2" hidden="1">'AUG 2026 YTD I&amp;E'!$F$102</definedName>
    <definedName name="QB_ROW_349240" localSheetId="0" hidden="1">'AUG 2026 Balance Sheet'!$E$51</definedName>
    <definedName name="QB_ROW_353030" localSheetId="3" hidden="1">'AUG 2026 General Ledger'!$D$444</definedName>
    <definedName name="QB_ROW_353260" localSheetId="5" hidden="1">'AUG 2026 BVA'!$G$195</definedName>
    <definedName name="QB_ROW_353260" localSheetId="1" hidden="1">'AUG 2026 MTD I&amp;E'!$G$184</definedName>
    <definedName name="QB_ROW_353260" localSheetId="2" hidden="1">'AUG 2026 YTD I&amp;E'!$G$195</definedName>
    <definedName name="QB_ROW_353330" localSheetId="3" hidden="1">'AUG 2026 General Ledger'!$D$447</definedName>
    <definedName name="QB_ROW_354040" localSheetId="3" hidden="1">'AUG 2026 General Ledger'!$E$210</definedName>
    <definedName name="QB_ROW_354270" localSheetId="5" hidden="1">'AUG 2026 BVA'!$H$94</definedName>
    <definedName name="QB_ROW_354270" localSheetId="1" hidden="1">'AUG 2026 MTD I&amp;E'!$H$89</definedName>
    <definedName name="QB_ROW_354270" localSheetId="2" hidden="1">'AUG 2026 YTD I&amp;E'!$H$94</definedName>
    <definedName name="QB_ROW_354340" localSheetId="3" hidden="1">'AUG 2026 General Ledger'!$E$214</definedName>
    <definedName name="QB_ROW_355220" localSheetId="0" hidden="1">'AUG 2026 Balance Sheet'!$C$31</definedName>
    <definedName name="QB_ROW_367260" localSheetId="5" hidden="1">'AUG 2026 BVA'!$G$189</definedName>
    <definedName name="QB_ROW_367260" localSheetId="1" hidden="1">'AUG 2026 MTD I&amp;E'!$G$178</definedName>
    <definedName name="QB_ROW_367260" localSheetId="2" hidden="1">'AUG 2026 YTD I&amp;E'!$G$189</definedName>
    <definedName name="QB_ROW_369010" localSheetId="3" hidden="1">'AUG 2026 General Ledger'!$B$490</definedName>
    <definedName name="QB_ROW_369040" localSheetId="5" hidden="1">'AUG 2026 BVA'!$E$221</definedName>
    <definedName name="QB_ROW_369040" localSheetId="1" hidden="1">'AUG 2026 MTD I&amp;E'!$E$210</definedName>
    <definedName name="QB_ROW_369040" localSheetId="2" hidden="1">'AUG 2026 YTD I&amp;E'!$E$221</definedName>
    <definedName name="QB_ROW_369310" localSheetId="3" hidden="1">'AUG 2026 General Ledger'!$B$501</definedName>
    <definedName name="QB_ROW_369340" localSheetId="5" hidden="1">'AUG 2026 BVA'!$E$231</definedName>
    <definedName name="QB_ROW_369340" localSheetId="1" hidden="1">'AUG 2026 MTD I&amp;E'!$E$220</definedName>
    <definedName name="QB_ROW_369340" localSheetId="2" hidden="1">'AUG 2026 YTD I&amp;E'!$E$231</definedName>
    <definedName name="QB_ROW_370020" localSheetId="3" hidden="1">'AUG 2026 General Ledger'!$C$88</definedName>
    <definedName name="QB_ROW_370030" localSheetId="3" hidden="1">'AUG 2026 General Ledger'!$D$94</definedName>
    <definedName name="QB_ROW_370050" localSheetId="5" hidden="1">'AUG 2026 BVA'!$F$50</definedName>
    <definedName name="QB_ROW_370050" localSheetId="1" hidden="1">'AUG 2026 MTD I&amp;E'!$F$48</definedName>
    <definedName name="QB_ROW_370050" localSheetId="2" hidden="1">'AUG 2026 YTD I&amp;E'!$F$50</definedName>
    <definedName name="QB_ROW_370260" localSheetId="5" hidden="1">'AUG 2026 BVA'!$G$53</definedName>
    <definedName name="QB_ROW_370260" localSheetId="1" hidden="1">'AUG 2026 MTD I&amp;E'!$G$51</definedName>
    <definedName name="QB_ROW_370260" localSheetId="2" hidden="1">'AUG 2026 YTD I&amp;E'!$G$53</definedName>
    <definedName name="QB_ROW_370320" localSheetId="3" hidden="1">'AUG 2026 General Ledger'!$C$98</definedName>
    <definedName name="QB_ROW_370330" localSheetId="3" hidden="1">'AUG 2026 General Ledger'!$D$97</definedName>
    <definedName name="QB_ROW_370350" localSheetId="5" hidden="1">'AUG 2026 BVA'!$F$54</definedName>
    <definedName name="QB_ROW_370350" localSheetId="1" hidden="1">'AUG 2026 MTD I&amp;E'!$F$52</definedName>
    <definedName name="QB_ROW_370350" localSheetId="2" hidden="1">'AUG 2026 YTD I&amp;E'!$F$54</definedName>
    <definedName name="QB_ROW_374030" localSheetId="3" hidden="1">'AUG 2026 General Ledger'!$D$663</definedName>
    <definedName name="QB_ROW_374250" localSheetId="5" hidden="1">'AUG 2026 BVA'!$F$277</definedName>
    <definedName name="QB_ROW_374250" localSheetId="1" hidden="1">'AUG 2026 MTD I&amp;E'!$F$248</definedName>
    <definedName name="QB_ROW_374250" localSheetId="2" hidden="1">'AUG 2026 YTD I&amp;E'!$F$277</definedName>
    <definedName name="QB_ROW_374330" localSheetId="3" hidden="1">'AUG 2026 General Ledger'!$D$670</definedName>
    <definedName name="QB_ROW_375020" localSheetId="3" hidden="1">'AUG 2026 General Ledger'!$C$515</definedName>
    <definedName name="QB_ROW_375040" localSheetId="5" hidden="1">'AUG 2026 BVA'!$E$256</definedName>
    <definedName name="QB_ROW_375040" localSheetId="1" hidden="1">'AUG 2026 MTD I&amp;E'!$E$232</definedName>
    <definedName name="QB_ROW_375040" localSheetId="2" hidden="1">'AUG 2026 YTD I&amp;E'!$E$256</definedName>
    <definedName name="QB_ROW_375320" localSheetId="3" hidden="1">'AUG 2026 General Ledger'!$C$552</definedName>
    <definedName name="QB_ROW_375340" localSheetId="5" hidden="1">'AUG 2026 BVA'!$E$262</definedName>
    <definedName name="QB_ROW_375340" localSheetId="1" hidden="1">'AUG 2026 MTD I&amp;E'!$E$238</definedName>
    <definedName name="QB_ROW_375340" localSheetId="2" hidden="1">'AUG 2026 YTD I&amp;E'!$E$262</definedName>
    <definedName name="QB_ROW_378250" localSheetId="5" hidden="1">'AUG 2026 BVA'!$F$29</definedName>
    <definedName name="QB_ROW_378250" localSheetId="1" hidden="1">'AUG 2026 MTD I&amp;E'!$F$27</definedName>
    <definedName name="QB_ROW_378250" localSheetId="2" hidden="1">'AUG 2026 YTD I&amp;E'!$F$29</definedName>
    <definedName name="QB_ROW_379250" localSheetId="5" hidden="1">'AUG 2026 BVA'!$F$28</definedName>
    <definedName name="QB_ROW_379250" localSheetId="1" hidden="1">'AUG 2026 MTD I&amp;E'!$F$26</definedName>
    <definedName name="QB_ROW_379250" localSheetId="2" hidden="1">'AUG 2026 YTD I&amp;E'!$F$28</definedName>
    <definedName name="QB_ROW_38030" localSheetId="3" hidden="1">'AUG 2026 General Ledger'!$D$216</definedName>
    <definedName name="QB_ROW_38060" localSheetId="5" hidden="1">'AUG 2026 BVA'!$G$96</definedName>
    <definedName name="QB_ROW_38060" localSheetId="1" hidden="1">'AUG 2026 MTD I&amp;E'!$G$91</definedName>
    <definedName name="QB_ROW_38060" localSheetId="2" hidden="1">'AUG 2026 YTD I&amp;E'!$G$96</definedName>
    <definedName name="QB_ROW_382260" localSheetId="5" hidden="1">'AUG 2026 BVA'!$G$192</definedName>
    <definedName name="QB_ROW_382260" localSheetId="1" hidden="1">'AUG 2026 MTD I&amp;E'!$G$181</definedName>
    <definedName name="QB_ROW_382260" localSheetId="2" hidden="1">'AUG 2026 YTD I&amp;E'!$G$192</definedName>
    <definedName name="QB_ROW_38270" localSheetId="5" hidden="1">'AUG 2026 BVA'!$H$100</definedName>
    <definedName name="QB_ROW_38270" localSheetId="2" hidden="1">'AUG 2026 YTD I&amp;E'!$H$100</definedName>
    <definedName name="QB_ROW_383260" localSheetId="5" hidden="1">'AUG 2026 BVA'!$G$196</definedName>
    <definedName name="QB_ROW_383260" localSheetId="1" hidden="1">'AUG 2026 MTD I&amp;E'!$G$185</definedName>
    <definedName name="QB_ROW_383260" localSheetId="2" hidden="1">'AUG 2026 YTD I&amp;E'!$G$196</definedName>
    <definedName name="QB_ROW_38330" localSheetId="3" hidden="1">'AUG 2026 General Ledger'!$D$257</definedName>
    <definedName name="QB_ROW_38360" localSheetId="5" hidden="1">'AUG 2026 BVA'!$G$101</definedName>
    <definedName name="QB_ROW_38360" localSheetId="1" hidden="1">'AUG 2026 MTD I&amp;E'!$G$95</definedName>
    <definedName name="QB_ROW_38360" localSheetId="2" hidden="1">'AUG 2026 YTD I&amp;E'!$G$101</definedName>
    <definedName name="QB_ROW_386270" localSheetId="5" hidden="1">'AUG 2026 BVA'!$H$82</definedName>
    <definedName name="QB_ROW_386270" localSheetId="2" hidden="1">'AUG 2026 YTD I&amp;E'!$H$82</definedName>
    <definedName name="QB_ROW_388260" localSheetId="5" hidden="1">'AUG 2026 BVA'!$G$210</definedName>
    <definedName name="QB_ROW_388260" localSheetId="1" hidden="1">'AUG 2026 MTD I&amp;E'!$G$199</definedName>
    <definedName name="QB_ROW_388260" localSheetId="2" hidden="1">'AUG 2026 YTD I&amp;E'!$G$210</definedName>
    <definedName name="QB_ROW_390040" localSheetId="3" hidden="1">'AUG 2026 General Ledger'!$E$326</definedName>
    <definedName name="QB_ROW_390270" localSheetId="5" hidden="1">'AUG 2026 BVA'!$H$138</definedName>
    <definedName name="QB_ROW_390270" localSheetId="1" hidden="1">'AUG 2026 MTD I&amp;E'!$H$131</definedName>
    <definedName name="QB_ROW_390270" localSheetId="2" hidden="1">'AUG 2026 YTD I&amp;E'!$H$138</definedName>
    <definedName name="QB_ROW_390340" localSheetId="3" hidden="1">'AUG 2026 General Ledger'!$E$329</definedName>
    <definedName name="QB_ROW_39040" localSheetId="3" hidden="1">'AUG 2026 General Ledger'!$E$217</definedName>
    <definedName name="QB_ROW_391250" localSheetId="5" hidden="1">'AUG 2026 BVA'!$F$26</definedName>
    <definedName name="QB_ROW_391250" localSheetId="1" hidden="1">'AUG 2026 MTD I&amp;E'!$F$24</definedName>
    <definedName name="QB_ROW_391250" localSheetId="2" hidden="1">'AUG 2026 YTD I&amp;E'!$F$26</definedName>
    <definedName name="QB_ROW_392250" localSheetId="5" hidden="1">'AUG 2026 BVA'!$F$158</definedName>
    <definedName name="QB_ROW_392250" localSheetId="1" hidden="1">'AUG 2026 MTD I&amp;E'!$F$148</definedName>
    <definedName name="QB_ROW_392250" localSheetId="2" hidden="1">'AUG 2026 YTD I&amp;E'!$F$158</definedName>
    <definedName name="QB_ROW_39270" localSheetId="5" hidden="1">'AUG 2026 BVA'!$H$97</definedName>
    <definedName name="QB_ROW_39270" localSheetId="1" hidden="1">'AUG 2026 MTD I&amp;E'!$H$92</definedName>
    <definedName name="QB_ROW_39270" localSheetId="2" hidden="1">'AUG 2026 YTD I&amp;E'!$H$97</definedName>
    <definedName name="QB_ROW_39340" localSheetId="3" hidden="1">'AUG 2026 General Ledger'!$E$226</definedName>
    <definedName name="QB_ROW_394260" localSheetId="5" hidden="1">'AUG 2026 BVA'!$G$57</definedName>
    <definedName name="QB_ROW_394260" localSheetId="1" hidden="1">'AUG 2026 MTD I&amp;E'!$G$55</definedName>
    <definedName name="QB_ROW_394260" localSheetId="2" hidden="1">'AUG 2026 YTD I&amp;E'!$G$57</definedName>
    <definedName name="QB_ROW_4021" localSheetId="0" hidden="1">'AUG 2026 Balance Sheet'!$C$21</definedName>
    <definedName name="QB_ROW_404030" localSheetId="3" hidden="1">'AUG 2026 General Ledger'!$D$437</definedName>
    <definedName name="QB_ROW_404260" localSheetId="5" hidden="1">'AUG 2026 BVA'!$G$194</definedName>
    <definedName name="QB_ROW_404260" localSheetId="1" hidden="1">'AUG 2026 MTD I&amp;E'!$G$183</definedName>
    <definedName name="QB_ROW_404260" localSheetId="2" hidden="1">'AUG 2026 YTD I&amp;E'!$G$194</definedName>
    <definedName name="QB_ROW_404330" localSheetId="3" hidden="1">'AUG 2026 General Ledger'!$D$443</definedName>
    <definedName name="QB_ROW_409250" localSheetId="0" hidden="1">'AUG 2026 Balance Sheet'!$F$53</definedName>
    <definedName name="QB_ROW_41040" localSheetId="3" hidden="1">'AUG 2026 General Ledger'!$E$227</definedName>
    <definedName name="QB_ROW_412260" localSheetId="5" hidden="1">'AUG 2026 BVA'!$G$182</definedName>
    <definedName name="QB_ROW_412260" localSheetId="1" hidden="1">'AUG 2026 MTD I&amp;E'!$G$171</definedName>
    <definedName name="QB_ROW_412260" localSheetId="2" hidden="1">'AUG 2026 YTD I&amp;E'!$G$182</definedName>
    <definedName name="QB_ROW_41270" localSheetId="5" hidden="1">'AUG 2026 BVA'!$H$98</definedName>
    <definedName name="QB_ROW_41270" localSheetId="1" hidden="1">'AUG 2026 MTD I&amp;E'!$H$93</definedName>
    <definedName name="QB_ROW_41270" localSheetId="2" hidden="1">'AUG 2026 YTD I&amp;E'!$H$98</definedName>
    <definedName name="QB_ROW_41340" localSheetId="3" hidden="1">'AUG 2026 General Ledger'!$E$241</definedName>
    <definedName name="QB_ROW_415040" localSheetId="3" hidden="1">'AUG 2026 General Ledger'!$E$297</definedName>
    <definedName name="QB_ROW_415270" localSheetId="5" hidden="1">'AUG 2026 BVA'!$H$125</definedName>
    <definedName name="QB_ROW_415270" localSheetId="1" hidden="1">'AUG 2026 MTD I&amp;E'!$H$118</definedName>
    <definedName name="QB_ROW_415270" localSheetId="2" hidden="1">'AUG 2026 YTD I&amp;E'!$H$125</definedName>
    <definedName name="QB_ROW_415340" localSheetId="3" hidden="1">'AUG 2026 General Ledger'!$E$303</definedName>
    <definedName name="QB_ROW_418250" localSheetId="5" hidden="1">'AUG 2026 BVA'!$F$149</definedName>
    <definedName name="QB_ROW_418250" localSheetId="1" hidden="1">'AUG 2026 MTD I&amp;E'!$F$141</definedName>
    <definedName name="QB_ROW_418250" localSheetId="2" hidden="1">'AUG 2026 YTD I&amp;E'!$F$149</definedName>
    <definedName name="QB_ROW_421250" localSheetId="0" hidden="1">'AUG 2026 Balance Sheet'!$F$57</definedName>
    <definedName name="QB_ROW_423230" localSheetId="0" hidden="1">'AUG 2026 Balance Sheet'!$D$85</definedName>
    <definedName name="QB_ROW_425030" localSheetId="3" hidden="1">'AUG 2026 General Ledger'!$D$427</definedName>
    <definedName name="QB_ROW_425260" localSheetId="5" hidden="1">'AUG 2026 BVA'!$G$188</definedName>
    <definedName name="QB_ROW_425260" localSheetId="1" hidden="1">'AUG 2026 MTD I&amp;E'!$G$177</definedName>
    <definedName name="QB_ROW_425260" localSheetId="2" hidden="1">'AUG 2026 YTD I&amp;E'!$G$188</definedName>
    <definedName name="QB_ROW_425330" localSheetId="3" hidden="1">'AUG 2026 General Ledger'!$D$433</definedName>
    <definedName name="QB_ROW_427240" localSheetId="5" hidden="1">'AUG 2026 BVA'!$E$7</definedName>
    <definedName name="QB_ROW_427240" localSheetId="1" hidden="1">'AUG 2026 MTD I&amp;E'!$E$6</definedName>
    <definedName name="QB_ROW_427240" localSheetId="2" hidden="1">'AUG 2026 YTD I&amp;E'!$E$7</definedName>
    <definedName name="QB_ROW_43040" localSheetId="3" hidden="1">'AUG 2026 General Ledger'!$E$242</definedName>
    <definedName name="QB_ROW_4321" localSheetId="0" hidden="1">'AUG 2026 Balance Sheet'!$C$24</definedName>
    <definedName name="QB_ROW_43270" localSheetId="5" hidden="1">'AUG 2026 BVA'!$H$99</definedName>
    <definedName name="QB_ROW_43270" localSheetId="1" hidden="1">'AUG 2026 MTD I&amp;E'!$H$94</definedName>
    <definedName name="QB_ROW_43270" localSheetId="2" hidden="1">'AUG 2026 YTD I&amp;E'!$H$99</definedName>
    <definedName name="QB_ROW_43340" localSheetId="3" hidden="1">'AUG 2026 General Ledger'!$E$256</definedName>
    <definedName name="QB_ROW_436030" localSheetId="3" hidden="1">'AUG 2026 General Ledger'!$D$547</definedName>
    <definedName name="QB_ROW_436250" localSheetId="5" hidden="1">'AUG 2026 BVA'!$F$261</definedName>
    <definedName name="QB_ROW_436250" localSheetId="1" hidden="1">'AUG 2026 MTD I&amp;E'!$F$237</definedName>
    <definedName name="QB_ROW_436250" localSheetId="2" hidden="1">'AUG 2026 YTD I&amp;E'!$F$261</definedName>
    <definedName name="QB_ROW_436330" localSheetId="3" hidden="1">'AUG 2026 General Ledger'!$D$551</definedName>
    <definedName name="QB_ROW_437020" localSheetId="3" hidden="1">'AUG 2026 General Ledger'!$C$561</definedName>
    <definedName name="QB_ROW_437040" localSheetId="5" hidden="1">'AUG 2026 BVA'!$E$274</definedName>
    <definedName name="QB_ROW_437040" localSheetId="1" hidden="1">'AUG 2026 MTD I&amp;E'!$E$245</definedName>
    <definedName name="QB_ROW_437040" localSheetId="2" hidden="1">'AUG 2026 YTD I&amp;E'!$E$274</definedName>
    <definedName name="QB_ROW_437250" localSheetId="5" hidden="1">'AUG 2026 BVA'!$F$279</definedName>
    <definedName name="QB_ROW_437250" localSheetId="2" hidden="1">'AUG 2026 YTD I&amp;E'!$F$279</definedName>
    <definedName name="QB_ROW_437320" localSheetId="3" hidden="1">'AUG 2026 General Ledger'!$C$700</definedName>
    <definedName name="QB_ROW_437340" localSheetId="5" hidden="1">'AUG 2026 BVA'!$E$280</definedName>
    <definedName name="QB_ROW_437340" localSheetId="1" hidden="1">'AUG 2026 MTD I&amp;E'!$E$250</definedName>
    <definedName name="QB_ROW_437340" localSheetId="2" hidden="1">'AUG 2026 YTD I&amp;E'!$E$280</definedName>
    <definedName name="QB_ROW_438030" localSheetId="3" hidden="1">'AUG 2026 General Ledger'!$D$671</definedName>
    <definedName name="QB_ROW_438250" localSheetId="5" hidden="1">'AUG 2026 BVA'!$F$278</definedName>
    <definedName name="QB_ROW_438250" localSheetId="1" hidden="1">'AUG 2026 MTD I&amp;E'!$F$249</definedName>
    <definedName name="QB_ROW_438250" localSheetId="2" hidden="1">'AUG 2026 YTD I&amp;E'!$F$278</definedName>
    <definedName name="QB_ROW_438330" localSheetId="3" hidden="1">'AUG 2026 General Ledger'!$D$699</definedName>
    <definedName name="QB_ROW_44020" localSheetId="3" hidden="1">'AUG 2026 General Ledger'!$C$76</definedName>
    <definedName name="QB_ROW_441020" localSheetId="3" hidden="1">'AUG 2026 General Ledger'!$C$41</definedName>
    <definedName name="QB_ROW_441250" localSheetId="5" hidden="1">'AUG 2026 BVA'!$F$24</definedName>
    <definedName name="QB_ROW_441250" localSheetId="1" hidden="1">'AUG 2026 MTD I&amp;E'!$F$22</definedName>
    <definedName name="QB_ROW_441250" localSheetId="2" hidden="1">'AUG 2026 YTD I&amp;E'!$F$24</definedName>
    <definedName name="QB_ROW_441320" localSheetId="3" hidden="1">'AUG 2026 General Ledger'!$C$43</definedName>
    <definedName name="QB_ROW_442230" localSheetId="0" hidden="1">'AUG 2026 Balance Sheet'!$D$23</definedName>
    <definedName name="QB_ROW_44250" localSheetId="5" hidden="1">'AUG 2026 BVA'!$F$47</definedName>
    <definedName name="QB_ROW_44250" localSheetId="1" hidden="1">'AUG 2026 MTD I&amp;E'!$F$45</definedName>
    <definedName name="QB_ROW_44250" localSheetId="2" hidden="1">'AUG 2026 YTD I&amp;E'!$F$47</definedName>
    <definedName name="QB_ROW_44320" localSheetId="3" hidden="1">'AUG 2026 General Ledger'!$C$87</definedName>
    <definedName name="QB_ROW_443250" localSheetId="5" hidden="1">'AUG 2026 BVA'!$F$247</definedName>
    <definedName name="QB_ROW_443250" localSheetId="1" hidden="1">'AUG 2026 MTD I&amp;E'!$F$228</definedName>
    <definedName name="QB_ROW_443250" localSheetId="2" hidden="1">'AUG 2026 YTD I&amp;E'!$F$247</definedName>
    <definedName name="QB_ROW_445260" localSheetId="5" hidden="1">'AUG 2026 BVA'!$G$105</definedName>
    <definedName name="QB_ROW_445260" localSheetId="1" hidden="1">'AUG 2026 MTD I&amp;E'!$G$99</definedName>
    <definedName name="QB_ROW_445260" localSheetId="2" hidden="1">'AUG 2026 YTD I&amp;E'!$G$105</definedName>
    <definedName name="QB_ROW_447260" localSheetId="5" hidden="1">'AUG 2026 BVA'!$G$66</definedName>
    <definedName name="QB_ROW_447260" localSheetId="1" hidden="1">'AUG 2026 MTD I&amp;E'!$G$63</definedName>
    <definedName name="QB_ROW_447260" localSheetId="2" hidden="1">'AUG 2026 YTD I&amp;E'!$G$66</definedName>
    <definedName name="QB_ROW_449030" localSheetId="5" hidden="1">'AUG 2026 BVA'!$D$283</definedName>
    <definedName name="QB_ROW_449030" localSheetId="1" hidden="1">'AUG 2026 MTD I&amp;E'!$D$252</definedName>
    <definedName name="QB_ROW_449030" localSheetId="2" hidden="1">'AUG 2026 YTD I&amp;E'!$D$283</definedName>
    <definedName name="QB_ROW_449330" localSheetId="5" hidden="1">'AUG 2026 BVA'!$D$286</definedName>
    <definedName name="QB_ROW_449330" localSheetId="1" hidden="1">'AUG 2026 MTD I&amp;E'!$D$255</definedName>
    <definedName name="QB_ROW_449330" localSheetId="2" hidden="1">'AUG 2026 YTD I&amp;E'!$D$286</definedName>
    <definedName name="QB_ROW_45250" localSheetId="5" hidden="1">'AUG 2026 BVA'!$F$48</definedName>
    <definedName name="QB_ROW_45250" localSheetId="1" hidden="1">'AUG 2026 MTD I&amp;E'!$F$46</definedName>
    <definedName name="QB_ROW_45250" localSheetId="2" hidden="1">'AUG 2026 YTD I&amp;E'!$F$48</definedName>
    <definedName name="QB_ROW_455260" localSheetId="5" hidden="1">'AUG 2026 BVA'!$G$167</definedName>
    <definedName name="QB_ROW_455260" localSheetId="1" hidden="1">'AUG 2026 MTD I&amp;E'!$G$156</definedName>
    <definedName name="QB_ROW_455260" localSheetId="2" hidden="1">'AUG 2026 YTD I&amp;E'!$G$167</definedName>
    <definedName name="QB_ROW_457260" localSheetId="5" hidden="1">'AUG 2026 BVA'!$G$166</definedName>
    <definedName name="QB_ROW_457260" localSheetId="1" hidden="1">'AUG 2026 MTD I&amp;E'!$G$155</definedName>
    <definedName name="QB_ROW_457260" localSheetId="2" hidden="1">'AUG 2026 YTD I&amp;E'!$G$166</definedName>
    <definedName name="QB_ROW_458030" localSheetId="3" hidden="1">'AUG 2026 General Ledger'!$D$371</definedName>
    <definedName name="QB_ROW_458260" localSheetId="5" hidden="1">'AUG 2026 BVA'!$G$165</definedName>
    <definedName name="QB_ROW_458260" localSheetId="1" hidden="1">'AUG 2026 MTD I&amp;E'!$G$154</definedName>
    <definedName name="QB_ROW_458260" localSheetId="2" hidden="1">'AUG 2026 YTD I&amp;E'!$G$165</definedName>
    <definedName name="QB_ROW_458330" localSheetId="3" hidden="1">'AUG 2026 General Ledger'!$D$378</definedName>
    <definedName name="QB_ROW_459250" localSheetId="5" hidden="1">'AUG 2026 BVA'!$F$154</definedName>
    <definedName name="QB_ROW_459250" localSheetId="2" hidden="1">'AUG 2026 YTD I&amp;E'!$F$154</definedName>
    <definedName name="QB_ROW_46020" localSheetId="3" hidden="1">'AUG 2026 General Ledger'!$C$259</definedName>
    <definedName name="QB_ROW_46050" localSheetId="5" hidden="1">'AUG 2026 BVA'!$F$103</definedName>
    <definedName name="QB_ROW_46050" localSheetId="1" hidden="1">'AUG 2026 MTD I&amp;E'!$F$97</definedName>
    <definedName name="QB_ROW_46050" localSheetId="2" hidden="1">'AUG 2026 YTD I&amp;E'!$F$103</definedName>
    <definedName name="QB_ROW_46260" localSheetId="5" hidden="1">'AUG 2026 BVA'!$G$108</definedName>
    <definedName name="QB_ROW_46260" localSheetId="2" hidden="1">'AUG 2026 YTD I&amp;E'!$G$108</definedName>
    <definedName name="QB_ROW_463030" localSheetId="3" hidden="1">'AUG 2026 General Ledger'!$D$516</definedName>
    <definedName name="QB_ROW_46320" localSheetId="3" hidden="1">'AUG 2026 General Ledger'!$C$263</definedName>
    <definedName name="QB_ROW_463250" localSheetId="5" hidden="1">'AUG 2026 BVA'!$F$257</definedName>
    <definedName name="QB_ROW_463250" localSheetId="1" hidden="1">'AUG 2026 MTD I&amp;E'!$F$233</definedName>
    <definedName name="QB_ROW_463250" localSheetId="2" hidden="1">'AUG 2026 YTD I&amp;E'!$F$257</definedName>
    <definedName name="QB_ROW_463330" localSheetId="3" hidden="1">'AUG 2026 General Ledger'!$D$519</definedName>
    <definedName name="QB_ROW_46350" localSheetId="5" hidden="1">'AUG 2026 BVA'!$F$109</definedName>
    <definedName name="QB_ROW_46350" localSheetId="1" hidden="1">'AUG 2026 MTD I&amp;E'!$F$102</definedName>
    <definedName name="QB_ROW_46350" localSheetId="2" hidden="1">'AUG 2026 YTD I&amp;E'!$F$109</definedName>
    <definedName name="QB_ROW_464030" localSheetId="3" hidden="1">'AUG 2026 General Ledger'!$D$529</definedName>
    <definedName name="QB_ROW_464250" localSheetId="5" hidden="1">'AUG 2026 BVA'!$F$259</definedName>
    <definedName name="QB_ROW_464250" localSheetId="1" hidden="1">'AUG 2026 MTD I&amp;E'!$F$235</definedName>
    <definedName name="QB_ROW_464250" localSheetId="2" hidden="1">'AUG 2026 YTD I&amp;E'!$F$259</definedName>
    <definedName name="QB_ROW_464330" localSheetId="3" hidden="1">'AUG 2026 General Ledger'!$D$535</definedName>
    <definedName name="QB_ROW_465230" localSheetId="0" hidden="1">'AUG 2026 Balance Sheet'!$D$18</definedName>
    <definedName name="QB_ROW_466030" localSheetId="3" hidden="1">'AUG 2026 General Ledger'!$D$520</definedName>
    <definedName name="QB_ROW_466250" localSheetId="5" hidden="1">'AUG 2026 BVA'!$F$258</definedName>
    <definedName name="QB_ROW_466250" localSheetId="1" hidden="1">'AUG 2026 MTD I&amp;E'!$F$234</definedName>
    <definedName name="QB_ROW_466250" localSheetId="2" hidden="1">'AUG 2026 YTD I&amp;E'!$F$258</definedName>
    <definedName name="QB_ROW_466330" localSheetId="3" hidden="1">'AUG 2026 General Ledger'!$D$528</definedName>
    <definedName name="QB_ROW_467030" localSheetId="3" hidden="1">'AUG 2026 General Ledger'!$D$536</definedName>
    <definedName name="QB_ROW_467250" localSheetId="5" hidden="1">'AUG 2026 BVA'!$F$260</definedName>
    <definedName name="QB_ROW_467250" localSheetId="1" hidden="1">'AUG 2026 MTD I&amp;E'!$F$236</definedName>
    <definedName name="QB_ROW_467250" localSheetId="2" hidden="1">'AUG 2026 YTD I&amp;E'!$F$260</definedName>
    <definedName name="QB_ROW_467330" localSheetId="3" hidden="1">'AUG 2026 General Ledger'!$D$546</definedName>
    <definedName name="QB_ROW_468270" localSheetId="5" hidden="1">'AUG 2026 BVA'!$H$83</definedName>
    <definedName name="QB_ROW_468270" localSheetId="2" hidden="1">'AUG 2026 YTD I&amp;E'!$H$83</definedName>
    <definedName name="QB_ROW_470260" localSheetId="5" hidden="1">'AUG 2026 BVA'!$G$191</definedName>
    <definedName name="QB_ROW_470260" localSheetId="1" hidden="1">'AUG 2026 MTD I&amp;E'!$G$180</definedName>
    <definedName name="QB_ROW_470260" localSheetId="2" hidden="1">'AUG 2026 YTD I&amp;E'!$G$191</definedName>
    <definedName name="QB_ROW_47030" localSheetId="3" hidden="1">'AUG 2026 General Ledger'!$D$260</definedName>
    <definedName name="QB_ROW_47260" localSheetId="5" hidden="1">'AUG 2026 BVA'!$G$104</definedName>
    <definedName name="QB_ROW_47260" localSheetId="1" hidden="1">'AUG 2026 MTD I&amp;E'!$G$98</definedName>
    <definedName name="QB_ROW_47260" localSheetId="2" hidden="1">'AUG 2026 YTD I&amp;E'!$G$104</definedName>
    <definedName name="QB_ROW_47330" localSheetId="3" hidden="1">'AUG 2026 General Ledger'!$D$262</definedName>
    <definedName name="QB_ROW_474240" localSheetId="0" hidden="1">'AUG 2026 Balance Sheet'!$E$49</definedName>
    <definedName name="QB_ROW_478020" localSheetId="3" hidden="1">'AUG 2026 General Ledger'!$C$72</definedName>
    <definedName name="QB_ROW_478250" localSheetId="5" hidden="1">'AUG 2026 BVA'!$F$46</definedName>
    <definedName name="QB_ROW_478250" localSheetId="1" hidden="1">'AUG 2026 MTD I&amp;E'!$F$44</definedName>
    <definedName name="QB_ROW_478250" localSheetId="2" hidden="1">'AUG 2026 YTD I&amp;E'!$F$46</definedName>
    <definedName name="QB_ROW_478320" localSheetId="3" hidden="1">'AUG 2026 General Ledger'!$C$75</definedName>
    <definedName name="QB_ROW_482260" localSheetId="5" hidden="1">'AUG 2026 BVA'!$G$164</definedName>
    <definedName name="QB_ROW_482260" localSheetId="1" hidden="1">'AUG 2026 MTD I&amp;E'!$G$153</definedName>
    <definedName name="QB_ROW_482260" localSheetId="2" hidden="1">'AUG 2026 YTD I&amp;E'!$G$164</definedName>
    <definedName name="QB_ROW_489240" localSheetId="5" hidden="1">'AUG 2026 BVA'!$E$6</definedName>
    <definedName name="QB_ROW_489240" localSheetId="1" hidden="1">'AUG 2026 MTD I&amp;E'!$E$5</definedName>
    <definedName name="QB_ROW_489240" localSheetId="2" hidden="1">'AUG 2026 YTD I&amp;E'!$E$6</definedName>
    <definedName name="QB_ROW_490030" localSheetId="3" hidden="1">'AUG 2026 General Ledger'!$D$382</definedName>
    <definedName name="QB_ROW_490260" localSheetId="5" hidden="1">'AUG 2026 BVA'!$G$170</definedName>
    <definedName name="QB_ROW_490260" localSheetId="1" hidden="1">'AUG 2026 MTD I&amp;E'!$G$159</definedName>
    <definedName name="QB_ROW_490260" localSheetId="2" hidden="1">'AUG 2026 YTD I&amp;E'!$G$170</definedName>
    <definedName name="QB_ROW_490330" localSheetId="3" hidden="1">'AUG 2026 General Ledger'!$D$384</definedName>
    <definedName name="QB_ROW_492240" localSheetId="0" hidden="1">'AUG 2026 Balance Sheet'!$E$46</definedName>
    <definedName name="QB_ROW_49250" localSheetId="5" hidden="1">'AUG 2026 BVA'!$F$160</definedName>
    <definedName name="QB_ROW_49250" localSheetId="2" hidden="1">'AUG 2026 YTD I&amp;E'!$F$160</definedName>
    <definedName name="QB_ROW_493050" localSheetId="3" hidden="1">'AUG 2026 General Ledger'!$F$270</definedName>
    <definedName name="QB_ROW_493280" localSheetId="5" hidden="1">'AUG 2026 BVA'!$I$114</definedName>
    <definedName name="QB_ROW_493280" localSheetId="1" hidden="1">'AUG 2026 MTD I&amp;E'!$I$107</definedName>
    <definedName name="QB_ROW_493280" localSheetId="2" hidden="1">'AUG 2026 YTD I&amp;E'!$I$114</definedName>
    <definedName name="QB_ROW_493350" localSheetId="3" hidden="1">'AUG 2026 General Ledger'!$F$275</definedName>
    <definedName name="QB_ROW_494280" localSheetId="5" hidden="1">'AUG 2026 BVA'!$I$118</definedName>
    <definedName name="QB_ROW_494280" localSheetId="1" hidden="1">'AUG 2026 MTD I&amp;E'!$I$111</definedName>
    <definedName name="QB_ROW_494280" localSheetId="2" hidden="1">'AUG 2026 YTD I&amp;E'!$I$118</definedName>
    <definedName name="QB_ROW_497260" localSheetId="5" hidden="1">'AUG 2026 BVA'!$G$163</definedName>
    <definedName name="QB_ROW_497260" localSheetId="1" hidden="1">'AUG 2026 MTD I&amp;E'!$G$152</definedName>
    <definedName name="QB_ROW_497260" localSheetId="2" hidden="1">'AUG 2026 YTD I&amp;E'!$G$163</definedName>
    <definedName name="QB_ROW_498240" localSheetId="0" hidden="1">'AUG 2026 Balance Sheet'!$E$8</definedName>
    <definedName name="QB_ROW_499240" localSheetId="0" hidden="1">'AUG 2026 Balance Sheet'!$E$11</definedName>
    <definedName name="QB_ROW_500240" localSheetId="0" hidden="1">'AUG 2026 Balance Sheet'!$E$10</definedName>
    <definedName name="QB_ROW_5011" localSheetId="0" hidden="1">'AUG 2026 Balance Sheet'!$B$26</definedName>
    <definedName name="QB_ROW_501240" localSheetId="0" hidden="1">'AUG 2026 Balance Sheet'!$E$9</definedName>
    <definedName name="QB_ROW_502250" localSheetId="5" hidden="1">'AUG 2026 BVA'!$F$15</definedName>
    <definedName name="QB_ROW_502250" localSheetId="1" hidden="1">'AUG 2026 MTD I&amp;E'!$F$13</definedName>
    <definedName name="QB_ROW_502250" localSheetId="2" hidden="1">'AUG 2026 YTD I&amp;E'!$F$15</definedName>
    <definedName name="QB_ROW_5030" localSheetId="3" hidden="1">'AUG 2026 General Ledger'!$D$108</definedName>
    <definedName name="QB_ROW_504260" localSheetId="5" hidden="1">'AUG 2026 BVA'!$G$64</definedName>
    <definedName name="QB_ROW_504260" localSheetId="1" hidden="1">'AUG 2026 MTD I&amp;E'!$G$61</definedName>
    <definedName name="QB_ROW_504260" localSheetId="2" hidden="1">'AUG 2026 YTD I&amp;E'!$G$64</definedName>
    <definedName name="QB_ROW_506260" localSheetId="5" hidden="1">'AUG 2026 BVA'!$G$209</definedName>
    <definedName name="QB_ROW_506260" localSheetId="1" hidden="1">'AUG 2026 MTD I&amp;E'!$G$198</definedName>
    <definedName name="QB_ROW_506260" localSheetId="2" hidden="1">'AUG 2026 YTD I&amp;E'!$G$209</definedName>
    <definedName name="QB_ROW_507250" localSheetId="5" hidden="1">'AUG 2026 BVA'!$F$226</definedName>
    <definedName name="QB_ROW_507250" localSheetId="1" hidden="1">'AUG 2026 MTD I&amp;E'!$F$215</definedName>
    <definedName name="QB_ROW_507250" localSheetId="2" hidden="1">'AUG 2026 YTD I&amp;E'!$F$226</definedName>
    <definedName name="QB_ROW_508250" localSheetId="5" hidden="1">'AUG 2026 BVA'!$F$225</definedName>
    <definedName name="QB_ROW_508250" localSheetId="1" hidden="1">'AUG 2026 MTD I&amp;E'!$F$214</definedName>
    <definedName name="QB_ROW_508250" localSheetId="2" hidden="1">'AUG 2026 YTD I&amp;E'!$F$225</definedName>
    <definedName name="QB_ROW_509250" localSheetId="5" hidden="1">'AUG 2026 BVA'!$F$224</definedName>
    <definedName name="QB_ROW_509250" localSheetId="1" hidden="1">'AUG 2026 MTD I&amp;E'!$F$213</definedName>
    <definedName name="QB_ROW_509250" localSheetId="2" hidden="1">'AUG 2026 YTD I&amp;E'!$F$224</definedName>
    <definedName name="QB_ROW_51020" localSheetId="3" hidden="1">'AUG 2026 General Ledger'!$C$33</definedName>
    <definedName name="QB_ROW_511020" localSheetId="3" hidden="1">'AUG 2026 General Ledger'!$C$57</definedName>
    <definedName name="QB_ROW_511250" localSheetId="5" hidden="1">'AUG 2026 BVA'!$F$42</definedName>
    <definedName name="QB_ROW_511250" localSheetId="1" hidden="1">'AUG 2026 MTD I&amp;E'!$F$40</definedName>
    <definedName name="QB_ROW_511250" localSheetId="2" hidden="1">'AUG 2026 YTD I&amp;E'!$F$42</definedName>
    <definedName name="QB_ROW_511320" localSheetId="3" hidden="1">'AUG 2026 General Ledger'!$C$61</definedName>
    <definedName name="QB_ROW_512010" localSheetId="3" hidden="1">'AUG 2026 General Ledger'!$B$45</definedName>
    <definedName name="QB_ROW_512040" localSheetId="5" hidden="1">'AUG 2026 BVA'!$E$35</definedName>
    <definedName name="QB_ROW_512040" localSheetId="1" hidden="1">'AUG 2026 MTD I&amp;E'!$E$33</definedName>
    <definedName name="QB_ROW_512040" localSheetId="2" hidden="1">'AUG 2026 YTD I&amp;E'!$E$35</definedName>
    <definedName name="QB_ROW_512310" localSheetId="3" hidden="1">'AUG 2026 General Ledger'!$B$62</definedName>
    <definedName name="QB_ROW_512340" localSheetId="5" hidden="1">'AUG 2026 BVA'!$E$43</definedName>
    <definedName name="QB_ROW_512340" localSheetId="1" hidden="1">'AUG 2026 MTD I&amp;E'!$E$41</definedName>
    <definedName name="QB_ROW_512340" localSheetId="2" hidden="1">'AUG 2026 YTD I&amp;E'!$E$43</definedName>
    <definedName name="QB_ROW_51250" localSheetId="5" hidden="1">'AUG 2026 BVA'!$F$21</definedName>
    <definedName name="QB_ROW_51250" localSheetId="1" hidden="1">'AUG 2026 MTD I&amp;E'!$F$19</definedName>
    <definedName name="QB_ROW_51250" localSheetId="2" hidden="1">'AUG 2026 YTD I&amp;E'!$F$21</definedName>
    <definedName name="QB_ROW_51320" localSheetId="3" hidden="1">'AUG 2026 General Ledger'!$C$37</definedName>
    <definedName name="QB_ROW_513240" localSheetId="5" hidden="1">'AUG 2026 BVA'!$E$5</definedName>
    <definedName name="QB_ROW_513240" localSheetId="2" hidden="1">'AUG 2026 YTD I&amp;E'!$E$5</definedName>
    <definedName name="QB_ROW_514250" localSheetId="5" hidden="1">'AUG 2026 BVA'!$F$14</definedName>
    <definedName name="QB_ROW_514250" localSheetId="2" hidden="1">'AUG 2026 YTD I&amp;E'!$F$14</definedName>
    <definedName name="QB_ROW_515020" localSheetId="3" hidden="1">'AUG 2026 General Ledger'!$C$19</definedName>
    <definedName name="QB_ROW_515250" localSheetId="5" hidden="1">'AUG 2026 BVA'!$F$13</definedName>
    <definedName name="QB_ROW_515250" localSheetId="1" hidden="1">'AUG 2026 MTD I&amp;E'!$F$12</definedName>
    <definedName name="QB_ROW_515250" localSheetId="2" hidden="1">'AUG 2026 YTD I&amp;E'!$F$13</definedName>
    <definedName name="QB_ROW_515320" localSheetId="3" hidden="1">'AUG 2026 General Ledger'!$C$21</definedName>
    <definedName name="QB_ROW_516020" localSheetId="3" hidden="1">'AUG 2026 General Ledger'!$C$16</definedName>
    <definedName name="QB_ROW_516250" localSheetId="5" hidden="1">'AUG 2026 BVA'!$F$12</definedName>
    <definedName name="QB_ROW_516250" localSheetId="1" hidden="1">'AUG 2026 MTD I&amp;E'!$F$11</definedName>
    <definedName name="QB_ROW_516250" localSheetId="2" hidden="1">'AUG 2026 YTD I&amp;E'!$F$12</definedName>
    <definedName name="QB_ROW_516320" localSheetId="3" hidden="1">'AUG 2026 General Ledger'!$C$18</definedName>
    <definedName name="QB_ROW_517250" localSheetId="5" hidden="1">'AUG 2026 BVA'!$F$11</definedName>
    <definedName name="QB_ROW_517250" localSheetId="1" hidden="1">'AUG 2026 MTD I&amp;E'!$F$10</definedName>
    <definedName name="QB_ROW_517250" localSheetId="2" hidden="1">'AUG 2026 YTD I&amp;E'!$F$11</definedName>
    <definedName name="QB_ROW_518250" localSheetId="0" hidden="1">'AUG 2026 Balance Sheet'!$F$56</definedName>
    <definedName name="QB_ROW_519040" localSheetId="3" hidden="1">'AUG 2026 General Ledger'!$E$181</definedName>
    <definedName name="QB_ROW_519270" localSheetId="5" hidden="1">'AUG 2026 BVA'!$H$89</definedName>
    <definedName name="QB_ROW_519270" localSheetId="1" hidden="1">'AUG 2026 MTD I&amp;E'!$H$84</definedName>
    <definedName name="QB_ROW_519270" localSheetId="2" hidden="1">'AUG 2026 YTD I&amp;E'!$H$89</definedName>
    <definedName name="QB_ROW_519340" localSheetId="3" hidden="1">'AUG 2026 General Ledger'!$E$188</definedName>
    <definedName name="QB_ROW_520260" localSheetId="5" hidden="1">'AUG 2026 BVA'!$G$63</definedName>
    <definedName name="QB_ROW_520260" localSheetId="1" hidden="1">'AUG 2026 MTD I&amp;E'!$G$60</definedName>
    <definedName name="QB_ROW_520260" localSheetId="2" hidden="1">'AUG 2026 YTD I&amp;E'!$G$63</definedName>
    <definedName name="QB_ROW_521020" localSheetId="3" hidden="1">'AUG 2026 General Ledger'!$C$494</definedName>
    <definedName name="QB_ROW_521250" localSheetId="5" hidden="1">'AUG 2026 BVA'!$F$223</definedName>
    <definedName name="QB_ROW_521250" localSheetId="1" hidden="1">'AUG 2026 MTD I&amp;E'!$F$212</definedName>
    <definedName name="QB_ROW_521250" localSheetId="2" hidden="1">'AUG 2026 YTD I&amp;E'!$F$223</definedName>
    <definedName name="QB_ROW_521320" localSheetId="3" hidden="1">'AUG 2026 General Ledger'!$C$496</definedName>
    <definedName name="QB_ROW_523040" localSheetId="3" hidden="1">'AUG 2026 General Ledger'!$E$131</definedName>
    <definedName name="QB_ROW_523270" localSheetId="5" hidden="1">'AUG 2026 BVA'!$H$74</definedName>
    <definedName name="QB_ROW_523270" localSheetId="1" hidden="1">'AUG 2026 MTD I&amp;E'!$H$71</definedName>
    <definedName name="QB_ROW_523270" localSheetId="2" hidden="1">'AUG 2026 YTD I&amp;E'!$H$74</definedName>
    <definedName name="QB_ROW_523340" localSheetId="3" hidden="1">'AUG 2026 General Ledger'!$E$136</definedName>
    <definedName name="QB_ROW_525020" localSheetId="3" hidden="1">'AUG 2026 General Ledger'!$C$491</definedName>
    <definedName name="QB_ROW_525250" localSheetId="5" hidden="1">'AUG 2026 BVA'!$F$222</definedName>
    <definedName name="QB_ROW_525250" localSheetId="1" hidden="1">'AUG 2026 MTD I&amp;E'!$F$211</definedName>
    <definedName name="QB_ROW_525250" localSheetId="2" hidden="1">'AUG 2026 YTD I&amp;E'!$F$222</definedName>
    <definedName name="QB_ROW_525320" localSheetId="3" hidden="1">'AUG 2026 General Ledger'!$C$493</definedName>
    <definedName name="QB_ROW_5260" localSheetId="5" hidden="1">'AUG 2026 BVA'!$G$67</definedName>
    <definedName name="QB_ROW_5260" localSheetId="1" hidden="1">'AUG 2026 MTD I&amp;E'!$G$64</definedName>
    <definedName name="QB_ROW_5260" localSheetId="2" hidden="1">'AUG 2026 YTD I&amp;E'!$G$67</definedName>
    <definedName name="QB_ROW_528240" localSheetId="5" hidden="1">'AUG 2026 BVA'!$E$255</definedName>
    <definedName name="QB_ROW_528240" localSheetId="2" hidden="1">'AUG 2026 YTD I&amp;E'!$E$255</definedName>
    <definedName name="QB_ROW_529040" localSheetId="5" hidden="1">'AUG 2026 BVA'!$E$252</definedName>
    <definedName name="QB_ROW_529040" localSheetId="2" hidden="1">'AUG 2026 YTD I&amp;E'!$E$252</definedName>
    <definedName name="QB_ROW_529340" localSheetId="5" hidden="1">'AUG 2026 BVA'!$E$254</definedName>
    <definedName name="QB_ROW_529340" localSheetId="2" hidden="1">'AUG 2026 YTD I&amp;E'!$E$254</definedName>
    <definedName name="QB_ROW_530250" localSheetId="5" hidden="1">'AUG 2026 BVA'!$F$253</definedName>
    <definedName name="QB_ROW_530250" localSheetId="2" hidden="1">'AUG 2026 YTD I&amp;E'!$F$253</definedName>
    <definedName name="QB_ROW_53030" localSheetId="3" hidden="1">'AUG 2026 General Ledger'!$D$286</definedName>
    <definedName name="QB_ROW_53060" localSheetId="5" hidden="1">'AUG 2026 BVA'!$G$123</definedName>
    <definedName name="QB_ROW_53060" localSheetId="1" hidden="1">'AUG 2026 MTD I&amp;E'!$G$116</definedName>
    <definedName name="QB_ROW_53060" localSheetId="2" hidden="1">'AUG 2026 YTD I&amp;E'!$G$123</definedName>
    <definedName name="QB_ROW_5311" localSheetId="0" hidden="1">'AUG 2026 Balance Sheet'!$B$36</definedName>
    <definedName name="QB_ROW_53270" localSheetId="5" hidden="1">'AUG 2026 BVA'!$H$129</definedName>
    <definedName name="QB_ROW_53270" localSheetId="1" hidden="1">'AUG 2026 MTD I&amp;E'!$H$122</definedName>
    <definedName name="QB_ROW_53270" localSheetId="2" hidden="1">'AUG 2026 YTD I&amp;E'!$H$129</definedName>
    <definedName name="QB_ROW_5330" localSheetId="3" hidden="1">'AUG 2026 General Ledger'!$D$110</definedName>
    <definedName name="QB_ROW_53330" localSheetId="3" hidden="1">'AUG 2026 General Ledger'!$D$313</definedName>
    <definedName name="QB_ROW_53360" localSheetId="5" hidden="1">'AUG 2026 BVA'!$G$130</definedName>
    <definedName name="QB_ROW_53360" localSheetId="1" hidden="1">'AUG 2026 MTD I&amp;E'!$G$123</definedName>
    <definedName name="QB_ROW_53360" localSheetId="2" hidden="1">'AUG 2026 YTD I&amp;E'!$G$130</definedName>
    <definedName name="QB_ROW_537020" localSheetId="3" hidden="1">'AUG 2026 General Ledger'!$C$508</definedName>
    <definedName name="QB_ROW_537040" localSheetId="5" hidden="1">'AUG 2026 BVA'!$E$246</definedName>
    <definedName name="QB_ROW_537040" localSheetId="1" hidden="1">'AUG 2026 MTD I&amp;E'!$E$227</definedName>
    <definedName name="QB_ROW_537040" localSheetId="2" hidden="1">'AUG 2026 YTD I&amp;E'!$E$246</definedName>
    <definedName name="QB_ROW_537250" localSheetId="5" hidden="1">'AUG 2026 BVA'!$F$250</definedName>
    <definedName name="QB_ROW_537250" localSheetId="2" hidden="1">'AUG 2026 YTD I&amp;E'!$F$250</definedName>
    <definedName name="QB_ROW_537320" localSheetId="3" hidden="1">'AUG 2026 General Ledger'!$C$514</definedName>
    <definedName name="QB_ROW_537340" localSheetId="5" hidden="1">'AUG 2026 BVA'!$E$251</definedName>
    <definedName name="QB_ROW_537340" localSheetId="1" hidden="1">'AUG 2026 MTD I&amp;E'!$E$231</definedName>
    <definedName name="QB_ROW_537340" localSheetId="2" hidden="1">'AUG 2026 YTD I&amp;E'!$E$251</definedName>
    <definedName name="QB_ROW_538030" localSheetId="3" hidden="1">'AUG 2026 General Ledger'!$D$509</definedName>
    <definedName name="QB_ROW_538250" localSheetId="5" hidden="1">'AUG 2026 BVA'!$F$249</definedName>
    <definedName name="QB_ROW_538250" localSheetId="1" hidden="1">'AUG 2026 MTD I&amp;E'!$F$230</definedName>
    <definedName name="QB_ROW_538250" localSheetId="2" hidden="1">'AUG 2026 YTD I&amp;E'!$F$249</definedName>
    <definedName name="QB_ROW_538330" localSheetId="3" hidden="1">'AUG 2026 General Ledger'!$D$513</definedName>
    <definedName name="QB_ROW_539250" localSheetId="5" hidden="1">'AUG 2026 BVA'!$F$248</definedName>
    <definedName name="QB_ROW_539250" localSheetId="1" hidden="1">'AUG 2026 MTD I&amp;E'!$F$229</definedName>
    <definedName name="QB_ROW_539250" localSheetId="2" hidden="1">'AUG 2026 YTD I&amp;E'!$F$248</definedName>
    <definedName name="QB_ROW_54050" localSheetId="5" hidden="1">'AUG 2026 BVA'!$F$215</definedName>
    <definedName name="QB_ROW_54050" localSheetId="1" hidden="1">'AUG 2026 MTD I&amp;E'!$F$204</definedName>
    <definedName name="QB_ROW_54050" localSheetId="2" hidden="1">'AUG 2026 YTD I&amp;E'!$F$215</definedName>
    <definedName name="QB_ROW_54260" localSheetId="5" hidden="1">'AUG 2026 BVA'!$G$218</definedName>
    <definedName name="QB_ROW_54260" localSheetId="1" hidden="1">'AUG 2026 MTD I&amp;E'!$G$207</definedName>
    <definedName name="QB_ROW_54260" localSheetId="2" hidden="1">'AUG 2026 YTD I&amp;E'!$G$218</definedName>
    <definedName name="QB_ROW_54350" localSheetId="5" hidden="1">'AUG 2026 BVA'!$F$219</definedName>
    <definedName name="QB_ROW_54350" localSheetId="1" hidden="1">'AUG 2026 MTD I&amp;E'!$F$208</definedName>
    <definedName name="QB_ROW_54350" localSheetId="2" hidden="1">'AUG 2026 YTD I&amp;E'!$F$219</definedName>
    <definedName name="QB_ROW_545030" localSheetId="3" hidden="1">'AUG 2026 General Ledger'!$D$412</definedName>
    <definedName name="QB_ROW_545260" localSheetId="5" hidden="1">'AUG 2026 BVA'!$G$179</definedName>
    <definedName name="QB_ROW_545260" localSheetId="1" hidden="1">'AUG 2026 MTD I&amp;E'!$G$168</definedName>
    <definedName name="QB_ROW_545260" localSheetId="2" hidden="1">'AUG 2026 YTD I&amp;E'!$G$179</definedName>
    <definedName name="QB_ROW_545330" localSheetId="3" hidden="1">'AUG 2026 General Ledger'!$D$414</definedName>
    <definedName name="QB_ROW_546240" localSheetId="0" hidden="1">'AUG 2026 Balance Sheet'!$E$7</definedName>
    <definedName name="QB_ROW_547250" localSheetId="5" hidden="1">'AUG 2026 BVA'!$F$41</definedName>
    <definedName name="QB_ROW_547250" localSheetId="1" hidden="1">'AUG 2026 MTD I&amp;E'!$F$39</definedName>
    <definedName name="QB_ROW_547250" localSheetId="2" hidden="1">'AUG 2026 YTD I&amp;E'!$F$41</definedName>
    <definedName name="QB_ROW_549030" localSheetId="3" hidden="1">'AUG 2026 General Ledger'!$D$403</definedName>
    <definedName name="QB_ROW_549260" localSheetId="5" hidden="1">'AUG 2026 BVA'!$G$178</definedName>
    <definedName name="QB_ROW_549260" localSheetId="1" hidden="1">'AUG 2026 MTD I&amp;E'!$G$167</definedName>
    <definedName name="QB_ROW_549260" localSheetId="2" hidden="1">'AUG 2026 YTD I&amp;E'!$G$178</definedName>
    <definedName name="QB_ROW_549330" localSheetId="3" hidden="1">'AUG 2026 General Ledger'!$D$411</definedName>
    <definedName name="QB_ROW_55020" localSheetId="3" hidden="1">'AUG 2026 General Ledger'!$C$25</definedName>
    <definedName name="QB_ROW_551240" localSheetId="5" hidden="1">'AUG 2026 BVA'!$E$285</definedName>
    <definedName name="QB_ROW_551240" localSheetId="1" hidden="1">'AUG 2026 MTD I&amp;E'!$E$254</definedName>
    <definedName name="QB_ROW_551240" localSheetId="2" hidden="1">'AUG 2026 YTD I&amp;E'!$E$285</definedName>
    <definedName name="QB_ROW_552240" localSheetId="5" hidden="1">'AUG 2026 BVA'!$E$284</definedName>
    <definedName name="QB_ROW_552240" localSheetId="1" hidden="1">'AUG 2026 MTD I&amp;E'!$E$253</definedName>
    <definedName name="QB_ROW_552240" localSheetId="2" hidden="1">'AUG 2026 YTD I&amp;E'!$E$284</definedName>
    <definedName name="QB_ROW_55250" localSheetId="5" hidden="1">'AUG 2026 BVA'!$F$17</definedName>
    <definedName name="QB_ROW_55250" localSheetId="1" hidden="1">'AUG 2026 MTD I&amp;E'!$F$15</definedName>
    <definedName name="QB_ROW_55250" localSheetId="2" hidden="1">'AUG 2026 YTD I&amp;E'!$F$17</definedName>
    <definedName name="QB_ROW_55320" localSheetId="3" hidden="1">'AUG 2026 General Ledger'!$C$27</definedName>
    <definedName name="QB_ROW_554030" localSheetId="3" hidden="1">'AUG 2026 General Ledger'!$D$391</definedName>
    <definedName name="QB_ROW_554260" localSheetId="5" hidden="1">'AUG 2026 BVA'!$G$177</definedName>
    <definedName name="QB_ROW_554260" localSheetId="1" hidden="1">'AUG 2026 MTD I&amp;E'!$G$166</definedName>
    <definedName name="QB_ROW_554260" localSheetId="2" hidden="1">'AUG 2026 YTD I&amp;E'!$G$177</definedName>
    <definedName name="QB_ROW_554330" localSheetId="3" hidden="1">'AUG 2026 General Ledger'!$D$402</definedName>
    <definedName name="QB_ROW_555240" localSheetId="5" hidden="1">'AUG 2026 BVA'!$E$273</definedName>
    <definedName name="QB_ROW_555240" localSheetId="2" hidden="1">'AUG 2026 YTD I&amp;E'!$E$273</definedName>
    <definedName name="QB_ROW_561240" localSheetId="5" hidden="1">'AUG 2026 BVA'!$E$272</definedName>
    <definedName name="QB_ROW_561240" localSheetId="2" hidden="1">'AUG 2026 YTD I&amp;E'!$E$272</definedName>
    <definedName name="QB_ROW_562260" localSheetId="5" hidden="1">'AUG 2026 BVA'!$G$176</definedName>
    <definedName name="QB_ROW_562260" localSheetId="1" hidden="1">'AUG 2026 MTD I&amp;E'!$G$165</definedName>
    <definedName name="QB_ROW_562260" localSheetId="2" hidden="1">'AUG 2026 YTD I&amp;E'!$G$176</definedName>
    <definedName name="QB_ROW_56260" localSheetId="5" hidden="1">'AUG 2026 BVA'!$G$216</definedName>
    <definedName name="QB_ROW_56260" localSheetId="1" hidden="1">'AUG 2026 MTD I&amp;E'!$G$205</definedName>
    <definedName name="QB_ROW_56260" localSheetId="2" hidden="1">'AUG 2026 YTD I&amp;E'!$G$216</definedName>
    <definedName name="QB_ROW_567250" localSheetId="5" hidden="1">'AUG 2026 BVA'!$F$40</definedName>
    <definedName name="QB_ROW_567250" localSheetId="1" hidden="1">'AUG 2026 MTD I&amp;E'!$F$38</definedName>
    <definedName name="QB_ROW_567250" localSheetId="2" hidden="1">'AUG 2026 YTD I&amp;E'!$F$40</definedName>
    <definedName name="QB_ROW_569270" localSheetId="5" hidden="1">'AUG 2026 BVA'!$H$73</definedName>
    <definedName name="QB_ROW_569270" localSheetId="1" hidden="1">'AUG 2026 MTD I&amp;E'!$H$70</definedName>
    <definedName name="QB_ROW_569270" localSheetId="2" hidden="1">'AUG 2026 YTD I&amp;E'!$H$73</definedName>
    <definedName name="QB_ROW_571040" localSheetId="3" hidden="1">'AUG 2026 General Ledger'!$E$127</definedName>
    <definedName name="QB_ROW_571270" localSheetId="5" hidden="1">'AUG 2026 BVA'!$H$72</definedName>
    <definedName name="QB_ROW_571270" localSheetId="1" hidden="1">'AUG 2026 MTD I&amp;E'!$H$69</definedName>
    <definedName name="QB_ROW_571270" localSheetId="2" hidden="1">'AUG 2026 YTD I&amp;E'!$H$72</definedName>
    <definedName name="QB_ROW_571340" localSheetId="3" hidden="1">'AUG 2026 General Ledger'!$E$130</definedName>
    <definedName name="QB_ROW_572030" localSheetId="3" hidden="1">'AUG 2026 General Ledger'!$D$265</definedName>
    <definedName name="QB_ROW_572260" localSheetId="5" hidden="1">'AUG 2026 BVA'!$G$111</definedName>
    <definedName name="QB_ROW_572260" localSheetId="1" hidden="1">'AUG 2026 MTD I&amp;E'!$G$104</definedName>
    <definedName name="QB_ROW_572260" localSheetId="2" hidden="1">'AUG 2026 YTD I&amp;E'!$G$111</definedName>
    <definedName name="QB_ROW_572330" localSheetId="3" hidden="1">'AUG 2026 General Ledger'!$D$267</definedName>
    <definedName name="QB_ROW_57260" localSheetId="5" hidden="1">'AUG 2026 BVA'!$G$217</definedName>
    <definedName name="QB_ROW_57260" localSheetId="1" hidden="1">'AUG 2026 MTD I&amp;E'!$G$206</definedName>
    <definedName name="QB_ROW_57260" localSheetId="2" hidden="1">'AUG 2026 YTD I&amp;E'!$G$217</definedName>
    <definedName name="QB_ROW_575240" localSheetId="0" hidden="1">'AUG 2026 Balance Sheet'!$E$6</definedName>
    <definedName name="QB_ROW_58030" localSheetId="3" hidden="1">'AUG 2026 General Ledger'!$D$314</definedName>
    <definedName name="QB_ROW_58060" localSheetId="5" hidden="1">'AUG 2026 BVA'!$G$131</definedName>
    <definedName name="QB_ROW_58060" localSheetId="1" hidden="1">'AUG 2026 MTD I&amp;E'!$G$124</definedName>
    <definedName name="QB_ROW_58060" localSheetId="2" hidden="1">'AUG 2026 YTD I&amp;E'!$G$131</definedName>
    <definedName name="QB_ROW_583240" localSheetId="5" hidden="1">'AUG 2026 BVA'!$E$271</definedName>
    <definedName name="QB_ROW_583240" localSheetId="2" hidden="1">'AUG 2026 YTD I&amp;E'!$E$271</definedName>
    <definedName name="QB_ROW_58330" localSheetId="3" hidden="1">'AUG 2026 General Ledger'!$D$330</definedName>
    <definedName name="QB_ROW_58360" localSheetId="5" hidden="1">'AUG 2026 BVA'!$G$139</definedName>
    <definedName name="QB_ROW_58360" localSheetId="1" hidden="1">'AUG 2026 MTD I&amp;E'!$G$132</definedName>
    <definedName name="QB_ROW_58360" localSheetId="2" hidden="1">'AUG 2026 YTD I&amp;E'!$G$139</definedName>
    <definedName name="QB_ROW_584030" localSheetId="3" hidden="1">'AUG 2026 General Ledger'!$D$597</definedName>
    <definedName name="QB_ROW_584250" localSheetId="5" hidden="1">'AUG 2026 BVA'!$F$276</definedName>
    <definedName name="QB_ROW_584250" localSheetId="1" hidden="1">'AUG 2026 MTD I&amp;E'!$F$247</definedName>
    <definedName name="QB_ROW_584250" localSheetId="2" hidden="1">'AUG 2026 YTD I&amp;E'!$F$276</definedName>
    <definedName name="QB_ROW_584330" localSheetId="3" hidden="1">'AUG 2026 General Ledger'!$D$662</definedName>
    <definedName name="QB_ROW_586030" localSheetId="3" hidden="1">'AUG 2026 General Ledger'!$D$562</definedName>
    <definedName name="QB_ROW_586250" localSheetId="5" hidden="1">'AUG 2026 BVA'!$F$275</definedName>
    <definedName name="QB_ROW_586250" localSheetId="1" hidden="1">'AUG 2026 MTD I&amp;E'!$F$246</definedName>
    <definedName name="QB_ROW_586250" localSheetId="2" hidden="1">'AUG 2026 YTD I&amp;E'!$F$275</definedName>
    <definedName name="QB_ROW_586330" localSheetId="3" hidden="1">'AUG 2026 General Ledger'!$D$596</definedName>
    <definedName name="QB_ROW_588240" localSheetId="5" hidden="1">'AUG 2026 BVA'!$E$270</definedName>
    <definedName name="QB_ROW_588240" localSheetId="2" hidden="1">'AUG 2026 YTD I&amp;E'!$E$270</definedName>
    <definedName name="QB_ROW_589240" localSheetId="5" hidden="1">'AUG 2026 BVA'!$E$269</definedName>
    <definedName name="QB_ROW_589240" localSheetId="2" hidden="1">'AUG 2026 YTD I&amp;E'!$E$269</definedName>
    <definedName name="QB_ROW_59040" localSheetId="3" hidden="1">'AUG 2026 General Ledger'!$E$315</definedName>
    <definedName name="QB_ROW_59070" localSheetId="5" hidden="1">'AUG 2026 BVA'!$H$132</definedName>
    <definedName name="QB_ROW_59070" localSheetId="1" hidden="1">'AUG 2026 MTD I&amp;E'!$H$125</definedName>
    <definedName name="QB_ROW_59070" localSheetId="2" hidden="1">'AUG 2026 YTD I&amp;E'!$H$132</definedName>
    <definedName name="QB_ROW_591240" localSheetId="0" hidden="1">'AUG 2026 Balance Sheet'!$E$45</definedName>
    <definedName name="QB_ROW_592030" localSheetId="5" hidden="1">'AUG 2026 BVA'!$D$237</definedName>
    <definedName name="QB_ROW_592030" localSheetId="2" hidden="1">'AUG 2026 YTD I&amp;E'!$D$237</definedName>
    <definedName name="QB_ROW_592240" localSheetId="5" hidden="1">'AUG 2026 BVA'!$E$239</definedName>
    <definedName name="QB_ROW_592240" localSheetId="2" hidden="1">'AUG 2026 YTD I&amp;E'!$E$239</definedName>
    <definedName name="QB_ROW_592330" localSheetId="5" hidden="1">'AUG 2026 BVA'!$D$240</definedName>
    <definedName name="QB_ROW_592330" localSheetId="2" hidden="1">'AUG 2026 YTD I&amp;E'!$D$240</definedName>
    <definedName name="QB_ROW_593240" localSheetId="5" hidden="1">'AUG 2026 BVA'!$E$238</definedName>
    <definedName name="QB_ROW_593240" localSheetId="2" hidden="1">'AUG 2026 YTD I&amp;E'!$E$238</definedName>
    <definedName name="QB_ROW_59340" localSheetId="3" hidden="1">'AUG 2026 General Ledger'!$E$325</definedName>
    <definedName name="QB_ROW_59370" localSheetId="5" hidden="1">'AUG 2026 BVA'!$H$136</definedName>
    <definedName name="QB_ROW_59370" localSheetId="1" hidden="1">'AUG 2026 MTD I&amp;E'!$H$129</definedName>
    <definedName name="QB_ROW_59370" localSheetId="2" hidden="1">'AUG 2026 YTD I&amp;E'!$H$136</definedName>
    <definedName name="QB_ROW_597250" localSheetId="5" hidden="1">'AUG 2026 BVA'!$F$39</definedName>
    <definedName name="QB_ROW_597250" localSheetId="1" hidden="1">'AUG 2026 MTD I&amp;E'!$F$37</definedName>
    <definedName name="QB_ROW_597250" localSheetId="2" hidden="1">'AUG 2026 YTD I&amp;E'!$F$39</definedName>
    <definedName name="QB_ROW_598250" localSheetId="5" hidden="1">'AUG 2026 BVA'!$F$38</definedName>
    <definedName name="QB_ROW_598250" localSheetId="1" hidden="1">'AUG 2026 MTD I&amp;E'!$F$36</definedName>
    <definedName name="QB_ROW_598250" localSheetId="2" hidden="1">'AUG 2026 YTD I&amp;E'!$F$38</definedName>
    <definedName name="QB_ROW_599020" localSheetId="3" hidden="1">'AUG 2026 General Ledger'!$C$52</definedName>
    <definedName name="QB_ROW_599250" localSheetId="5" hidden="1">'AUG 2026 BVA'!$F$37</definedName>
    <definedName name="QB_ROW_599250" localSheetId="1" hidden="1">'AUG 2026 MTD I&amp;E'!$F$35</definedName>
    <definedName name="QB_ROW_599250" localSheetId="2" hidden="1">'AUG 2026 YTD I&amp;E'!$F$37</definedName>
    <definedName name="QB_ROW_599320" localSheetId="3" hidden="1">'AUG 2026 General Ledger'!$C$56</definedName>
    <definedName name="QB_ROW_600240" localSheetId="5" hidden="1">'AUG 2026 BVA'!$E$245</definedName>
    <definedName name="QB_ROW_600240" localSheetId="2" hidden="1">'AUG 2026 YTD I&amp;E'!$E$245</definedName>
    <definedName name="QB_ROW_601230" localSheetId="0" hidden="1">'AUG 2026 Balance Sheet'!$D$79</definedName>
    <definedName name="QB_ROW_602240" localSheetId="5" hidden="1">'AUG 2026 BVA'!$E$242</definedName>
    <definedName name="QB_ROW_602240" localSheetId="2" hidden="1">'AUG 2026 YTD I&amp;E'!$E$242</definedName>
    <definedName name="QB_ROW_6040" localSheetId="0" hidden="1">'AUG 2026 Balance Sheet'!$E$55</definedName>
    <definedName name="QB_ROW_604020" localSheetId="3" hidden="1">'AUG 2026 General Ledger'!$C$558</definedName>
    <definedName name="QB_ROW_604240" localSheetId="5" hidden="1">'AUG 2026 BVA'!$E$268</definedName>
    <definedName name="QB_ROW_604240" localSheetId="1" hidden="1">'AUG 2026 MTD I&amp;E'!$E$244</definedName>
    <definedName name="QB_ROW_604240" localSheetId="2" hidden="1">'AUG 2026 YTD I&amp;E'!$E$268</definedName>
    <definedName name="QB_ROW_604320" localSheetId="3" hidden="1">'AUG 2026 General Ledger'!$C$560</definedName>
    <definedName name="QB_ROW_605230" localSheetId="0" hidden="1">'AUG 2026 Balance Sheet'!$D$78</definedName>
    <definedName name="QB_ROW_607020" localSheetId="3" hidden="1">'AUG 2026 General Ledger'!$C$46</definedName>
    <definedName name="QB_ROW_607250" localSheetId="5" hidden="1">'AUG 2026 BVA'!$F$36</definedName>
    <definedName name="QB_ROW_607250" localSheetId="1" hidden="1">'AUG 2026 MTD I&amp;E'!$F$34</definedName>
    <definedName name="QB_ROW_607250" localSheetId="2" hidden="1">'AUG 2026 YTD I&amp;E'!$F$36</definedName>
    <definedName name="QB_ROW_607320" localSheetId="3" hidden="1">'AUG 2026 General Ledger'!$C$51</definedName>
    <definedName name="QB_ROW_61010" localSheetId="3" hidden="1">'AUG 2026 General Ledger'!$B$5</definedName>
    <definedName name="QB_ROW_61240" localSheetId="5" hidden="1">'AUG 2026 BVA'!$E$9</definedName>
    <definedName name="QB_ROW_61240" localSheetId="1" hidden="1">'AUG 2026 MTD I&amp;E'!$E$8</definedName>
    <definedName name="QB_ROW_61240" localSheetId="2" hidden="1">'AUG 2026 YTD I&amp;E'!$E$9</definedName>
    <definedName name="QB_ROW_61310" localSheetId="3" hidden="1">'AUG 2026 General Ledger'!$B$14</definedName>
    <definedName name="QB_ROW_62010" localSheetId="3" hidden="1">'AUG 2026 General Ledger'!$B$507</definedName>
    <definedName name="QB_ROW_62020" localSheetId="3" hidden="1">'AUG 2026 General Ledger'!$C$553</definedName>
    <definedName name="QB_ROW_62030" localSheetId="5" hidden="1">'AUG 2026 BVA'!$D$244</definedName>
    <definedName name="QB_ROW_62030" localSheetId="1" hidden="1">'AUG 2026 MTD I&amp;E'!$D$226</definedName>
    <definedName name="QB_ROW_62030" localSheetId="2" hidden="1">'AUG 2026 YTD I&amp;E'!$D$244</definedName>
    <definedName name="QB_ROW_62240" localSheetId="5" hidden="1">'AUG 2026 BVA'!$E$263</definedName>
    <definedName name="QB_ROW_62240" localSheetId="1" hidden="1">'AUG 2026 MTD I&amp;E'!$E$239</definedName>
    <definedName name="QB_ROW_62240" localSheetId="2" hidden="1">'AUG 2026 YTD I&amp;E'!$E$263</definedName>
    <definedName name="QB_ROW_62310" localSheetId="3" hidden="1">'AUG 2026 General Ledger'!$B$556</definedName>
    <definedName name="QB_ROW_62320" localSheetId="3" hidden="1">'AUG 2026 General Ledger'!$C$555</definedName>
    <definedName name="QB_ROW_62330" localSheetId="5" hidden="1">'AUG 2026 BVA'!$D$264</definedName>
    <definedName name="QB_ROW_62330" localSheetId="1" hidden="1">'AUG 2026 MTD I&amp;E'!$D$240</definedName>
    <definedName name="QB_ROW_62330" localSheetId="2" hidden="1">'AUG 2026 YTD I&amp;E'!$D$264</definedName>
    <definedName name="QB_ROW_6250" localSheetId="0" hidden="1">'AUG 2026 Balance Sheet'!$F$69</definedName>
    <definedName name="QB_ROW_63010" localSheetId="3" hidden="1">'AUG 2026 General Ledger'!$B$557</definedName>
    <definedName name="QB_ROW_63030" localSheetId="5" hidden="1">'AUG 2026 BVA'!$D$267</definedName>
    <definedName name="QB_ROW_63030" localSheetId="1" hidden="1">'AUG 2026 MTD I&amp;E'!$D$243</definedName>
    <definedName name="QB_ROW_63030" localSheetId="2" hidden="1">'AUG 2026 YTD I&amp;E'!$D$267</definedName>
    <definedName name="QB_ROW_63240" localSheetId="5" hidden="1">'AUG 2026 BVA'!$E$281</definedName>
    <definedName name="QB_ROW_63240" localSheetId="2" hidden="1">'AUG 2026 YTD I&amp;E'!$E$281</definedName>
    <definedName name="QB_ROW_63310" localSheetId="3" hidden="1">'AUG 2026 General Ledger'!$B$701</definedName>
    <definedName name="QB_ROW_63330" localSheetId="5" hidden="1">'AUG 2026 BVA'!$D$282</definedName>
    <definedName name="QB_ROW_63330" localSheetId="1" hidden="1">'AUG 2026 MTD I&amp;E'!$D$251</definedName>
    <definedName name="QB_ROW_63330" localSheetId="2" hidden="1">'AUG 2026 YTD I&amp;E'!$D$282</definedName>
    <definedName name="QB_ROW_6340" localSheetId="0" hidden="1">'AUG 2026 Balance Sheet'!$E$70</definedName>
    <definedName name="QB_ROW_64250" localSheetId="5" hidden="1">'AUG 2026 BVA'!$F$27</definedName>
    <definedName name="QB_ROW_64250" localSheetId="1" hidden="1">'AUG 2026 MTD I&amp;E'!$F$25</definedName>
    <definedName name="QB_ROW_64250" localSheetId="2" hidden="1">'AUG 2026 YTD I&amp;E'!$F$27</definedName>
    <definedName name="QB_ROW_7001" localSheetId="0" hidden="1">'AUG 2026 Balance Sheet'!$A$38</definedName>
    <definedName name="QB_ROW_70010" localSheetId="3" hidden="1">'AUG 2026 General Ledger'!$B$15</definedName>
    <definedName name="QB_ROW_70040" localSheetId="5" hidden="1">'AUG 2026 BVA'!$E$10</definedName>
    <definedName name="QB_ROW_70040" localSheetId="1" hidden="1">'AUG 2026 MTD I&amp;E'!$E$9</definedName>
    <definedName name="QB_ROW_70040" localSheetId="2" hidden="1">'AUG 2026 YTD I&amp;E'!$E$10</definedName>
    <definedName name="QB_ROW_70250" localSheetId="5" hidden="1">'AUG 2026 BVA'!$F$30</definedName>
    <definedName name="QB_ROW_70250" localSheetId="1" hidden="1">'AUG 2026 MTD I&amp;E'!$F$28</definedName>
    <definedName name="QB_ROW_70250" localSheetId="2" hidden="1">'AUG 2026 YTD I&amp;E'!$F$30</definedName>
    <definedName name="QB_ROW_70310" localSheetId="3" hidden="1">'AUG 2026 General Ledger'!$B$44</definedName>
    <definedName name="QB_ROW_70340" localSheetId="5" hidden="1">'AUG 2026 BVA'!$E$31</definedName>
    <definedName name="QB_ROW_70340" localSheetId="1" hidden="1">'AUG 2026 MTD I&amp;E'!$E$29</definedName>
    <definedName name="QB_ROW_70340" localSheetId="2" hidden="1">'AUG 2026 YTD I&amp;E'!$E$31</definedName>
    <definedName name="QB_ROW_7050" localSheetId="0" hidden="1">'AUG 2026 Balance Sheet'!$F$59</definedName>
    <definedName name="QB_ROW_72020" localSheetId="3" hidden="1">'AUG 2026 General Ledger'!$C$22</definedName>
    <definedName name="QB_ROW_72250" localSheetId="5" hidden="1">'AUG 2026 BVA'!$F$16</definedName>
    <definedName name="QB_ROW_72250" localSheetId="1" hidden="1">'AUG 2026 MTD I&amp;E'!$F$14</definedName>
    <definedName name="QB_ROW_72250" localSheetId="2" hidden="1">'AUG 2026 YTD I&amp;E'!$F$16</definedName>
    <definedName name="QB_ROW_72320" localSheetId="3" hidden="1">'AUG 2026 General Ledger'!$C$24</definedName>
    <definedName name="QB_ROW_7301" localSheetId="0" hidden="1">'AUG 2026 Balance Sheet'!$A$96</definedName>
    <definedName name="QB_ROW_7350" localSheetId="0" hidden="1">'AUG 2026 Balance Sheet'!$F$62</definedName>
    <definedName name="QB_ROW_74260" localSheetId="5" hidden="1">'AUG 2026 BVA'!$G$107</definedName>
    <definedName name="QB_ROW_74260" localSheetId="1" hidden="1">'AUG 2026 MTD I&amp;E'!$G$101</definedName>
    <definedName name="QB_ROW_74260" localSheetId="2" hidden="1">'AUG 2026 YTD I&amp;E'!$G$107</definedName>
    <definedName name="QB_ROW_75260" localSheetId="5" hidden="1">'AUG 2026 BVA'!$G$58</definedName>
    <definedName name="QB_ROW_75260" localSheetId="1" hidden="1">'AUG 2026 MTD I&amp;E'!$G$56</definedName>
    <definedName name="QB_ROW_75260" localSheetId="2" hidden="1">'AUG 2026 YTD I&amp;E'!$G$58</definedName>
    <definedName name="QB_ROW_76020" localSheetId="3" hidden="1">'AUG 2026 General Ledger'!$C$64</definedName>
    <definedName name="QB_ROW_76250" localSheetId="5" hidden="1">'AUG 2026 BVA'!$F$45</definedName>
    <definedName name="QB_ROW_76250" localSheetId="1" hidden="1">'AUG 2026 MTD I&amp;E'!$F$43</definedName>
    <definedName name="QB_ROW_76250" localSheetId="2" hidden="1">'AUG 2026 YTD I&amp;E'!$F$45</definedName>
    <definedName name="QB_ROW_76320" localSheetId="3" hidden="1">'AUG 2026 General Ledger'!$C$71</definedName>
    <definedName name="QB_ROW_77260" localSheetId="5" hidden="1">'AUG 2026 BVA'!$G$106</definedName>
    <definedName name="QB_ROW_77260" localSheetId="1" hidden="1">'AUG 2026 MTD I&amp;E'!$G$100</definedName>
    <definedName name="QB_ROW_77260" localSheetId="2" hidden="1">'AUG 2026 YTD I&amp;E'!$G$106</definedName>
    <definedName name="QB_ROW_80050" localSheetId="3" hidden="1">'AUG 2026 General Ledger'!$F$138</definedName>
    <definedName name="QB_ROW_8011" localSheetId="0" hidden="1">'AUG 2026 Balance Sheet'!$B$39</definedName>
    <definedName name="QB_ROW_80280" localSheetId="5" hidden="1">'AUG 2026 BVA'!$I$76</definedName>
    <definedName name="QB_ROW_80280" localSheetId="1" hidden="1">'AUG 2026 MTD I&amp;E'!$I$73</definedName>
    <definedName name="QB_ROW_80280" localSheetId="2" hidden="1">'AUG 2026 YTD I&amp;E'!$I$76</definedName>
    <definedName name="QB_ROW_80350" localSheetId="3" hidden="1">'AUG 2026 General Ledger'!$F$143</definedName>
    <definedName name="QB_ROW_82030" localSheetId="3" hidden="1">'AUG 2026 General Ledger'!$D$126</definedName>
    <definedName name="QB_ROW_82060" localSheetId="5" hidden="1">'AUG 2026 BVA'!$G$71</definedName>
    <definedName name="QB_ROW_82060" localSheetId="1" hidden="1">'AUG 2026 MTD I&amp;E'!$G$68</definedName>
    <definedName name="QB_ROW_82060" localSheetId="2" hidden="1">'AUG 2026 YTD I&amp;E'!$G$71</definedName>
    <definedName name="QB_ROW_82330" localSheetId="3" hidden="1">'AUG 2026 General Ledger'!$D$179</definedName>
    <definedName name="QB_ROW_82360" localSheetId="5" hidden="1">'AUG 2026 BVA'!$G$87</definedName>
    <definedName name="QB_ROW_82360" localSheetId="1" hidden="1">'AUG 2026 MTD I&amp;E'!$G$82</definedName>
    <definedName name="QB_ROW_82360" localSheetId="2" hidden="1">'AUG 2026 YTD I&amp;E'!$G$87</definedName>
    <definedName name="QB_ROW_8260" localSheetId="0" hidden="1">'AUG 2026 Balance Sheet'!$G$60</definedName>
    <definedName name="QB_ROW_83050" localSheetId="3" hidden="1">'AUG 2026 General Ledger'!$F$322</definedName>
    <definedName name="QB_ROW_8311" localSheetId="0" hidden="1">'AUG 2026 Balance Sheet'!$B$81</definedName>
    <definedName name="QB_ROW_83280" localSheetId="5" hidden="1">'AUG 2026 BVA'!$I$135</definedName>
    <definedName name="QB_ROW_83280" localSheetId="1" hidden="1">'AUG 2026 MTD I&amp;E'!$I$128</definedName>
    <definedName name="QB_ROW_83280" localSheetId="2" hidden="1">'AUG 2026 YTD I&amp;E'!$I$135</definedName>
    <definedName name="QB_ROW_83350" localSheetId="3" hidden="1">'AUG 2026 General Ledger'!$F$324</definedName>
    <definedName name="QB_ROW_84050" localSheetId="3" hidden="1">'AUG 2026 General Ledger'!$F$316</definedName>
    <definedName name="QB_ROW_84280" localSheetId="5" hidden="1">'AUG 2026 BVA'!$I$133</definedName>
    <definedName name="QB_ROW_84280" localSheetId="1" hidden="1">'AUG 2026 MTD I&amp;E'!$I$126</definedName>
    <definedName name="QB_ROW_84280" localSheetId="2" hidden="1">'AUG 2026 YTD I&amp;E'!$I$133</definedName>
    <definedName name="QB_ROW_84350" localSheetId="3" hidden="1">'AUG 2026 General Ledger'!$F$318</definedName>
    <definedName name="QB_ROW_86030" localSheetId="3" hidden="1">'AUG 2026 General Ledger'!$D$331</definedName>
    <definedName name="QB_ROW_86260" localSheetId="5" hidden="1">'AUG 2026 BVA'!$G$140</definedName>
    <definedName name="QB_ROW_86260" localSheetId="1" hidden="1">'AUG 2026 MTD I&amp;E'!$G$133</definedName>
    <definedName name="QB_ROW_86260" localSheetId="2" hidden="1">'AUG 2026 YTD I&amp;E'!$G$140</definedName>
    <definedName name="QB_ROW_86321" localSheetId="5" hidden="1">'AUG 2026 BVA'!$C$33</definedName>
    <definedName name="QB_ROW_86321" localSheetId="1" hidden="1">'AUG 2026 MTD I&amp;E'!$C$31</definedName>
    <definedName name="QB_ROW_86321" localSheetId="2" hidden="1">'AUG 2026 YTD I&amp;E'!$C$33</definedName>
    <definedName name="QB_ROW_86330" localSheetId="3" hidden="1">'AUG 2026 General Ledger'!$D$333</definedName>
    <definedName name="QB_ROW_87250" localSheetId="5" hidden="1">'AUG 2026 BVA'!$F$144</definedName>
    <definedName name="QB_ROW_87250" localSheetId="1" hidden="1">'AUG 2026 MTD I&amp;E'!$F$137</definedName>
    <definedName name="QB_ROW_87250" localSheetId="2" hidden="1">'AUG 2026 YTD I&amp;E'!$F$144</definedName>
    <definedName name="QB_ROW_88250" localSheetId="5" hidden="1">'AUG 2026 BVA'!$F$146</definedName>
    <definedName name="QB_ROW_88250" localSheetId="1" hidden="1">'AUG 2026 MTD I&amp;E'!$F$138</definedName>
    <definedName name="QB_ROW_88250" localSheetId="2" hidden="1">'AUG 2026 YTD I&amp;E'!$F$146</definedName>
    <definedName name="QB_ROW_90020" localSheetId="3" hidden="1">'AUG 2026 General Ledger'!$C$337</definedName>
    <definedName name="QB_ROW_9021" localSheetId="0" hidden="1">'AUG 2026 Balance Sheet'!$C$40</definedName>
    <definedName name="QB_ROW_90250" localSheetId="5" hidden="1">'AUG 2026 BVA'!$F$151</definedName>
    <definedName name="QB_ROW_90250" localSheetId="1" hidden="1">'AUG 2026 MTD I&amp;E'!$F$143</definedName>
    <definedName name="QB_ROW_90250" localSheetId="2" hidden="1">'AUG 2026 YTD I&amp;E'!$F$151</definedName>
    <definedName name="QB_ROW_90320" localSheetId="3" hidden="1">'AUG 2026 General Ledger'!$C$355</definedName>
    <definedName name="QB_ROW_91020" localSheetId="3" hidden="1">'AUG 2026 General Ledger'!$C$390</definedName>
    <definedName name="QB_ROW_91030" localSheetId="3" hidden="1">'AUG 2026 General Ledger'!$D$448</definedName>
    <definedName name="QB_ROW_91050" localSheetId="5" hidden="1">'AUG 2026 BVA'!$F$175</definedName>
    <definedName name="QB_ROW_91050" localSheetId="1" hidden="1">'AUG 2026 MTD I&amp;E'!$F$164</definedName>
    <definedName name="QB_ROW_91050" localSheetId="2" hidden="1">'AUG 2026 YTD I&amp;E'!$F$175</definedName>
    <definedName name="QB_ROW_91260" localSheetId="5" hidden="1">'AUG 2026 BVA'!$G$197</definedName>
    <definedName name="QB_ROW_91260" localSheetId="1" hidden="1">'AUG 2026 MTD I&amp;E'!$G$186</definedName>
    <definedName name="QB_ROW_91260" localSheetId="2" hidden="1">'AUG 2026 YTD I&amp;E'!$G$197</definedName>
    <definedName name="QB_ROW_91320" localSheetId="3" hidden="1">'AUG 2026 General Ledger'!$C$451</definedName>
    <definedName name="QB_ROW_91330" localSheetId="3" hidden="1">'AUG 2026 General Ledger'!$D$450</definedName>
    <definedName name="QB_ROW_91350" localSheetId="5" hidden="1">'AUG 2026 BVA'!$F$198</definedName>
    <definedName name="QB_ROW_91350" localSheetId="1" hidden="1">'AUG 2026 MTD I&amp;E'!$F$187</definedName>
    <definedName name="QB_ROW_91350" localSheetId="2" hidden="1">'AUG 2026 YTD I&amp;E'!$F$198</definedName>
    <definedName name="QB_ROW_92030" localSheetId="3" hidden="1">'AUG 2026 General Ledger'!$D$268</definedName>
    <definedName name="QB_ROW_92060" localSheetId="5" hidden="1">'AUG 2026 BVA'!$G$112</definedName>
    <definedName name="QB_ROW_92060" localSheetId="1" hidden="1">'AUG 2026 MTD I&amp;E'!$G$105</definedName>
    <definedName name="QB_ROW_92060" localSheetId="2" hidden="1">'AUG 2026 YTD I&amp;E'!$G$112</definedName>
    <definedName name="QB_ROW_92330" localSheetId="3" hidden="1">'AUG 2026 General Ledger'!$D$285</definedName>
    <definedName name="QB_ROW_92360" localSheetId="5" hidden="1">'AUG 2026 BVA'!$G$122</definedName>
    <definedName name="QB_ROW_92360" localSheetId="1" hidden="1">'AUG 2026 MTD I&amp;E'!$G$115</definedName>
    <definedName name="QB_ROW_92360" localSheetId="2" hidden="1">'AUG 2026 YTD I&amp;E'!$G$122</definedName>
    <definedName name="QB_ROW_9260" localSheetId="0" hidden="1">'AUG 2026 Balance Sheet'!$G$61</definedName>
    <definedName name="QB_ROW_9321" localSheetId="0" hidden="1">'AUG 2026 Balance Sheet'!$C$76</definedName>
    <definedName name="QB_ROW_93240" localSheetId="0" hidden="1">'AUG 2026 Balance Sheet'!$E$13</definedName>
    <definedName name="QB_ROW_94020" localSheetId="3" hidden="1">'AUG 2026 General Ledger'!$C$366</definedName>
    <definedName name="QB_ROW_94250" localSheetId="5" hidden="1">'AUG 2026 BVA'!$F$161</definedName>
    <definedName name="QB_ROW_94250" localSheetId="1" hidden="1">'AUG 2026 MTD I&amp;E'!$F$150</definedName>
    <definedName name="QB_ROW_94250" localSheetId="2" hidden="1">'AUG 2026 YTD I&amp;E'!$F$161</definedName>
    <definedName name="QB_ROW_94320" localSheetId="3" hidden="1">'AUG 2026 General Ledger'!$C$369</definedName>
    <definedName name="QB_ROW_96020" localSheetId="3" hidden="1">'AUG 2026 General Ledger'!$C$356</definedName>
    <definedName name="QB_ROW_96250" localSheetId="5" hidden="1">'AUG 2026 BVA'!$F$152</definedName>
    <definedName name="QB_ROW_96250" localSheetId="1" hidden="1">'AUG 2026 MTD I&amp;E'!$F$144</definedName>
    <definedName name="QB_ROW_96250" localSheetId="2" hidden="1">'AUG 2026 YTD I&amp;E'!$F$152</definedName>
    <definedName name="QB_ROW_96320" localSheetId="3" hidden="1">'AUG 2026 General Ledger'!$C$359</definedName>
    <definedName name="QB_ROW_97020" localSheetId="3" hidden="1">'AUG 2026 General Ledger'!$C$370</definedName>
    <definedName name="QB_ROW_97050" localSheetId="5" hidden="1">'AUG 2026 BVA'!$F$162</definedName>
    <definedName name="QB_ROW_97050" localSheetId="1" hidden="1">'AUG 2026 MTD I&amp;E'!$F$151</definedName>
    <definedName name="QB_ROW_97050" localSheetId="2" hidden="1">'AUG 2026 YTD I&amp;E'!$F$162</definedName>
    <definedName name="QB_ROW_97260" localSheetId="5" hidden="1">'AUG 2026 BVA'!$G$173</definedName>
    <definedName name="QB_ROW_97260" localSheetId="1" hidden="1">'AUG 2026 MTD I&amp;E'!$G$162</definedName>
    <definedName name="QB_ROW_97260" localSheetId="2" hidden="1">'AUG 2026 YTD I&amp;E'!$G$173</definedName>
    <definedName name="QB_ROW_97320" localSheetId="3" hidden="1">'AUG 2026 General Ledger'!$C$389</definedName>
    <definedName name="QB_ROW_97350" localSheetId="5" hidden="1">'AUG 2026 BVA'!$F$174</definedName>
    <definedName name="QB_ROW_97350" localSheetId="1" hidden="1">'AUG 2026 MTD I&amp;E'!$F$163</definedName>
    <definedName name="QB_ROW_97350" localSheetId="2" hidden="1">'AUG 2026 YTD I&amp;E'!$F$174</definedName>
    <definedName name="QBCANSUPPORTUPDATE" localSheetId="0">TRUE</definedName>
    <definedName name="QBCANSUPPORTUPDATE" localSheetId="5">TRUE</definedName>
    <definedName name="QBCANSUPPORTUPDATE" localSheetId="3">TRUE</definedName>
    <definedName name="QBCANSUPPORTUPDATE" localSheetId="1">TRUE</definedName>
    <definedName name="QBCANSUPPORTUPDATE" localSheetId="2">TRUE</definedName>
    <definedName name="QBCOMPANYFILENAME" localSheetId="0">"C:\Users\SherrySnyder\Desktop\Quickbooks\NFPD - Company File 11.08.2023.QBW"</definedName>
    <definedName name="QBCOMPANYFILENAME" localSheetId="5">"C:\Users\SherrySnyder\Desktop\Quickbooks\NFPD - Company File 11.08.2023.QBW"</definedName>
    <definedName name="QBCOMPANYFILENAME" localSheetId="3">"C:\Users\SherrySnyder\Desktop\Quickbooks\NFPD - Company File 11.08.2023.QBW"</definedName>
    <definedName name="QBCOMPANYFILENAME" localSheetId="1">"C:\Users\SherrySnyder\Desktop\Quickbooks\NFPD - Company File 11.08.2023.QBW"</definedName>
    <definedName name="QBCOMPANYFILENAME" localSheetId="2">"C:\Users\SherrySnyder\Desktop\Quickbooks\NFPD - Company File 11.08.2023.QBW"</definedName>
    <definedName name="QBENDDATE" localSheetId="0">20260831</definedName>
    <definedName name="QBENDDATE" localSheetId="5">20261231</definedName>
    <definedName name="QBENDDATE" localSheetId="3">20260831</definedName>
    <definedName name="QBENDDATE" localSheetId="1">20260831</definedName>
    <definedName name="QBENDDATE" localSheetId="2">20260831</definedName>
    <definedName name="QBHEADERSONSCREEN" localSheetId="0">FALSE</definedName>
    <definedName name="QBHEADERSONSCREEN" localSheetId="5">FALSE</definedName>
    <definedName name="QBHEADERSONSCREEN" localSheetId="3">FALSE</definedName>
    <definedName name="QBHEADERSONSCREEN" localSheetId="1">FALSE</definedName>
    <definedName name="QBHEADERSONSCREEN" localSheetId="2">FALSE</definedName>
    <definedName name="QBMETADATASIZE" localSheetId="0">5964</definedName>
    <definedName name="QBMETADATASIZE" localSheetId="5">5964</definedName>
    <definedName name="QBMETADATASIZE" localSheetId="3">8122</definedName>
    <definedName name="QBMETADATASIZE" localSheetId="1">5964</definedName>
    <definedName name="QBMETADATASIZE" localSheetId="2">5964</definedName>
    <definedName name="QBPRESERVECOLOR" localSheetId="0">TRUE</definedName>
    <definedName name="QBPRESERVECOLOR" localSheetId="5">TRUE</definedName>
    <definedName name="QBPRESERVECOLOR" localSheetId="3">TRUE</definedName>
    <definedName name="QBPRESERVECOLOR" localSheetId="1">TRUE</definedName>
    <definedName name="QBPRESERVECOLOR" localSheetId="2">TRUE</definedName>
    <definedName name="QBPRESERVEFONT" localSheetId="0">TRUE</definedName>
    <definedName name="QBPRESERVEFONT" localSheetId="5">TRUE</definedName>
    <definedName name="QBPRESERVEFONT" localSheetId="3">TRUE</definedName>
    <definedName name="QBPRESERVEFONT" localSheetId="1">TRUE</definedName>
    <definedName name="QBPRESERVEFONT" localSheetId="2">TRUE</definedName>
    <definedName name="QBPRESERVEROWHEIGHT" localSheetId="0">TRUE</definedName>
    <definedName name="QBPRESERVEROWHEIGHT" localSheetId="5">TRUE</definedName>
    <definedName name="QBPRESERVEROWHEIGHT" localSheetId="3">TRUE</definedName>
    <definedName name="QBPRESERVEROWHEIGHT" localSheetId="1">TRUE</definedName>
    <definedName name="QBPRESERVEROWHEIGHT" localSheetId="2">TRUE</definedName>
    <definedName name="QBPRESERVESPACE" localSheetId="0">TRUE</definedName>
    <definedName name="QBPRESERVESPACE" localSheetId="5">TRUE</definedName>
    <definedName name="QBPRESERVESPACE" localSheetId="3">TRUE</definedName>
    <definedName name="QBPRESERVESPACE" localSheetId="1">TRUE</definedName>
    <definedName name="QBPRESERVESPACE" localSheetId="2">TRUE</definedName>
    <definedName name="QBREPORTCOLAXIS" localSheetId="0">0</definedName>
    <definedName name="QBREPORTCOLAXIS" localSheetId="5">0</definedName>
    <definedName name="QBREPORTCOLAXIS" localSheetId="3">0</definedName>
    <definedName name="QBREPORTCOLAXIS" localSheetId="1">0</definedName>
    <definedName name="QBREPORTCOLAXIS" localSheetId="2">0</definedName>
    <definedName name="QBREPORTCOMPANYID" localSheetId="0">"8485c3b05ade4270975b6060e7430806"</definedName>
    <definedName name="QBREPORTCOMPANYID" localSheetId="5">"8485c3b05ade4270975b6060e7430806"</definedName>
    <definedName name="QBREPORTCOMPANYID" localSheetId="3">"8485c3b05ade4270975b6060e7430806"</definedName>
    <definedName name="QBREPORTCOMPANYID" localSheetId="1">"8485c3b05ade4270975b6060e7430806"</definedName>
    <definedName name="QBREPORTCOMPANYID" localSheetId="2">"8485c3b05ade4270975b6060e7430806"</definedName>
    <definedName name="QBREPORTCOMPARECOL_ANNUALBUDGET" localSheetId="0">FALSE</definedName>
    <definedName name="QBREPORTCOMPARECOL_ANNUALBUDGET" localSheetId="5">FALSE</definedName>
    <definedName name="QBREPORTCOMPARECOL_ANNUALBUDGET" localSheetId="3">FALSE</definedName>
    <definedName name="QBREPORTCOMPARECOL_ANNUALBUDGET" localSheetId="1">FALSE</definedName>
    <definedName name="QBREPORTCOMPARECOL_ANNUALBUDGET" localSheetId="2">FALSE</definedName>
    <definedName name="QBREPORTCOMPARECOL_AVGCOGS" localSheetId="0">FALSE</definedName>
    <definedName name="QBREPORTCOMPARECOL_AVGCOGS" localSheetId="5">FALSE</definedName>
    <definedName name="QBREPORTCOMPARECOL_AVGCOGS" localSheetId="3">FALSE</definedName>
    <definedName name="QBREPORTCOMPARECOL_AVGCOGS" localSheetId="1">FALSE</definedName>
    <definedName name="QBREPORTCOMPARECOL_AVGCOGS" localSheetId="2">FALSE</definedName>
    <definedName name="QBREPORTCOMPARECOL_AVGPRICE" localSheetId="0">FALSE</definedName>
    <definedName name="QBREPORTCOMPARECOL_AVGPRICE" localSheetId="5">FALSE</definedName>
    <definedName name="QBREPORTCOMPARECOL_AVGPRICE" localSheetId="3">FALSE</definedName>
    <definedName name="QBREPORTCOMPARECOL_AVGPRICE" localSheetId="1">FALSE</definedName>
    <definedName name="QBREPORTCOMPARECOL_AVGPRICE" localSheetId="2">FALSE</definedName>
    <definedName name="QBREPORTCOMPARECOL_BUDDIFF" localSheetId="0">FALSE</definedName>
    <definedName name="QBREPORTCOMPARECOL_BUDDIFF" localSheetId="5">TRUE</definedName>
    <definedName name="QBREPORTCOMPARECOL_BUDDIFF" localSheetId="3">FALSE</definedName>
    <definedName name="QBREPORTCOMPARECOL_BUDDIFF" localSheetId="1">TRUE</definedName>
    <definedName name="QBREPORTCOMPARECOL_BUDDIFF" localSheetId="2">TRUE</definedName>
    <definedName name="QBREPORTCOMPARECOL_BUDGET" localSheetId="0">FALSE</definedName>
    <definedName name="QBREPORTCOMPARECOL_BUDGET" localSheetId="5">TRUE</definedName>
    <definedName name="QBREPORTCOMPARECOL_BUDGET" localSheetId="3">FALSE</definedName>
    <definedName name="QBREPORTCOMPARECOL_BUDGET" localSheetId="1">TRUE</definedName>
    <definedName name="QBREPORTCOMPARECOL_BUDGET" localSheetId="2">TRUE</definedName>
    <definedName name="QBREPORTCOMPARECOL_BUDPCT" localSheetId="0">FALSE</definedName>
    <definedName name="QBREPORTCOMPARECOL_BUDPCT" localSheetId="5">TRUE</definedName>
    <definedName name="QBREPORTCOMPARECOL_BUDPCT" localSheetId="3">FALSE</definedName>
    <definedName name="QBREPORTCOMPARECOL_BUDPCT" localSheetId="1">TRUE</definedName>
    <definedName name="QBREPORTCOMPARECOL_BUDPCT" localSheetId="2">TRUE</definedName>
    <definedName name="QBREPORTCOMPARECOL_COGS" localSheetId="0">FALSE</definedName>
    <definedName name="QBREPORTCOMPARECOL_COGS" localSheetId="5">FALSE</definedName>
    <definedName name="QBREPORTCOMPARECOL_COGS" localSheetId="3">FALSE</definedName>
    <definedName name="QBREPORTCOMPARECOL_COGS" localSheetId="1">FALSE</definedName>
    <definedName name="QBREPORTCOMPARECOL_COGS" localSheetId="2">FALSE</definedName>
    <definedName name="QBREPORTCOMPARECOL_EXCLUDEAMOUNT" localSheetId="0">FALSE</definedName>
    <definedName name="QBREPORTCOMPARECOL_EXCLUDEAMOUNT" localSheetId="5">FALSE</definedName>
    <definedName name="QBREPORTCOMPARECOL_EXCLUDEAMOUNT" localSheetId="3">FALSE</definedName>
    <definedName name="QBREPORTCOMPARECOL_EXCLUDEAMOUNT" localSheetId="1">FALSE</definedName>
    <definedName name="QBREPORTCOMPARECOL_EXCLUDEAMOUNT" localSheetId="2">FALSE</definedName>
    <definedName name="QBREPORTCOMPARECOL_EXCLUDECURPERIOD" localSheetId="0">FALSE</definedName>
    <definedName name="QBREPORTCOMPARECOL_EXCLUDECURPERIOD" localSheetId="5">FALSE</definedName>
    <definedName name="QBREPORTCOMPARECOL_EXCLUDECURPERIOD" localSheetId="3">FALSE</definedName>
    <definedName name="QBREPORTCOMPARECOL_EXCLUDECURPERIOD" localSheetId="1">FALSE</definedName>
    <definedName name="QBREPORTCOMPARECOL_EXCLUDECURPERIOD" localSheetId="2">FALSE</definedName>
    <definedName name="QBREPORTCOMPARECOL_FORECAST" localSheetId="0">FALSE</definedName>
    <definedName name="QBREPORTCOMPARECOL_FORECAST" localSheetId="5">FALSE</definedName>
    <definedName name="QBREPORTCOMPARECOL_FORECAST" localSheetId="3">FALSE</definedName>
    <definedName name="QBREPORTCOMPARECOL_FORECAST" localSheetId="1">FALSE</definedName>
    <definedName name="QBREPORTCOMPARECOL_FORECAST" localSheetId="2">FALSE</definedName>
    <definedName name="QBREPORTCOMPARECOL_GROSSMARGIN" localSheetId="0">FALSE</definedName>
    <definedName name="QBREPORTCOMPARECOL_GROSSMARGIN" localSheetId="5">FALSE</definedName>
    <definedName name="QBREPORTCOMPARECOL_GROSSMARGIN" localSheetId="3">FALSE</definedName>
    <definedName name="QBREPORTCOMPARECOL_GROSSMARGIN" localSheetId="1">FALSE</definedName>
    <definedName name="QBREPORTCOMPARECOL_GROSSMARGIN" localSheetId="2">FALSE</definedName>
    <definedName name="QBREPORTCOMPARECOL_GROSSMARGINPCT" localSheetId="0">FALSE</definedName>
    <definedName name="QBREPORTCOMPARECOL_GROSSMARGINPCT" localSheetId="5">FALSE</definedName>
    <definedName name="QBREPORTCOMPARECOL_GROSSMARGINPCT" localSheetId="3">FALSE</definedName>
    <definedName name="QBREPORTCOMPARECOL_GROSSMARGINPCT" localSheetId="1">FALSE</definedName>
    <definedName name="QBREPORTCOMPARECOL_GROSSMARGINPCT" localSheetId="2">FALSE</definedName>
    <definedName name="QBREPORTCOMPARECOL_HOURS" localSheetId="0">FALSE</definedName>
    <definedName name="QBREPORTCOMPARECOL_HOURS" localSheetId="5">FALSE</definedName>
    <definedName name="QBREPORTCOMPARECOL_HOURS" localSheetId="3">FALSE</definedName>
    <definedName name="QBREPORTCOMPARECOL_HOURS" localSheetId="1">FALSE</definedName>
    <definedName name="QBREPORTCOMPARECOL_HOURS" localSheetId="2">FALSE</definedName>
    <definedName name="QBREPORTCOMPARECOL_PCTCOL" localSheetId="0">FALSE</definedName>
    <definedName name="QBREPORTCOMPARECOL_PCTCOL" localSheetId="5">FALSE</definedName>
    <definedName name="QBREPORTCOMPARECOL_PCTCOL" localSheetId="3">FALSE</definedName>
    <definedName name="QBREPORTCOMPARECOL_PCTCOL" localSheetId="1">FALSE</definedName>
    <definedName name="QBREPORTCOMPARECOL_PCTCOL" localSheetId="2">FALSE</definedName>
    <definedName name="QBREPORTCOMPARECOL_PCTEXPENSE" localSheetId="0">FALSE</definedName>
    <definedName name="QBREPORTCOMPARECOL_PCTEXPENSE" localSheetId="5">FALSE</definedName>
    <definedName name="QBREPORTCOMPARECOL_PCTEXPENSE" localSheetId="3">FALSE</definedName>
    <definedName name="QBREPORTCOMPARECOL_PCTEXPENSE" localSheetId="1">FALSE</definedName>
    <definedName name="QBREPORTCOMPARECOL_PCTEXPENSE" localSheetId="2">FALSE</definedName>
    <definedName name="QBREPORTCOMPARECOL_PCTINCOME" localSheetId="0">FALSE</definedName>
    <definedName name="QBREPORTCOMPARECOL_PCTINCOME" localSheetId="5">FALSE</definedName>
    <definedName name="QBREPORTCOMPARECOL_PCTINCOME" localSheetId="3">FALSE</definedName>
    <definedName name="QBREPORTCOMPARECOL_PCTINCOME" localSheetId="1">FALSE</definedName>
    <definedName name="QBREPORTCOMPARECOL_PCTINCOME" localSheetId="2">FALSE</definedName>
    <definedName name="QBREPORTCOMPARECOL_PCTOFSALES" localSheetId="0">FALSE</definedName>
    <definedName name="QBREPORTCOMPARECOL_PCTOFSALES" localSheetId="5">FALSE</definedName>
    <definedName name="QBREPORTCOMPARECOL_PCTOFSALES" localSheetId="3">FALSE</definedName>
    <definedName name="QBREPORTCOMPARECOL_PCTOFSALES" localSheetId="1">FALSE</definedName>
    <definedName name="QBREPORTCOMPARECOL_PCTOFSALES" localSheetId="2">FALSE</definedName>
    <definedName name="QBREPORTCOMPARECOL_PCTROW" localSheetId="0">FALSE</definedName>
    <definedName name="QBREPORTCOMPARECOL_PCTROW" localSheetId="5">FALSE</definedName>
    <definedName name="QBREPORTCOMPARECOL_PCTROW" localSheetId="3">FALSE</definedName>
    <definedName name="QBREPORTCOMPARECOL_PCTROW" localSheetId="1">FALSE</definedName>
    <definedName name="QBREPORTCOMPARECOL_PCTROW" localSheetId="2">FALSE</definedName>
    <definedName name="QBREPORTCOMPARECOL_PPDIFF" localSheetId="0">FALSE</definedName>
    <definedName name="QBREPORTCOMPARECOL_PPDIFF" localSheetId="5">FALSE</definedName>
    <definedName name="QBREPORTCOMPARECOL_PPDIFF" localSheetId="3">FALSE</definedName>
    <definedName name="QBREPORTCOMPARECOL_PPDIFF" localSheetId="1">FALSE</definedName>
    <definedName name="QBREPORTCOMPARECOL_PPDIFF" localSheetId="2">FALSE</definedName>
    <definedName name="QBREPORTCOMPARECOL_PPPCT" localSheetId="0">FALSE</definedName>
    <definedName name="QBREPORTCOMPARECOL_PPPCT" localSheetId="5">FALSE</definedName>
    <definedName name="QBREPORTCOMPARECOL_PPPCT" localSheetId="3">FALSE</definedName>
    <definedName name="QBREPORTCOMPARECOL_PPPCT" localSheetId="1">FALSE</definedName>
    <definedName name="QBREPORTCOMPARECOL_PPPCT" localSheetId="2">FALSE</definedName>
    <definedName name="QBREPORTCOMPARECOL_PREVPERIOD" localSheetId="0">FALSE</definedName>
    <definedName name="QBREPORTCOMPARECOL_PREVPERIOD" localSheetId="5">FALSE</definedName>
    <definedName name="QBREPORTCOMPARECOL_PREVPERIOD" localSheetId="3">FALSE</definedName>
    <definedName name="QBREPORTCOMPARECOL_PREVPERIOD" localSheetId="1">FALSE</definedName>
    <definedName name="QBREPORTCOMPARECOL_PREVPERIOD" localSheetId="2">FALSE</definedName>
    <definedName name="QBREPORTCOMPARECOL_PREVYEAR" localSheetId="0">FALSE</definedName>
    <definedName name="QBREPORTCOMPARECOL_PREVYEAR" localSheetId="5">FALSE</definedName>
    <definedName name="QBREPORTCOMPARECOL_PREVYEAR" localSheetId="3">FALSE</definedName>
    <definedName name="QBREPORTCOMPARECOL_PREVYEAR" localSheetId="1">FALSE</definedName>
    <definedName name="QBREPORTCOMPARECOL_PREVYEAR" localSheetId="2">FALSE</definedName>
    <definedName name="QBREPORTCOMPARECOL_PYDIFF" localSheetId="0">FALSE</definedName>
    <definedName name="QBREPORTCOMPARECOL_PYDIFF" localSheetId="5">FALSE</definedName>
    <definedName name="QBREPORTCOMPARECOL_PYDIFF" localSheetId="3">FALSE</definedName>
    <definedName name="QBREPORTCOMPARECOL_PYDIFF" localSheetId="1">FALSE</definedName>
    <definedName name="QBREPORTCOMPARECOL_PYDIFF" localSheetId="2">FALSE</definedName>
    <definedName name="QBREPORTCOMPARECOL_PYPCT" localSheetId="0">FALSE</definedName>
    <definedName name="QBREPORTCOMPARECOL_PYPCT" localSheetId="5">FALSE</definedName>
    <definedName name="QBREPORTCOMPARECOL_PYPCT" localSheetId="3">FALSE</definedName>
    <definedName name="QBREPORTCOMPARECOL_PYPCT" localSheetId="1">FALSE</definedName>
    <definedName name="QBREPORTCOMPARECOL_PYPCT" localSheetId="2">FALSE</definedName>
    <definedName name="QBREPORTCOMPARECOL_QTY" localSheetId="0">FALSE</definedName>
    <definedName name="QBREPORTCOMPARECOL_QTY" localSheetId="5">FALSE</definedName>
    <definedName name="QBREPORTCOMPARECOL_QTY" localSheetId="3">FALSE</definedName>
    <definedName name="QBREPORTCOMPARECOL_QTY" localSheetId="1">FALSE</definedName>
    <definedName name="QBREPORTCOMPARECOL_QTY" localSheetId="2">FALSE</definedName>
    <definedName name="QBREPORTCOMPARECOL_RATE" localSheetId="0">FALSE</definedName>
    <definedName name="QBREPORTCOMPARECOL_RATE" localSheetId="5">FALSE</definedName>
    <definedName name="QBREPORTCOMPARECOL_RATE" localSheetId="3">FALSE</definedName>
    <definedName name="QBREPORTCOMPARECOL_RATE" localSheetId="1">FALSE</definedName>
    <definedName name="QBREPORTCOMPARECOL_RATE" localSheetId="2">FALSE</definedName>
    <definedName name="QBREPORTCOMPARECOL_TRIPBILLEDMILES" localSheetId="0">FALSE</definedName>
    <definedName name="QBREPORTCOMPARECOL_TRIPBILLEDMILES" localSheetId="5">FALSE</definedName>
    <definedName name="QBREPORTCOMPARECOL_TRIPBILLEDMILES" localSheetId="3">FALSE</definedName>
    <definedName name="QBREPORTCOMPARECOL_TRIPBILLEDMILES" localSheetId="1">FALSE</definedName>
    <definedName name="QBREPORTCOMPARECOL_TRIPBILLEDMILES" localSheetId="2">FALSE</definedName>
    <definedName name="QBREPORTCOMPARECOL_TRIPBILLINGAMOUNT" localSheetId="0">FALSE</definedName>
    <definedName name="QBREPORTCOMPARECOL_TRIPBILLINGAMOUNT" localSheetId="5">FALSE</definedName>
    <definedName name="QBREPORTCOMPARECOL_TRIPBILLINGAMOUNT" localSheetId="3">FALSE</definedName>
    <definedName name="QBREPORTCOMPARECOL_TRIPBILLINGAMOUNT" localSheetId="1">FALSE</definedName>
    <definedName name="QBREPORTCOMPARECOL_TRIPBILLINGAMOUNT" localSheetId="2">FALSE</definedName>
    <definedName name="QBREPORTCOMPARECOL_TRIPMILES" localSheetId="0">FALSE</definedName>
    <definedName name="QBREPORTCOMPARECOL_TRIPMILES" localSheetId="5">FALSE</definedName>
    <definedName name="QBREPORTCOMPARECOL_TRIPMILES" localSheetId="3">FALSE</definedName>
    <definedName name="QBREPORTCOMPARECOL_TRIPMILES" localSheetId="1">FALSE</definedName>
    <definedName name="QBREPORTCOMPARECOL_TRIPMILES" localSheetId="2">FALSE</definedName>
    <definedName name="QBREPORTCOMPARECOL_TRIPNOTBILLABLEMILES" localSheetId="0">FALSE</definedName>
    <definedName name="QBREPORTCOMPARECOL_TRIPNOTBILLABLEMILES" localSheetId="5">FALSE</definedName>
    <definedName name="QBREPORTCOMPARECOL_TRIPNOTBILLABLEMILES" localSheetId="3">FALSE</definedName>
    <definedName name="QBREPORTCOMPARECOL_TRIPNOTBILLABLEMILES" localSheetId="1">FALSE</definedName>
    <definedName name="QBREPORTCOMPARECOL_TRIPNOTBILLABLEMILES" localSheetId="2">FALSE</definedName>
    <definedName name="QBREPORTCOMPARECOL_TRIPTAXDEDUCTIBLEAMOUNT" localSheetId="0">FALSE</definedName>
    <definedName name="QBREPORTCOMPARECOL_TRIPTAXDEDUCTIBLEAMOUNT" localSheetId="5">FALSE</definedName>
    <definedName name="QBREPORTCOMPARECOL_TRIPTAXDEDUCTIBLEAMOUNT" localSheetId="3">FALSE</definedName>
    <definedName name="QBREPORTCOMPARECOL_TRIPTAXDEDUCTIBLEAMOUNT" localSheetId="1">FALSE</definedName>
    <definedName name="QBREPORTCOMPARECOL_TRIPTAXDEDUCTIBLEAMOUNT" localSheetId="2">FALSE</definedName>
    <definedName name="QBREPORTCOMPARECOL_TRIPUNBILLEDMILES" localSheetId="0">FALSE</definedName>
    <definedName name="QBREPORTCOMPARECOL_TRIPUNBILLEDMILES" localSheetId="5">FALSE</definedName>
    <definedName name="QBREPORTCOMPARECOL_TRIPUNBILLEDMILES" localSheetId="3">FALSE</definedName>
    <definedName name="QBREPORTCOMPARECOL_TRIPUNBILLEDMILES" localSheetId="1">FALSE</definedName>
    <definedName name="QBREPORTCOMPARECOL_TRIPUNBILLEDMILES" localSheetId="2">FALSE</definedName>
    <definedName name="QBREPORTCOMPARECOL_YTD" localSheetId="0">FALSE</definedName>
    <definedName name="QBREPORTCOMPARECOL_YTD" localSheetId="5">FALSE</definedName>
    <definedName name="QBREPORTCOMPARECOL_YTD" localSheetId="3">FALSE</definedName>
    <definedName name="QBREPORTCOMPARECOL_YTD" localSheetId="1">FALSE</definedName>
    <definedName name="QBREPORTCOMPARECOL_YTD" localSheetId="2">FALSE</definedName>
    <definedName name="QBREPORTCOMPARECOL_YTDBUDGET" localSheetId="0">FALSE</definedName>
    <definedName name="QBREPORTCOMPARECOL_YTDBUDGET" localSheetId="5">FALSE</definedName>
    <definedName name="QBREPORTCOMPARECOL_YTDBUDGET" localSheetId="3">FALSE</definedName>
    <definedName name="QBREPORTCOMPARECOL_YTDBUDGET" localSheetId="1">FALSE</definedName>
    <definedName name="QBREPORTCOMPARECOL_YTDBUDGET" localSheetId="2">FALSE</definedName>
    <definedName name="QBREPORTCOMPARECOL_YTDPCT" localSheetId="0">FALSE</definedName>
    <definedName name="QBREPORTCOMPARECOL_YTDPCT" localSheetId="5">FALSE</definedName>
    <definedName name="QBREPORTCOMPARECOL_YTDPCT" localSheetId="3">FALSE</definedName>
    <definedName name="QBREPORTCOMPARECOL_YTDPCT" localSheetId="1">FALSE</definedName>
    <definedName name="QBREPORTCOMPARECOL_YTDPCT" localSheetId="2">FALSE</definedName>
    <definedName name="QBREPORTROWAXIS" localSheetId="0">9</definedName>
    <definedName name="QBREPORTROWAXIS" localSheetId="5">11</definedName>
    <definedName name="QBREPORTROWAXIS" localSheetId="3">12</definedName>
    <definedName name="QBREPORTROWAXIS" localSheetId="1">11</definedName>
    <definedName name="QBREPORTROWAXIS" localSheetId="2">11</definedName>
    <definedName name="QBREPORTSUBCOLAXIS" localSheetId="0">0</definedName>
    <definedName name="QBREPORTSUBCOLAXIS" localSheetId="5">24</definedName>
    <definedName name="QBREPORTSUBCOLAXIS" localSheetId="3">0</definedName>
    <definedName name="QBREPORTSUBCOLAXIS" localSheetId="1">24</definedName>
    <definedName name="QBREPORTSUBCOLAXIS" localSheetId="2">24</definedName>
    <definedName name="QBREPORTTYPE" localSheetId="0">5</definedName>
    <definedName name="QBREPORTTYPE" localSheetId="5">288</definedName>
    <definedName name="QBREPORTTYPE" localSheetId="3">230</definedName>
    <definedName name="QBREPORTTYPE" localSheetId="1">288</definedName>
    <definedName name="QBREPORTTYPE" localSheetId="2">288</definedName>
    <definedName name="QBROWHEADERS" localSheetId="0">7</definedName>
    <definedName name="QBROWHEADERS" localSheetId="5">9</definedName>
    <definedName name="QBROWHEADERS" localSheetId="3">6</definedName>
    <definedName name="QBROWHEADERS" localSheetId="1">9</definedName>
    <definedName name="QBROWHEADERS" localSheetId="2">9</definedName>
    <definedName name="QBSTARTDATE" localSheetId="0">20260101</definedName>
    <definedName name="QBSTARTDATE" localSheetId="5">20260101</definedName>
    <definedName name="QBSTARTDATE" localSheetId="3">20260801</definedName>
    <definedName name="QBSTARTDATE" localSheetId="1">20260801</definedName>
    <definedName name="QBSTARTDATE" localSheetId="2">20260101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M289" i="5" l="1"/>
  <c r="L289" i="5"/>
  <c r="K289" i="5"/>
  <c r="J289" i="5"/>
  <c r="M288" i="5"/>
  <c r="L288" i="5"/>
  <c r="K288" i="5"/>
  <c r="J288" i="5"/>
  <c r="M287" i="5"/>
  <c r="L287" i="5"/>
  <c r="K287" i="5"/>
  <c r="J287" i="5"/>
  <c r="M286" i="5"/>
  <c r="L286" i="5"/>
  <c r="K286" i="5"/>
  <c r="J286" i="5"/>
  <c r="M285" i="5"/>
  <c r="L285" i="5"/>
  <c r="M284" i="5"/>
  <c r="L284" i="5"/>
  <c r="M282" i="5"/>
  <c r="L282" i="5"/>
  <c r="K282" i="5"/>
  <c r="J282" i="5"/>
  <c r="M280" i="5"/>
  <c r="L280" i="5"/>
  <c r="K280" i="5"/>
  <c r="J280" i="5"/>
  <c r="M277" i="5"/>
  <c r="L277" i="5"/>
  <c r="M265" i="5"/>
  <c r="L265" i="5"/>
  <c r="K265" i="5"/>
  <c r="J265" i="5"/>
  <c r="M264" i="5"/>
  <c r="L264" i="5"/>
  <c r="K264" i="5"/>
  <c r="J264" i="5"/>
  <c r="J262" i="5"/>
  <c r="J254" i="5"/>
  <c r="M251" i="5"/>
  <c r="L251" i="5"/>
  <c r="K251" i="5"/>
  <c r="J251" i="5"/>
  <c r="M248" i="5"/>
  <c r="L248" i="5"/>
  <c r="M247" i="5"/>
  <c r="L247" i="5"/>
  <c r="J243" i="5"/>
  <c r="J240" i="5"/>
  <c r="M234" i="5"/>
  <c r="L234" i="5"/>
  <c r="K234" i="5"/>
  <c r="J234" i="5"/>
  <c r="M233" i="5"/>
  <c r="L233" i="5"/>
  <c r="K233" i="5"/>
  <c r="J233" i="5"/>
  <c r="M232" i="5"/>
  <c r="L232" i="5"/>
  <c r="M231" i="5"/>
  <c r="L231" i="5"/>
  <c r="K231" i="5"/>
  <c r="J231" i="5"/>
  <c r="M230" i="5"/>
  <c r="L230" i="5"/>
  <c r="K230" i="5"/>
  <c r="J230" i="5"/>
  <c r="M229" i="5"/>
  <c r="L229" i="5"/>
  <c r="M227" i="5"/>
  <c r="L227" i="5"/>
  <c r="M226" i="5"/>
  <c r="L226" i="5"/>
  <c r="M225" i="5"/>
  <c r="L225" i="5"/>
  <c r="M224" i="5"/>
  <c r="L224" i="5"/>
  <c r="M223" i="5"/>
  <c r="L223" i="5"/>
  <c r="M222" i="5"/>
  <c r="L222" i="5"/>
  <c r="M220" i="5"/>
  <c r="L220" i="5"/>
  <c r="K220" i="5"/>
  <c r="J220" i="5"/>
  <c r="M219" i="5"/>
  <c r="L219" i="5"/>
  <c r="K219" i="5"/>
  <c r="J219" i="5"/>
  <c r="M218" i="5"/>
  <c r="L218" i="5"/>
  <c r="M217" i="5"/>
  <c r="L217" i="5"/>
  <c r="M216" i="5"/>
  <c r="L216" i="5"/>
  <c r="M213" i="5"/>
  <c r="L213" i="5"/>
  <c r="M212" i="5"/>
  <c r="L212" i="5"/>
  <c r="K212" i="5"/>
  <c r="J212" i="5"/>
  <c r="M211" i="5"/>
  <c r="L211" i="5"/>
  <c r="M210" i="5"/>
  <c r="L210" i="5"/>
  <c r="M209" i="5"/>
  <c r="L209" i="5"/>
  <c r="M208" i="5"/>
  <c r="L208" i="5"/>
  <c r="M206" i="5"/>
  <c r="L206" i="5"/>
  <c r="M204" i="5"/>
  <c r="L204" i="5"/>
  <c r="K204" i="5"/>
  <c r="J204" i="5"/>
  <c r="M203" i="5"/>
  <c r="L203" i="5"/>
  <c r="M202" i="5"/>
  <c r="L202" i="5"/>
  <c r="M201" i="5"/>
  <c r="L201" i="5"/>
  <c r="M199" i="5"/>
  <c r="L199" i="5"/>
  <c r="K199" i="5"/>
  <c r="J199" i="5"/>
  <c r="M198" i="5"/>
  <c r="L198" i="5"/>
  <c r="K198" i="5"/>
  <c r="J198" i="5"/>
  <c r="M197" i="5"/>
  <c r="L197" i="5"/>
  <c r="M196" i="5"/>
  <c r="L196" i="5"/>
  <c r="M195" i="5"/>
  <c r="L195" i="5"/>
  <c r="M194" i="5"/>
  <c r="L194" i="5"/>
  <c r="M193" i="5"/>
  <c r="L193" i="5"/>
  <c r="M192" i="5"/>
  <c r="L192" i="5"/>
  <c r="M191" i="5"/>
  <c r="L191" i="5"/>
  <c r="M190" i="5"/>
  <c r="L190" i="5"/>
  <c r="M189" i="5"/>
  <c r="L189" i="5"/>
  <c r="M188" i="5"/>
  <c r="L188" i="5"/>
  <c r="M187" i="5"/>
  <c r="L187" i="5"/>
  <c r="M186" i="5"/>
  <c r="L186" i="5"/>
  <c r="M185" i="5"/>
  <c r="L185" i="5"/>
  <c r="M184" i="5"/>
  <c r="L184" i="5"/>
  <c r="M183" i="5"/>
  <c r="L183" i="5"/>
  <c r="M182" i="5"/>
  <c r="L182" i="5"/>
  <c r="M181" i="5"/>
  <c r="L181" i="5"/>
  <c r="M180" i="5"/>
  <c r="L180" i="5"/>
  <c r="M178" i="5"/>
  <c r="L178" i="5"/>
  <c r="M177" i="5"/>
  <c r="L177" i="5"/>
  <c r="M176" i="5"/>
  <c r="L176" i="5"/>
  <c r="M174" i="5"/>
  <c r="L174" i="5"/>
  <c r="K174" i="5"/>
  <c r="J174" i="5"/>
  <c r="M173" i="5"/>
  <c r="L173" i="5"/>
  <c r="M172" i="5"/>
  <c r="L172" i="5"/>
  <c r="M171" i="5"/>
  <c r="L171" i="5"/>
  <c r="M170" i="5"/>
  <c r="L170" i="5"/>
  <c r="M169" i="5"/>
  <c r="L169" i="5"/>
  <c r="M168" i="5"/>
  <c r="L168" i="5"/>
  <c r="M167" i="5"/>
  <c r="L167" i="5"/>
  <c r="M166" i="5"/>
  <c r="L166" i="5"/>
  <c r="M165" i="5"/>
  <c r="L165" i="5"/>
  <c r="M164" i="5"/>
  <c r="L164" i="5"/>
  <c r="M163" i="5"/>
  <c r="L163" i="5"/>
  <c r="M161" i="5"/>
  <c r="L161" i="5"/>
  <c r="M159" i="5"/>
  <c r="L159" i="5"/>
  <c r="M158" i="5"/>
  <c r="L158" i="5"/>
  <c r="M156" i="5"/>
  <c r="L156" i="5"/>
  <c r="K156" i="5"/>
  <c r="J156" i="5"/>
  <c r="M153" i="5"/>
  <c r="L153" i="5"/>
  <c r="M152" i="5"/>
  <c r="L152" i="5"/>
  <c r="M151" i="5"/>
  <c r="L151" i="5"/>
  <c r="M150" i="5"/>
  <c r="L150" i="5"/>
  <c r="M149" i="5"/>
  <c r="L149" i="5"/>
  <c r="M147" i="5"/>
  <c r="L147" i="5"/>
  <c r="K147" i="5"/>
  <c r="J147" i="5"/>
  <c r="M146" i="5"/>
  <c r="L146" i="5"/>
  <c r="M144" i="5"/>
  <c r="L144" i="5"/>
  <c r="M142" i="5"/>
  <c r="L142" i="5"/>
  <c r="K142" i="5"/>
  <c r="J142" i="5"/>
  <c r="M141" i="5"/>
  <c r="L141" i="5"/>
  <c r="K141" i="5"/>
  <c r="J141" i="5"/>
  <c r="M140" i="5"/>
  <c r="L140" i="5"/>
  <c r="M139" i="5"/>
  <c r="L139" i="5"/>
  <c r="K139" i="5"/>
  <c r="J139" i="5"/>
  <c r="M138" i="5"/>
  <c r="L138" i="5"/>
  <c r="M137" i="5"/>
  <c r="L137" i="5"/>
  <c r="M136" i="5"/>
  <c r="L136" i="5"/>
  <c r="K136" i="5"/>
  <c r="J136" i="5"/>
  <c r="M135" i="5"/>
  <c r="L135" i="5"/>
  <c r="M134" i="5"/>
  <c r="L134" i="5"/>
  <c r="M133" i="5"/>
  <c r="L133" i="5"/>
  <c r="M130" i="5"/>
  <c r="L130" i="5"/>
  <c r="K130" i="5"/>
  <c r="J130" i="5"/>
  <c r="M129" i="5"/>
  <c r="L129" i="5"/>
  <c r="M128" i="5"/>
  <c r="L128" i="5"/>
  <c r="M127" i="5"/>
  <c r="L127" i="5"/>
  <c r="M126" i="5"/>
  <c r="L126" i="5"/>
  <c r="M125" i="5"/>
  <c r="L125" i="5"/>
  <c r="M124" i="5"/>
  <c r="L124" i="5"/>
  <c r="M122" i="5"/>
  <c r="L122" i="5"/>
  <c r="K122" i="5"/>
  <c r="J122" i="5"/>
  <c r="M121" i="5"/>
  <c r="L121" i="5"/>
  <c r="M120" i="5"/>
  <c r="L120" i="5"/>
  <c r="K120" i="5"/>
  <c r="J120" i="5"/>
  <c r="M119" i="5"/>
  <c r="L119" i="5"/>
  <c r="M118" i="5"/>
  <c r="L118" i="5"/>
  <c r="M116" i="5"/>
  <c r="L116" i="5"/>
  <c r="K116" i="5"/>
  <c r="J116" i="5"/>
  <c r="M115" i="5"/>
  <c r="L115" i="5"/>
  <c r="M114" i="5"/>
  <c r="L114" i="5"/>
  <c r="M111" i="5"/>
  <c r="L111" i="5"/>
  <c r="M109" i="5"/>
  <c r="L109" i="5"/>
  <c r="K109" i="5"/>
  <c r="J109" i="5"/>
  <c r="M107" i="5"/>
  <c r="L107" i="5"/>
  <c r="M106" i="5"/>
  <c r="L106" i="5"/>
  <c r="M105" i="5"/>
  <c r="L105" i="5"/>
  <c r="M104" i="5"/>
  <c r="L104" i="5"/>
  <c r="M102" i="5"/>
  <c r="L102" i="5"/>
  <c r="K102" i="5"/>
  <c r="J102" i="5"/>
  <c r="M101" i="5"/>
  <c r="L101" i="5"/>
  <c r="K101" i="5"/>
  <c r="J101" i="5"/>
  <c r="M99" i="5"/>
  <c r="L99" i="5"/>
  <c r="M98" i="5"/>
  <c r="L98" i="5"/>
  <c r="M97" i="5"/>
  <c r="L97" i="5"/>
  <c r="M95" i="5"/>
  <c r="L95" i="5"/>
  <c r="K95" i="5"/>
  <c r="J95" i="5"/>
  <c r="M94" i="5"/>
  <c r="L94" i="5"/>
  <c r="M93" i="5"/>
  <c r="L93" i="5"/>
  <c r="M92" i="5"/>
  <c r="L92" i="5"/>
  <c r="M91" i="5"/>
  <c r="L91" i="5"/>
  <c r="M90" i="5"/>
  <c r="L90" i="5"/>
  <c r="M89" i="5"/>
  <c r="L89" i="5"/>
  <c r="M87" i="5"/>
  <c r="L87" i="5"/>
  <c r="K87" i="5"/>
  <c r="J87" i="5"/>
  <c r="M86" i="5"/>
  <c r="L86" i="5"/>
  <c r="M85" i="5"/>
  <c r="L85" i="5"/>
  <c r="M84" i="5"/>
  <c r="L84" i="5"/>
  <c r="M81" i="5"/>
  <c r="L81" i="5"/>
  <c r="M80" i="5"/>
  <c r="L80" i="5"/>
  <c r="K80" i="5"/>
  <c r="J80" i="5"/>
  <c r="M79" i="5"/>
  <c r="L79" i="5"/>
  <c r="M78" i="5"/>
  <c r="L78" i="5"/>
  <c r="M77" i="5"/>
  <c r="L77" i="5"/>
  <c r="M76" i="5"/>
  <c r="L76" i="5"/>
  <c r="M74" i="5"/>
  <c r="L74" i="5"/>
  <c r="M73" i="5"/>
  <c r="L73" i="5"/>
  <c r="M72" i="5"/>
  <c r="L72" i="5"/>
  <c r="M69" i="5"/>
  <c r="L69" i="5"/>
  <c r="K69" i="5"/>
  <c r="J69" i="5"/>
  <c r="M68" i="5"/>
  <c r="L68" i="5"/>
  <c r="M67" i="5"/>
  <c r="L67" i="5"/>
  <c r="M66" i="5"/>
  <c r="L66" i="5"/>
  <c r="M65" i="5"/>
  <c r="L65" i="5"/>
  <c r="M64" i="5"/>
  <c r="L64" i="5"/>
  <c r="M63" i="5"/>
  <c r="L63" i="5"/>
  <c r="M61" i="5"/>
  <c r="L61" i="5"/>
  <c r="K61" i="5"/>
  <c r="J61" i="5"/>
  <c r="M59" i="5"/>
  <c r="L59" i="5"/>
  <c r="M58" i="5"/>
  <c r="L58" i="5"/>
  <c r="M57" i="5"/>
  <c r="L57" i="5"/>
  <c r="M56" i="5"/>
  <c r="L56" i="5"/>
  <c r="M54" i="5"/>
  <c r="L54" i="5"/>
  <c r="K54" i="5"/>
  <c r="J54" i="5"/>
  <c r="M53" i="5"/>
  <c r="L53" i="5"/>
  <c r="M52" i="5"/>
  <c r="L52" i="5"/>
  <c r="M51" i="5"/>
  <c r="L51" i="5"/>
  <c r="M49" i="5"/>
  <c r="L49" i="5"/>
  <c r="M48" i="5"/>
  <c r="L48" i="5"/>
  <c r="M47" i="5"/>
  <c r="L47" i="5"/>
  <c r="M46" i="5"/>
  <c r="L46" i="5"/>
  <c r="M45" i="5"/>
  <c r="L45" i="5"/>
  <c r="M43" i="5"/>
  <c r="L43" i="5"/>
  <c r="K43" i="5"/>
  <c r="J43" i="5"/>
  <c r="M42" i="5"/>
  <c r="L42" i="5"/>
  <c r="M41" i="5"/>
  <c r="L41" i="5"/>
  <c r="M40" i="5"/>
  <c r="L40" i="5"/>
  <c r="M39" i="5"/>
  <c r="L39" i="5"/>
  <c r="M38" i="5"/>
  <c r="L38" i="5"/>
  <c r="M37" i="5"/>
  <c r="L37" i="5"/>
  <c r="M33" i="5"/>
  <c r="L33" i="5"/>
  <c r="K33" i="5"/>
  <c r="J33" i="5"/>
  <c r="M32" i="5"/>
  <c r="L32" i="5"/>
  <c r="K32" i="5"/>
  <c r="J32" i="5"/>
  <c r="M31" i="5"/>
  <c r="L31" i="5"/>
  <c r="K31" i="5"/>
  <c r="J31" i="5"/>
  <c r="M30" i="5"/>
  <c r="L30" i="5"/>
  <c r="M29" i="5"/>
  <c r="L29" i="5"/>
  <c r="M28" i="5"/>
  <c r="L28" i="5"/>
  <c r="M27" i="5"/>
  <c r="L27" i="5"/>
  <c r="M26" i="5"/>
  <c r="L26" i="5"/>
  <c r="M25" i="5"/>
  <c r="L25" i="5"/>
  <c r="M24" i="5"/>
  <c r="L24" i="5"/>
  <c r="M23" i="5"/>
  <c r="L23" i="5"/>
  <c r="M22" i="5"/>
  <c r="L22" i="5"/>
  <c r="M21" i="5"/>
  <c r="L21" i="5"/>
  <c r="M20" i="5"/>
  <c r="L20" i="5"/>
  <c r="M19" i="5"/>
  <c r="L19" i="5"/>
  <c r="M18" i="5"/>
  <c r="L18" i="5"/>
  <c r="M17" i="5"/>
  <c r="L17" i="5"/>
  <c r="M16" i="5"/>
  <c r="L16" i="5"/>
  <c r="M15" i="5"/>
  <c r="L15" i="5"/>
  <c r="M13" i="5"/>
  <c r="L13" i="5"/>
  <c r="M12" i="5"/>
  <c r="L12" i="5"/>
  <c r="M11" i="5"/>
  <c r="L11" i="5"/>
  <c r="M9" i="5"/>
  <c r="L9" i="5"/>
  <c r="M8" i="5"/>
  <c r="L8" i="5"/>
  <c r="M7" i="5"/>
  <c r="L7" i="5"/>
  <c r="M6" i="5"/>
  <c r="L6" i="5"/>
  <c r="Q702" i="4"/>
  <c r="P702" i="4"/>
  <c r="Q701" i="4"/>
  <c r="P701" i="4"/>
  <c r="Q700" i="4"/>
  <c r="P700" i="4"/>
  <c r="Q699" i="4"/>
  <c r="P699" i="4"/>
  <c r="Q698" i="4"/>
  <c r="Q697" i="4"/>
  <c r="Q696" i="4"/>
  <c r="Q695" i="4"/>
  <c r="Q694" i="4"/>
  <c r="Q693" i="4"/>
  <c r="Q692" i="4"/>
  <c r="Q691" i="4"/>
  <c r="Q690" i="4"/>
  <c r="Q689" i="4"/>
  <c r="Q688" i="4"/>
  <c r="Q687" i="4"/>
  <c r="Q686" i="4"/>
  <c r="Q685" i="4"/>
  <c r="Q684" i="4"/>
  <c r="Q683" i="4"/>
  <c r="Q682" i="4"/>
  <c r="Q681" i="4"/>
  <c r="Q680" i="4"/>
  <c r="Q679" i="4"/>
  <c r="Q678" i="4"/>
  <c r="Q677" i="4"/>
  <c r="Q676" i="4"/>
  <c r="Q675" i="4"/>
  <c r="Q674" i="4"/>
  <c r="Q673" i="4"/>
  <c r="Q672" i="4"/>
  <c r="Q670" i="4"/>
  <c r="P670" i="4"/>
  <c r="Q669" i="4"/>
  <c r="Q668" i="4"/>
  <c r="Q667" i="4"/>
  <c r="Q666" i="4"/>
  <c r="Q665" i="4"/>
  <c r="Q664" i="4"/>
  <c r="Q662" i="4"/>
  <c r="P662" i="4"/>
  <c r="Q661" i="4"/>
  <c r="Q660" i="4"/>
  <c r="Q659" i="4"/>
  <c r="Q658" i="4"/>
  <c r="Q657" i="4"/>
  <c r="Q656" i="4"/>
  <c r="Q655" i="4"/>
  <c r="Q654" i="4"/>
  <c r="Q653" i="4"/>
  <c r="Q652" i="4"/>
  <c r="Q651" i="4"/>
  <c r="Q650" i="4"/>
  <c r="Q649" i="4"/>
  <c r="Q648" i="4"/>
  <c r="Q647" i="4"/>
  <c r="Q646" i="4"/>
  <c r="Q645" i="4"/>
  <c r="Q644" i="4"/>
  <c r="Q643" i="4"/>
  <c r="Q642" i="4"/>
  <c r="Q641" i="4"/>
  <c r="Q640" i="4"/>
  <c r="Q639" i="4"/>
  <c r="Q638" i="4"/>
  <c r="Q637" i="4"/>
  <c r="Q636" i="4"/>
  <c r="Q635" i="4"/>
  <c r="Q634" i="4"/>
  <c r="Q633" i="4"/>
  <c r="Q632" i="4"/>
  <c r="Q631" i="4"/>
  <c r="Q630" i="4"/>
  <c r="Q629" i="4"/>
  <c r="Q628" i="4"/>
  <c r="Q627" i="4"/>
  <c r="Q626" i="4"/>
  <c r="Q625" i="4"/>
  <c r="Q624" i="4"/>
  <c r="Q623" i="4"/>
  <c r="Q622" i="4"/>
  <c r="Q621" i="4"/>
  <c r="Q620" i="4"/>
  <c r="Q619" i="4"/>
  <c r="Q618" i="4"/>
  <c r="Q617" i="4"/>
  <c r="Q616" i="4"/>
  <c r="Q615" i="4"/>
  <c r="Q614" i="4"/>
  <c r="Q613" i="4"/>
  <c r="Q612" i="4"/>
  <c r="Q611" i="4"/>
  <c r="Q610" i="4"/>
  <c r="Q609" i="4"/>
  <c r="Q608" i="4"/>
  <c r="Q607" i="4"/>
  <c r="Q606" i="4"/>
  <c r="Q605" i="4"/>
  <c r="Q604" i="4"/>
  <c r="Q603" i="4"/>
  <c r="Q602" i="4"/>
  <c r="Q601" i="4"/>
  <c r="Q600" i="4"/>
  <c r="Q599" i="4"/>
  <c r="Q598" i="4"/>
  <c r="Q596" i="4"/>
  <c r="P596" i="4"/>
  <c r="Q595" i="4"/>
  <c r="Q594" i="4"/>
  <c r="Q593" i="4"/>
  <c r="Q592" i="4"/>
  <c r="Q591" i="4"/>
  <c r="Q590" i="4"/>
  <c r="Q589" i="4"/>
  <c r="Q588" i="4"/>
  <c r="Q587" i="4"/>
  <c r="Q586" i="4"/>
  <c r="Q585" i="4"/>
  <c r="Q584" i="4"/>
  <c r="Q583" i="4"/>
  <c r="Q582" i="4"/>
  <c r="Q581" i="4"/>
  <c r="Q580" i="4"/>
  <c r="Q579" i="4"/>
  <c r="Q578" i="4"/>
  <c r="Q577" i="4"/>
  <c r="Q576" i="4"/>
  <c r="Q575" i="4"/>
  <c r="Q574" i="4"/>
  <c r="Q573" i="4"/>
  <c r="Q572" i="4"/>
  <c r="Q571" i="4"/>
  <c r="Q570" i="4"/>
  <c r="Q569" i="4"/>
  <c r="Q568" i="4"/>
  <c r="Q567" i="4"/>
  <c r="Q566" i="4"/>
  <c r="Q565" i="4"/>
  <c r="Q564" i="4"/>
  <c r="Q563" i="4"/>
  <c r="Q560" i="4"/>
  <c r="P560" i="4"/>
  <c r="Q559" i="4"/>
  <c r="Q556" i="4"/>
  <c r="P556" i="4"/>
  <c r="Q555" i="4"/>
  <c r="P555" i="4"/>
  <c r="Q554" i="4"/>
  <c r="Q552" i="4"/>
  <c r="P552" i="4"/>
  <c r="Q551" i="4"/>
  <c r="P551" i="4"/>
  <c r="Q550" i="4"/>
  <c r="Q549" i="4"/>
  <c r="Q548" i="4"/>
  <c r="Q546" i="4"/>
  <c r="P546" i="4"/>
  <c r="Q545" i="4"/>
  <c r="Q544" i="4"/>
  <c r="Q543" i="4"/>
  <c r="Q542" i="4"/>
  <c r="Q541" i="4"/>
  <c r="Q540" i="4"/>
  <c r="Q539" i="4"/>
  <c r="Q538" i="4"/>
  <c r="Q537" i="4"/>
  <c r="Q535" i="4"/>
  <c r="P535" i="4"/>
  <c r="Q534" i="4"/>
  <c r="Q533" i="4"/>
  <c r="Q532" i="4"/>
  <c r="Q531" i="4"/>
  <c r="Q530" i="4"/>
  <c r="Q528" i="4"/>
  <c r="P528" i="4"/>
  <c r="Q527" i="4"/>
  <c r="Q526" i="4"/>
  <c r="Q525" i="4"/>
  <c r="Q524" i="4"/>
  <c r="Q523" i="4"/>
  <c r="Q522" i="4"/>
  <c r="Q521" i="4"/>
  <c r="Q519" i="4"/>
  <c r="P519" i="4"/>
  <c r="Q518" i="4"/>
  <c r="Q517" i="4"/>
  <c r="Q514" i="4"/>
  <c r="P514" i="4"/>
  <c r="Q513" i="4"/>
  <c r="P513" i="4"/>
  <c r="Q512" i="4"/>
  <c r="Q511" i="4"/>
  <c r="Q510" i="4"/>
  <c r="Q506" i="4"/>
  <c r="P506" i="4"/>
  <c r="Q505" i="4"/>
  <c r="Q504" i="4"/>
  <c r="Q503" i="4"/>
  <c r="Q501" i="4"/>
  <c r="P501" i="4"/>
  <c r="Q500" i="4"/>
  <c r="P500" i="4"/>
  <c r="Q499" i="4"/>
  <c r="Q498" i="4"/>
  <c r="Q496" i="4"/>
  <c r="P496" i="4"/>
  <c r="Q495" i="4"/>
  <c r="Q493" i="4"/>
  <c r="P493" i="4"/>
  <c r="Q492" i="4"/>
  <c r="Q489" i="4"/>
  <c r="P489" i="4"/>
  <c r="Q488" i="4"/>
  <c r="P488" i="4"/>
  <c r="Q487" i="4"/>
  <c r="Q486" i="4"/>
  <c r="Q484" i="4"/>
  <c r="P484" i="4"/>
  <c r="Q483" i="4"/>
  <c r="P483" i="4"/>
  <c r="Q482" i="4"/>
  <c r="Q481" i="4"/>
  <c r="Q480" i="4"/>
  <c r="Q479" i="4"/>
  <c r="Q478" i="4"/>
  <c r="Q477" i="4"/>
  <c r="Q476" i="4"/>
  <c r="Q475" i="4"/>
  <c r="Q474" i="4"/>
  <c r="Q473" i="4"/>
  <c r="Q472" i="4"/>
  <c r="Q471" i="4"/>
  <c r="Q470" i="4"/>
  <c r="Q469" i="4"/>
  <c r="Q468" i="4"/>
  <c r="Q467" i="4"/>
  <c r="Q466" i="4"/>
  <c r="Q465" i="4"/>
  <c r="Q463" i="4"/>
  <c r="P463" i="4"/>
  <c r="Q462" i="4"/>
  <c r="Q458" i="4"/>
  <c r="P458" i="4"/>
  <c r="Q457" i="4"/>
  <c r="P457" i="4"/>
  <c r="Q456" i="4"/>
  <c r="Q455" i="4"/>
  <c r="Q452" i="4"/>
  <c r="P452" i="4"/>
  <c r="Q451" i="4"/>
  <c r="P451" i="4"/>
  <c r="Q450" i="4"/>
  <c r="P450" i="4"/>
  <c r="Q449" i="4"/>
  <c r="Q447" i="4"/>
  <c r="P447" i="4"/>
  <c r="Q446" i="4"/>
  <c r="Q445" i="4"/>
  <c r="Q443" i="4"/>
  <c r="P443" i="4"/>
  <c r="Q442" i="4"/>
  <c r="Q441" i="4"/>
  <c r="Q440" i="4"/>
  <c r="Q439" i="4"/>
  <c r="Q438" i="4"/>
  <c r="Q436" i="4"/>
  <c r="P436" i="4"/>
  <c r="Q435" i="4"/>
  <c r="Q433" i="4"/>
  <c r="P433" i="4"/>
  <c r="Q432" i="4"/>
  <c r="Q431" i="4"/>
  <c r="Q430" i="4"/>
  <c r="Q429" i="4"/>
  <c r="Q428" i="4"/>
  <c r="Q426" i="4"/>
  <c r="P426" i="4"/>
  <c r="Q425" i="4"/>
  <c r="Q424" i="4"/>
  <c r="Q423" i="4"/>
  <c r="Q421" i="4"/>
  <c r="P421" i="4"/>
  <c r="Q420" i="4"/>
  <c r="Q419" i="4"/>
  <c r="Q418" i="4"/>
  <c r="Q417" i="4"/>
  <c r="Q416" i="4"/>
  <c r="Q414" i="4"/>
  <c r="P414" i="4"/>
  <c r="Q413" i="4"/>
  <c r="Q411" i="4"/>
  <c r="P411" i="4"/>
  <c r="Q410" i="4"/>
  <c r="Q409" i="4"/>
  <c r="Q408" i="4"/>
  <c r="Q407" i="4"/>
  <c r="Q406" i="4"/>
  <c r="Q405" i="4"/>
  <c r="Q404" i="4"/>
  <c r="Q402" i="4"/>
  <c r="P402" i="4"/>
  <c r="Q401" i="4"/>
  <c r="Q400" i="4"/>
  <c r="Q399" i="4"/>
  <c r="Q398" i="4"/>
  <c r="Q397" i="4"/>
  <c r="Q396" i="4"/>
  <c r="Q395" i="4"/>
  <c r="Q394" i="4"/>
  <c r="Q393" i="4"/>
  <c r="Q392" i="4"/>
  <c r="Q389" i="4"/>
  <c r="P389" i="4"/>
  <c r="Q388" i="4"/>
  <c r="P388" i="4"/>
  <c r="Q387" i="4"/>
  <c r="Q386" i="4"/>
  <c r="Q384" i="4"/>
  <c r="P384" i="4"/>
  <c r="Q383" i="4"/>
  <c r="Q381" i="4"/>
  <c r="P381" i="4"/>
  <c r="Q380" i="4"/>
  <c r="Q378" i="4"/>
  <c r="P378" i="4"/>
  <c r="Q377" i="4"/>
  <c r="Q376" i="4"/>
  <c r="Q375" i="4"/>
  <c r="Q374" i="4"/>
  <c r="Q373" i="4"/>
  <c r="Q372" i="4"/>
  <c r="Q369" i="4"/>
  <c r="P369" i="4"/>
  <c r="Q368" i="4"/>
  <c r="Q367" i="4"/>
  <c r="Q364" i="4"/>
  <c r="P364" i="4"/>
  <c r="Q363" i="4"/>
  <c r="P363" i="4"/>
  <c r="Q362" i="4"/>
  <c r="Q361" i="4"/>
  <c r="Q359" i="4"/>
  <c r="P359" i="4"/>
  <c r="Q358" i="4"/>
  <c r="Q357" i="4"/>
  <c r="Q355" i="4"/>
  <c r="P355" i="4"/>
  <c r="Q354" i="4"/>
  <c r="Q353" i="4"/>
  <c r="Q352" i="4"/>
  <c r="Q351" i="4"/>
  <c r="Q350" i="4"/>
  <c r="Q349" i="4"/>
  <c r="Q348" i="4"/>
  <c r="Q347" i="4"/>
  <c r="Q346" i="4"/>
  <c r="Q345" i="4"/>
  <c r="Q344" i="4"/>
  <c r="Q343" i="4"/>
  <c r="Q342" i="4"/>
  <c r="Q341" i="4"/>
  <c r="Q340" i="4"/>
  <c r="Q339" i="4"/>
  <c r="Q338" i="4"/>
  <c r="Q335" i="4"/>
  <c r="P335" i="4"/>
  <c r="Q334" i="4"/>
  <c r="P334" i="4"/>
  <c r="Q333" i="4"/>
  <c r="P333" i="4"/>
  <c r="Q332" i="4"/>
  <c r="Q330" i="4"/>
  <c r="P330" i="4"/>
  <c r="Q329" i="4"/>
  <c r="P329" i="4"/>
  <c r="Q328" i="4"/>
  <c r="Q327" i="4"/>
  <c r="Q325" i="4"/>
  <c r="P325" i="4"/>
  <c r="Q324" i="4"/>
  <c r="P324" i="4"/>
  <c r="Q323" i="4"/>
  <c r="Q321" i="4"/>
  <c r="P321" i="4"/>
  <c r="Q320" i="4"/>
  <c r="Q318" i="4"/>
  <c r="P318" i="4"/>
  <c r="Q317" i="4"/>
  <c r="Q313" i="4"/>
  <c r="P313" i="4"/>
  <c r="Q312" i="4"/>
  <c r="P312" i="4"/>
  <c r="Q311" i="4"/>
  <c r="Q309" i="4"/>
  <c r="P309" i="4"/>
  <c r="Q308" i="4"/>
  <c r="Q306" i="4"/>
  <c r="P306" i="4"/>
  <c r="Q305" i="4"/>
  <c r="Q303" i="4"/>
  <c r="P303" i="4"/>
  <c r="Q302" i="4"/>
  <c r="Q301" i="4"/>
  <c r="Q300" i="4"/>
  <c r="Q299" i="4"/>
  <c r="Q298" i="4"/>
  <c r="Q296" i="4"/>
  <c r="P296" i="4"/>
  <c r="Q295" i="4"/>
  <c r="Q294" i="4"/>
  <c r="Q293" i="4"/>
  <c r="Q292" i="4"/>
  <c r="Q291" i="4"/>
  <c r="Q290" i="4"/>
  <c r="Q289" i="4"/>
  <c r="Q288" i="4"/>
  <c r="Q285" i="4"/>
  <c r="P285" i="4"/>
  <c r="Q283" i="4"/>
  <c r="Q281" i="4"/>
  <c r="P281" i="4"/>
  <c r="Q280" i="4"/>
  <c r="P280" i="4"/>
  <c r="Q279" i="4"/>
  <c r="Q278" i="4"/>
  <c r="Q277" i="4"/>
  <c r="Q275" i="4"/>
  <c r="P275" i="4"/>
  <c r="Q274" i="4"/>
  <c r="Q273" i="4"/>
  <c r="Q272" i="4"/>
  <c r="Q271" i="4"/>
  <c r="Q267" i="4"/>
  <c r="P267" i="4"/>
  <c r="Q266" i="4"/>
  <c r="Q263" i="4"/>
  <c r="P263" i="4"/>
  <c r="Q262" i="4"/>
  <c r="P262" i="4"/>
  <c r="Q261" i="4"/>
  <c r="Q258" i="4"/>
  <c r="P258" i="4"/>
  <c r="Q257" i="4"/>
  <c r="P257" i="4"/>
  <c r="Q256" i="4"/>
  <c r="P256" i="4"/>
  <c r="Q255" i="4"/>
  <c r="Q254" i="4"/>
  <c r="Q253" i="4"/>
  <c r="Q252" i="4"/>
  <c r="Q251" i="4"/>
  <c r="Q250" i="4"/>
  <c r="Q249" i="4"/>
  <c r="Q248" i="4"/>
  <c r="Q247" i="4"/>
  <c r="Q246" i="4"/>
  <c r="Q245" i="4"/>
  <c r="Q244" i="4"/>
  <c r="Q243" i="4"/>
  <c r="Q241" i="4"/>
  <c r="P241" i="4"/>
  <c r="Q240" i="4"/>
  <c r="Q239" i="4"/>
  <c r="Q238" i="4"/>
  <c r="Q237" i="4"/>
  <c r="Q236" i="4"/>
  <c r="Q235" i="4"/>
  <c r="Q234" i="4"/>
  <c r="Q233" i="4"/>
  <c r="Q232" i="4"/>
  <c r="Q231" i="4"/>
  <c r="Q230" i="4"/>
  <c r="Q229" i="4"/>
  <c r="Q228" i="4"/>
  <c r="Q226" i="4"/>
  <c r="P226" i="4"/>
  <c r="Q225" i="4"/>
  <c r="Q224" i="4"/>
  <c r="Q223" i="4"/>
  <c r="Q222" i="4"/>
  <c r="Q221" i="4"/>
  <c r="Q220" i="4"/>
  <c r="Q219" i="4"/>
  <c r="Q218" i="4"/>
  <c r="Q215" i="4"/>
  <c r="P215" i="4"/>
  <c r="Q214" i="4"/>
  <c r="P214" i="4"/>
  <c r="Q213" i="4"/>
  <c r="Q212" i="4"/>
  <c r="Q211" i="4"/>
  <c r="Q209" i="4"/>
  <c r="P209" i="4"/>
  <c r="Q208" i="4"/>
  <c r="Q207" i="4"/>
  <c r="Q206" i="4"/>
  <c r="Q205" i="4"/>
  <c r="Q204" i="4"/>
  <c r="Q202" i="4"/>
  <c r="P202" i="4"/>
  <c r="Q201" i="4"/>
  <c r="Q200" i="4"/>
  <c r="Q199" i="4"/>
  <c r="Q198" i="4"/>
  <c r="Q196" i="4"/>
  <c r="P196" i="4"/>
  <c r="Q195" i="4"/>
  <c r="Q194" i="4"/>
  <c r="Q193" i="4"/>
  <c r="Q192" i="4"/>
  <c r="Q191" i="4"/>
  <c r="Q190" i="4"/>
  <c r="Q188" i="4"/>
  <c r="P188" i="4"/>
  <c r="Q187" i="4"/>
  <c r="Q186" i="4"/>
  <c r="Q185" i="4"/>
  <c r="Q184" i="4"/>
  <c r="Q183" i="4"/>
  <c r="Q182" i="4"/>
  <c r="Q179" i="4"/>
  <c r="P179" i="4"/>
  <c r="Q178" i="4"/>
  <c r="P178" i="4"/>
  <c r="Q177" i="4"/>
  <c r="Q176" i="4"/>
  <c r="Q175" i="4"/>
  <c r="Q173" i="4"/>
  <c r="P173" i="4"/>
  <c r="Q172" i="4"/>
  <c r="Q171" i="4"/>
  <c r="Q170" i="4"/>
  <c r="Q169" i="4"/>
  <c r="Q167" i="4"/>
  <c r="P167" i="4"/>
  <c r="Q166" i="4"/>
  <c r="Q165" i="4"/>
  <c r="Q163" i="4"/>
  <c r="P163" i="4"/>
  <c r="Q162" i="4"/>
  <c r="Q161" i="4"/>
  <c r="Q160" i="4"/>
  <c r="Q159" i="4"/>
  <c r="Q158" i="4"/>
  <c r="Q157" i="4"/>
  <c r="Q156" i="4"/>
  <c r="Q155" i="4"/>
  <c r="Q153" i="4"/>
  <c r="P153" i="4"/>
  <c r="Q152" i="4"/>
  <c r="P152" i="4"/>
  <c r="Q151" i="4"/>
  <c r="Q149" i="4"/>
  <c r="P149" i="4"/>
  <c r="Q148" i="4"/>
  <c r="Q146" i="4"/>
  <c r="P146" i="4"/>
  <c r="Q145" i="4"/>
  <c r="Q143" i="4"/>
  <c r="P143" i="4"/>
  <c r="Q142" i="4"/>
  <c r="Q141" i="4"/>
  <c r="Q140" i="4"/>
  <c r="Q139" i="4"/>
  <c r="Q136" i="4"/>
  <c r="P136" i="4"/>
  <c r="Q135" i="4"/>
  <c r="Q134" i="4"/>
  <c r="Q133" i="4"/>
  <c r="Q132" i="4"/>
  <c r="Q130" i="4"/>
  <c r="P130" i="4"/>
  <c r="Q129" i="4"/>
  <c r="Q128" i="4"/>
  <c r="Q124" i="4"/>
  <c r="P124" i="4"/>
  <c r="Q123" i="4"/>
  <c r="P123" i="4"/>
  <c r="Q122" i="4"/>
  <c r="Q121" i="4"/>
  <c r="Q120" i="4"/>
  <c r="Q119" i="4"/>
  <c r="Q118" i="4"/>
  <c r="Q117" i="4"/>
  <c r="Q116" i="4"/>
  <c r="Q115" i="4"/>
  <c r="Q114" i="4"/>
  <c r="Q113" i="4"/>
  <c r="Q112" i="4"/>
  <c r="Q110" i="4"/>
  <c r="P110" i="4"/>
  <c r="Q109" i="4"/>
  <c r="Q106" i="4"/>
  <c r="P106" i="4"/>
  <c r="Q105" i="4"/>
  <c r="P105" i="4"/>
  <c r="Q104" i="4"/>
  <c r="Q102" i="4"/>
  <c r="P102" i="4"/>
  <c r="Q101" i="4"/>
  <c r="Q98" i="4"/>
  <c r="P98" i="4"/>
  <c r="Q97" i="4"/>
  <c r="P97" i="4"/>
  <c r="Q96" i="4"/>
  <c r="Q95" i="4"/>
  <c r="Q93" i="4"/>
  <c r="P93" i="4"/>
  <c r="Q92" i="4"/>
  <c r="Q91" i="4"/>
  <c r="Q90" i="4"/>
  <c r="Q87" i="4"/>
  <c r="P87" i="4"/>
  <c r="Q86" i="4"/>
  <c r="Q85" i="4"/>
  <c r="Q84" i="4"/>
  <c r="Q83" i="4"/>
  <c r="Q82" i="4"/>
  <c r="Q81" i="4"/>
  <c r="Q80" i="4"/>
  <c r="Q79" i="4"/>
  <c r="Q78" i="4"/>
  <c r="Q77" i="4"/>
  <c r="Q75" i="4"/>
  <c r="P75" i="4"/>
  <c r="Q74" i="4"/>
  <c r="Q73" i="4"/>
  <c r="Q71" i="4"/>
  <c r="P71" i="4"/>
  <c r="Q70" i="4"/>
  <c r="Q69" i="4"/>
  <c r="Q68" i="4"/>
  <c r="Q67" i="4"/>
  <c r="Q66" i="4"/>
  <c r="Q65" i="4"/>
  <c r="Q62" i="4"/>
  <c r="P62" i="4"/>
  <c r="Q61" i="4"/>
  <c r="P61" i="4"/>
  <c r="Q60" i="4"/>
  <c r="Q59" i="4"/>
  <c r="Q58" i="4"/>
  <c r="Q56" i="4"/>
  <c r="P56" i="4"/>
  <c r="Q55" i="4"/>
  <c r="Q54" i="4"/>
  <c r="Q53" i="4"/>
  <c r="Q51" i="4"/>
  <c r="P51" i="4"/>
  <c r="Q50" i="4"/>
  <c r="Q49" i="4"/>
  <c r="Q48" i="4"/>
  <c r="Q47" i="4"/>
  <c r="Q44" i="4"/>
  <c r="P44" i="4"/>
  <c r="Q43" i="4"/>
  <c r="P43" i="4"/>
  <c r="Q42" i="4"/>
  <c r="Q40" i="4"/>
  <c r="P40" i="4"/>
  <c r="Q39" i="4"/>
  <c r="Q37" i="4"/>
  <c r="P37" i="4"/>
  <c r="Q36" i="4"/>
  <c r="Q35" i="4"/>
  <c r="Q34" i="4"/>
  <c r="Q32" i="4"/>
  <c r="P32" i="4"/>
  <c r="Q31" i="4"/>
  <c r="Q30" i="4"/>
  <c r="Q29" i="4"/>
  <c r="Q27" i="4"/>
  <c r="P27" i="4"/>
  <c r="Q26" i="4"/>
  <c r="Q24" i="4"/>
  <c r="P24" i="4"/>
  <c r="Q23" i="4"/>
  <c r="Q21" i="4"/>
  <c r="P21" i="4"/>
  <c r="Q20" i="4"/>
  <c r="Q18" i="4"/>
  <c r="P18" i="4"/>
  <c r="Q17" i="4"/>
  <c r="Q14" i="4"/>
  <c r="P14" i="4"/>
  <c r="Q13" i="4"/>
  <c r="Q12" i="4"/>
  <c r="Q11" i="4"/>
  <c r="Q10" i="4"/>
  <c r="Q9" i="4"/>
  <c r="Q8" i="4"/>
  <c r="Q7" i="4"/>
  <c r="Q6" i="4"/>
  <c r="Q4" i="4"/>
  <c r="P4" i="4"/>
  <c r="Q3" i="4"/>
  <c r="M289" i="3"/>
  <c r="L289" i="3"/>
  <c r="K289" i="3"/>
  <c r="J289" i="3"/>
  <c r="M288" i="3"/>
  <c r="L288" i="3"/>
  <c r="K288" i="3"/>
  <c r="J288" i="3"/>
  <c r="M287" i="3"/>
  <c r="L287" i="3"/>
  <c r="K287" i="3"/>
  <c r="J287" i="3"/>
  <c r="M286" i="3"/>
  <c r="L286" i="3"/>
  <c r="K286" i="3"/>
  <c r="J286" i="3"/>
  <c r="M285" i="3"/>
  <c r="L285" i="3"/>
  <c r="M284" i="3"/>
  <c r="L284" i="3"/>
  <c r="M282" i="3"/>
  <c r="L282" i="3"/>
  <c r="K282" i="3"/>
  <c r="J282" i="3"/>
  <c r="M280" i="3"/>
  <c r="L280" i="3"/>
  <c r="K280" i="3"/>
  <c r="J280" i="3"/>
  <c r="M277" i="3"/>
  <c r="L277" i="3"/>
  <c r="M265" i="3"/>
  <c r="L265" i="3"/>
  <c r="K265" i="3"/>
  <c r="J265" i="3"/>
  <c r="M264" i="3"/>
  <c r="L264" i="3"/>
  <c r="K264" i="3"/>
  <c r="J264" i="3"/>
  <c r="J262" i="3"/>
  <c r="J254" i="3"/>
  <c r="M251" i="3"/>
  <c r="L251" i="3"/>
  <c r="K251" i="3"/>
  <c r="J251" i="3"/>
  <c r="M248" i="3"/>
  <c r="L248" i="3"/>
  <c r="M247" i="3"/>
  <c r="L247" i="3"/>
  <c r="J243" i="3"/>
  <c r="J240" i="3"/>
  <c r="M234" i="3"/>
  <c r="L234" i="3"/>
  <c r="K234" i="3"/>
  <c r="J234" i="3"/>
  <c r="M233" i="3"/>
  <c r="L233" i="3"/>
  <c r="K233" i="3"/>
  <c r="J233" i="3"/>
  <c r="M232" i="3"/>
  <c r="L232" i="3"/>
  <c r="M231" i="3"/>
  <c r="L231" i="3"/>
  <c r="K231" i="3"/>
  <c r="J231" i="3"/>
  <c r="M230" i="3"/>
  <c r="L230" i="3"/>
  <c r="K230" i="3"/>
  <c r="J230" i="3"/>
  <c r="M229" i="3"/>
  <c r="L229" i="3"/>
  <c r="M227" i="3"/>
  <c r="L227" i="3"/>
  <c r="M226" i="3"/>
  <c r="L226" i="3"/>
  <c r="M225" i="3"/>
  <c r="L225" i="3"/>
  <c r="M224" i="3"/>
  <c r="L224" i="3"/>
  <c r="M223" i="3"/>
  <c r="L223" i="3"/>
  <c r="M222" i="3"/>
  <c r="L222" i="3"/>
  <c r="M220" i="3"/>
  <c r="L220" i="3"/>
  <c r="K220" i="3"/>
  <c r="J220" i="3"/>
  <c r="M219" i="3"/>
  <c r="L219" i="3"/>
  <c r="K219" i="3"/>
  <c r="J219" i="3"/>
  <c r="M218" i="3"/>
  <c r="L218" i="3"/>
  <c r="M217" i="3"/>
  <c r="L217" i="3"/>
  <c r="M216" i="3"/>
  <c r="L216" i="3"/>
  <c r="M213" i="3"/>
  <c r="L213" i="3"/>
  <c r="M212" i="3"/>
  <c r="L212" i="3"/>
  <c r="K212" i="3"/>
  <c r="J212" i="3"/>
  <c r="M211" i="3"/>
  <c r="L211" i="3"/>
  <c r="M210" i="3"/>
  <c r="L210" i="3"/>
  <c r="M209" i="3"/>
  <c r="L209" i="3"/>
  <c r="M208" i="3"/>
  <c r="L208" i="3"/>
  <c r="M206" i="3"/>
  <c r="L206" i="3"/>
  <c r="M204" i="3"/>
  <c r="L204" i="3"/>
  <c r="K204" i="3"/>
  <c r="J204" i="3"/>
  <c r="M203" i="3"/>
  <c r="L203" i="3"/>
  <c r="M202" i="3"/>
  <c r="L202" i="3"/>
  <c r="M201" i="3"/>
  <c r="L201" i="3"/>
  <c r="M199" i="3"/>
  <c r="L199" i="3"/>
  <c r="K199" i="3"/>
  <c r="J199" i="3"/>
  <c r="M198" i="3"/>
  <c r="L198" i="3"/>
  <c r="K198" i="3"/>
  <c r="J198" i="3"/>
  <c r="M197" i="3"/>
  <c r="L197" i="3"/>
  <c r="M196" i="3"/>
  <c r="L196" i="3"/>
  <c r="M195" i="3"/>
  <c r="L195" i="3"/>
  <c r="M194" i="3"/>
  <c r="L194" i="3"/>
  <c r="M193" i="3"/>
  <c r="L193" i="3"/>
  <c r="M192" i="3"/>
  <c r="L192" i="3"/>
  <c r="M191" i="3"/>
  <c r="L191" i="3"/>
  <c r="M190" i="3"/>
  <c r="L190" i="3"/>
  <c r="M189" i="3"/>
  <c r="L189" i="3"/>
  <c r="M188" i="3"/>
  <c r="L188" i="3"/>
  <c r="M187" i="3"/>
  <c r="L187" i="3"/>
  <c r="M186" i="3"/>
  <c r="L186" i="3"/>
  <c r="M185" i="3"/>
  <c r="L185" i="3"/>
  <c r="M184" i="3"/>
  <c r="L184" i="3"/>
  <c r="M183" i="3"/>
  <c r="L183" i="3"/>
  <c r="M182" i="3"/>
  <c r="L182" i="3"/>
  <c r="M181" i="3"/>
  <c r="L181" i="3"/>
  <c r="M180" i="3"/>
  <c r="L180" i="3"/>
  <c r="M178" i="3"/>
  <c r="L178" i="3"/>
  <c r="M177" i="3"/>
  <c r="L177" i="3"/>
  <c r="M176" i="3"/>
  <c r="L176" i="3"/>
  <c r="M174" i="3"/>
  <c r="L174" i="3"/>
  <c r="K174" i="3"/>
  <c r="J174" i="3"/>
  <c r="M173" i="3"/>
  <c r="L173" i="3"/>
  <c r="M172" i="3"/>
  <c r="L172" i="3"/>
  <c r="M171" i="3"/>
  <c r="L171" i="3"/>
  <c r="M170" i="3"/>
  <c r="L170" i="3"/>
  <c r="M169" i="3"/>
  <c r="L169" i="3"/>
  <c r="M168" i="3"/>
  <c r="L168" i="3"/>
  <c r="M167" i="3"/>
  <c r="L167" i="3"/>
  <c r="M166" i="3"/>
  <c r="L166" i="3"/>
  <c r="M165" i="3"/>
  <c r="L165" i="3"/>
  <c r="M164" i="3"/>
  <c r="L164" i="3"/>
  <c r="M163" i="3"/>
  <c r="L163" i="3"/>
  <c r="M161" i="3"/>
  <c r="L161" i="3"/>
  <c r="M159" i="3"/>
  <c r="L159" i="3"/>
  <c r="M158" i="3"/>
  <c r="L158" i="3"/>
  <c r="M156" i="3"/>
  <c r="L156" i="3"/>
  <c r="K156" i="3"/>
  <c r="J156" i="3"/>
  <c r="M153" i="3"/>
  <c r="L153" i="3"/>
  <c r="M152" i="3"/>
  <c r="L152" i="3"/>
  <c r="M151" i="3"/>
  <c r="L151" i="3"/>
  <c r="M150" i="3"/>
  <c r="L150" i="3"/>
  <c r="M149" i="3"/>
  <c r="L149" i="3"/>
  <c r="M147" i="3"/>
  <c r="L147" i="3"/>
  <c r="K147" i="3"/>
  <c r="J147" i="3"/>
  <c r="M146" i="3"/>
  <c r="L146" i="3"/>
  <c r="M144" i="3"/>
  <c r="L144" i="3"/>
  <c r="M142" i="3"/>
  <c r="L142" i="3"/>
  <c r="K142" i="3"/>
  <c r="J142" i="3"/>
  <c r="M141" i="3"/>
  <c r="L141" i="3"/>
  <c r="K141" i="3"/>
  <c r="J141" i="3"/>
  <c r="M140" i="3"/>
  <c r="L140" i="3"/>
  <c r="M139" i="3"/>
  <c r="L139" i="3"/>
  <c r="K139" i="3"/>
  <c r="J139" i="3"/>
  <c r="M138" i="3"/>
  <c r="L138" i="3"/>
  <c r="M137" i="3"/>
  <c r="L137" i="3"/>
  <c r="M136" i="3"/>
  <c r="L136" i="3"/>
  <c r="K136" i="3"/>
  <c r="J136" i="3"/>
  <c r="M135" i="3"/>
  <c r="L135" i="3"/>
  <c r="M134" i="3"/>
  <c r="L134" i="3"/>
  <c r="M133" i="3"/>
  <c r="L133" i="3"/>
  <c r="M130" i="3"/>
  <c r="L130" i="3"/>
  <c r="K130" i="3"/>
  <c r="J130" i="3"/>
  <c r="M129" i="3"/>
  <c r="L129" i="3"/>
  <c r="M128" i="3"/>
  <c r="L128" i="3"/>
  <c r="M127" i="3"/>
  <c r="L127" i="3"/>
  <c r="M126" i="3"/>
  <c r="L126" i="3"/>
  <c r="M125" i="3"/>
  <c r="L125" i="3"/>
  <c r="M124" i="3"/>
  <c r="L124" i="3"/>
  <c r="M122" i="3"/>
  <c r="L122" i="3"/>
  <c r="K122" i="3"/>
  <c r="J122" i="3"/>
  <c r="M121" i="3"/>
  <c r="L121" i="3"/>
  <c r="M120" i="3"/>
  <c r="L120" i="3"/>
  <c r="K120" i="3"/>
  <c r="J120" i="3"/>
  <c r="M119" i="3"/>
  <c r="L119" i="3"/>
  <c r="M118" i="3"/>
  <c r="L118" i="3"/>
  <c r="M116" i="3"/>
  <c r="L116" i="3"/>
  <c r="K116" i="3"/>
  <c r="J116" i="3"/>
  <c r="M115" i="3"/>
  <c r="L115" i="3"/>
  <c r="M114" i="3"/>
  <c r="L114" i="3"/>
  <c r="M111" i="3"/>
  <c r="L111" i="3"/>
  <c r="M109" i="3"/>
  <c r="L109" i="3"/>
  <c r="K109" i="3"/>
  <c r="J109" i="3"/>
  <c r="M107" i="3"/>
  <c r="L107" i="3"/>
  <c r="M106" i="3"/>
  <c r="L106" i="3"/>
  <c r="M105" i="3"/>
  <c r="L105" i="3"/>
  <c r="M104" i="3"/>
  <c r="L104" i="3"/>
  <c r="M102" i="3"/>
  <c r="L102" i="3"/>
  <c r="K102" i="3"/>
  <c r="J102" i="3"/>
  <c r="M101" i="3"/>
  <c r="L101" i="3"/>
  <c r="K101" i="3"/>
  <c r="J101" i="3"/>
  <c r="M99" i="3"/>
  <c r="L99" i="3"/>
  <c r="M98" i="3"/>
  <c r="L98" i="3"/>
  <c r="M97" i="3"/>
  <c r="L97" i="3"/>
  <c r="M95" i="3"/>
  <c r="L95" i="3"/>
  <c r="K95" i="3"/>
  <c r="J95" i="3"/>
  <c r="M94" i="3"/>
  <c r="L94" i="3"/>
  <c r="M93" i="3"/>
  <c r="L93" i="3"/>
  <c r="M92" i="3"/>
  <c r="L92" i="3"/>
  <c r="M91" i="3"/>
  <c r="L91" i="3"/>
  <c r="M90" i="3"/>
  <c r="L90" i="3"/>
  <c r="M89" i="3"/>
  <c r="L89" i="3"/>
  <c r="M87" i="3"/>
  <c r="L87" i="3"/>
  <c r="K87" i="3"/>
  <c r="J87" i="3"/>
  <c r="M86" i="3"/>
  <c r="L86" i="3"/>
  <c r="M85" i="3"/>
  <c r="L85" i="3"/>
  <c r="M84" i="3"/>
  <c r="L84" i="3"/>
  <c r="M81" i="3"/>
  <c r="L81" i="3"/>
  <c r="M80" i="3"/>
  <c r="L80" i="3"/>
  <c r="K80" i="3"/>
  <c r="J80" i="3"/>
  <c r="M79" i="3"/>
  <c r="L79" i="3"/>
  <c r="M78" i="3"/>
  <c r="L78" i="3"/>
  <c r="M77" i="3"/>
  <c r="L77" i="3"/>
  <c r="M76" i="3"/>
  <c r="L76" i="3"/>
  <c r="M74" i="3"/>
  <c r="L74" i="3"/>
  <c r="M73" i="3"/>
  <c r="L73" i="3"/>
  <c r="M72" i="3"/>
  <c r="L72" i="3"/>
  <c r="M69" i="3"/>
  <c r="L69" i="3"/>
  <c r="K69" i="3"/>
  <c r="J69" i="3"/>
  <c r="M68" i="3"/>
  <c r="L68" i="3"/>
  <c r="M67" i="3"/>
  <c r="L67" i="3"/>
  <c r="M66" i="3"/>
  <c r="L66" i="3"/>
  <c r="M65" i="3"/>
  <c r="L65" i="3"/>
  <c r="M64" i="3"/>
  <c r="L64" i="3"/>
  <c r="M63" i="3"/>
  <c r="L63" i="3"/>
  <c r="M61" i="3"/>
  <c r="L61" i="3"/>
  <c r="K61" i="3"/>
  <c r="J61" i="3"/>
  <c r="M59" i="3"/>
  <c r="L59" i="3"/>
  <c r="M58" i="3"/>
  <c r="L58" i="3"/>
  <c r="M57" i="3"/>
  <c r="L57" i="3"/>
  <c r="M56" i="3"/>
  <c r="L56" i="3"/>
  <c r="M54" i="3"/>
  <c r="L54" i="3"/>
  <c r="K54" i="3"/>
  <c r="J54" i="3"/>
  <c r="M53" i="3"/>
  <c r="L53" i="3"/>
  <c r="M52" i="3"/>
  <c r="L52" i="3"/>
  <c r="M51" i="3"/>
  <c r="L51" i="3"/>
  <c r="M49" i="3"/>
  <c r="L49" i="3"/>
  <c r="M48" i="3"/>
  <c r="L48" i="3"/>
  <c r="M47" i="3"/>
  <c r="L47" i="3"/>
  <c r="M46" i="3"/>
  <c r="L46" i="3"/>
  <c r="M45" i="3"/>
  <c r="L45" i="3"/>
  <c r="M43" i="3"/>
  <c r="L43" i="3"/>
  <c r="K43" i="3"/>
  <c r="J43" i="3"/>
  <c r="M42" i="3"/>
  <c r="L42" i="3"/>
  <c r="M41" i="3"/>
  <c r="L41" i="3"/>
  <c r="M40" i="3"/>
  <c r="L40" i="3"/>
  <c r="M39" i="3"/>
  <c r="L39" i="3"/>
  <c r="M38" i="3"/>
  <c r="L38" i="3"/>
  <c r="M37" i="3"/>
  <c r="L37" i="3"/>
  <c r="M33" i="3"/>
  <c r="L33" i="3"/>
  <c r="K33" i="3"/>
  <c r="J33" i="3"/>
  <c r="M32" i="3"/>
  <c r="L32" i="3"/>
  <c r="K32" i="3"/>
  <c r="J32" i="3"/>
  <c r="M31" i="3"/>
  <c r="L31" i="3"/>
  <c r="K31" i="3"/>
  <c r="J31" i="3"/>
  <c r="M30" i="3"/>
  <c r="L30" i="3"/>
  <c r="M29" i="3"/>
  <c r="L29" i="3"/>
  <c r="M28" i="3"/>
  <c r="L28" i="3"/>
  <c r="M27" i="3"/>
  <c r="L27" i="3"/>
  <c r="M26" i="3"/>
  <c r="L26" i="3"/>
  <c r="M25" i="3"/>
  <c r="L25" i="3"/>
  <c r="M24" i="3"/>
  <c r="L24" i="3"/>
  <c r="M23" i="3"/>
  <c r="L23" i="3"/>
  <c r="M22" i="3"/>
  <c r="L22" i="3"/>
  <c r="M21" i="3"/>
  <c r="L21" i="3"/>
  <c r="M20" i="3"/>
  <c r="L20" i="3"/>
  <c r="M19" i="3"/>
  <c r="L19" i="3"/>
  <c r="M18" i="3"/>
  <c r="L18" i="3"/>
  <c r="M17" i="3"/>
  <c r="L17" i="3"/>
  <c r="M16" i="3"/>
  <c r="L16" i="3"/>
  <c r="M15" i="3"/>
  <c r="L15" i="3"/>
  <c r="M13" i="3"/>
  <c r="L13" i="3"/>
  <c r="M12" i="3"/>
  <c r="L12" i="3"/>
  <c r="M11" i="3"/>
  <c r="L11" i="3"/>
  <c r="M9" i="3"/>
  <c r="L9" i="3"/>
  <c r="M8" i="3"/>
  <c r="L8" i="3"/>
  <c r="M7" i="3"/>
  <c r="L7" i="3"/>
  <c r="M6" i="3"/>
  <c r="L6" i="3"/>
  <c r="M258" i="2"/>
  <c r="L258" i="2"/>
  <c r="K258" i="2"/>
  <c r="J258" i="2"/>
  <c r="M257" i="2"/>
  <c r="L257" i="2"/>
  <c r="K257" i="2"/>
  <c r="J257" i="2"/>
  <c r="M256" i="2"/>
  <c r="L256" i="2"/>
  <c r="K256" i="2"/>
  <c r="J256" i="2"/>
  <c r="M255" i="2"/>
  <c r="L255" i="2"/>
  <c r="K255" i="2"/>
  <c r="J255" i="2"/>
  <c r="M254" i="2"/>
  <c r="L254" i="2"/>
  <c r="M253" i="2"/>
  <c r="L253" i="2"/>
  <c r="M251" i="2"/>
  <c r="L251" i="2"/>
  <c r="K251" i="2"/>
  <c r="J251" i="2"/>
  <c r="M250" i="2"/>
  <c r="L250" i="2"/>
  <c r="K250" i="2"/>
  <c r="J250" i="2"/>
  <c r="M248" i="2"/>
  <c r="L248" i="2"/>
  <c r="M241" i="2"/>
  <c r="L241" i="2"/>
  <c r="K241" i="2"/>
  <c r="J241" i="2"/>
  <c r="M240" i="2"/>
  <c r="L240" i="2"/>
  <c r="K240" i="2"/>
  <c r="J240" i="2"/>
  <c r="J238" i="2"/>
  <c r="M231" i="2"/>
  <c r="L231" i="2"/>
  <c r="K231" i="2"/>
  <c r="J231" i="2"/>
  <c r="M229" i="2"/>
  <c r="L229" i="2"/>
  <c r="M228" i="2"/>
  <c r="L228" i="2"/>
  <c r="M223" i="2"/>
  <c r="L223" i="2"/>
  <c r="K223" i="2"/>
  <c r="J223" i="2"/>
  <c r="M222" i="2"/>
  <c r="L222" i="2"/>
  <c r="K222" i="2"/>
  <c r="J222" i="2"/>
  <c r="M221" i="2"/>
  <c r="L221" i="2"/>
  <c r="M220" i="2"/>
  <c r="L220" i="2"/>
  <c r="K220" i="2"/>
  <c r="J220" i="2"/>
  <c r="M219" i="2"/>
  <c r="L219" i="2"/>
  <c r="K219" i="2"/>
  <c r="J219" i="2"/>
  <c r="M218" i="2"/>
  <c r="L218" i="2"/>
  <c r="M216" i="2"/>
  <c r="L216" i="2"/>
  <c r="M215" i="2"/>
  <c r="L215" i="2"/>
  <c r="M214" i="2"/>
  <c r="L214" i="2"/>
  <c r="M213" i="2"/>
  <c r="L213" i="2"/>
  <c r="M212" i="2"/>
  <c r="L212" i="2"/>
  <c r="M211" i="2"/>
  <c r="L211" i="2"/>
  <c r="M209" i="2"/>
  <c r="L209" i="2"/>
  <c r="K209" i="2"/>
  <c r="J209" i="2"/>
  <c r="M208" i="2"/>
  <c r="L208" i="2"/>
  <c r="K208" i="2"/>
  <c r="J208" i="2"/>
  <c r="M207" i="2"/>
  <c r="L207" i="2"/>
  <c r="M206" i="2"/>
  <c r="L206" i="2"/>
  <c r="M205" i="2"/>
  <c r="L205" i="2"/>
  <c r="M202" i="2"/>
  <c r="L202" i="2"/>
  <c r="M201" i="2"/>
  <c r="L201" i="2"/>
  <c r="K201" i="2"/>
  <c r="J201" i="2"/>
  <c r="M200" i="2"/>
  <c r="L200" i="2"/>
  <c r="M199" i="2"/>
  <c r="L199" i="2"/>
  <c r="M198" i="2"/>
  <c r="L198" i="2"/>
  <c r="M197" i="2"/>
  <c r="L197" i="2"/>
  <c r="M195" i="2"/>
  <c r="L195" i="2"/>
  <c r="M193" i="2"/>
  <c r="L193" i="2"/>
  <c r="K193" i="2"/>
  <c r="J193" i="2"/>
  <c r="M192" i="2"/>
  <c r="L192" i="2"/>
  <c r="M191" i="2"/>
  <c r="L191" i="2"/>
  <c r="M190" i="2"/>
  <c r="L190" i="2"/>
  <c r="M188" i="2"/>
  <c r="L188" i="2"/>
  <c r="K188" i="2"/>
  <c r="J188" i="2"/>
  <c r="M187" i="2"/>
  <c r="L187" i="2"/>
  <c r="K187" i="2"/>
  <c r="J187" i="2"/>
  <c r="M186" i="2"/>
  <c r="L186" i="2"/>
  <c r="M185" i="2"/>
  <c r="L185" i="2"/>
  <c r="M184" i="2"/>
  <c r="L184" i="2"/>
  <c r="M183" i="2"/>
  <c r="L183" i="2"/>
  <c r="M182" i="2"/>
  <c r="L182" i="2"/>
  <c r="M181" i="2"/>
  <c r="L181" i="2"/>
  <c r="M180" i="2"/>
  <c r="L180" i="2"/>
  <c r="M179" i="2"/>
  <c r="L179" i="2"/>
  <c r="M178" i="2"/>
  <c r="L178" i="2"/>
  <c r="M177" i="2"/>
  <c r="L177" i="2"/>
  <c r="M176" i="2"/>
  <c r="L176" i="2"/>
  <c r="M175" i="2"/>
  <c r="L175" i="2"/>
  <c r="M174" i="2"/>
  <c r="L174" i="2"/>
  <c r="M173" i="2"/>
  <c r="L173" i="2"/>
  <c r="M172" i="2"/>
  <c r="L172" i="2"/>
  <c r="M171" i="2"/>
  <c r="L171" i="2"/>
  <c r="M170" i="2"/>
  <c r="L170" i="2"/>
  <c r="M169" i="2"/>
  <c r="L169" i="2"/>
  <c r="M167" i="2"/>
  <c r="L167" i="2"/>
  <c r="M166" i="2"/>
  <c r="L166" i="2"/>
  <c r="M165" i="2"/>
  <c r="L165" i="2"/>
  <c r="M163" i="2"/>
  <c r="L163" i="2"/>
  <c r="K163" i="2"/>
  <c r="J163" i="2"/>
  <c r="M162" i="2"/>
  <c r="L162" i="2"/>
  <c r="M161" i="2"/>
  <c r="L161" i="2"/>
  <c r="M160" i="2"/>
  <c r="L160" i="2"/>
  <c r="M159" i="2"/>
  <c r="L159" i="2"/>
  <c r="M158" i="2"/>
  <c r="L158" i="2"/>
  <c r="M157" i="2"/>
  <c r="L157" i="2"/>
  <c r="M156" i="2"/>
  <c r="L156" i="2"/>
  <c r="M155" i="2"/>
  <c r="L155" i="2"/>
  <c r="M154" i="2"/>
  <c r="L154" i="2"/>
  <c r="M153" i="2"/>
  <c r="L153" i="2"/>
  <c r="M152" i="2"/>
  <c r="L152" i="2"/>
  <c r="M150" i="2"/>
  <c r="L150" i="2"/>
  <c r="M149" i="2"/>
  <c r="L149" i="2"/>
  <c r="M148" i="2"/>
  <c r="L148" i="2"/>
  <c r="M146" i="2"/>
  <c r="L146" i="2"/>
  <c r="K146" i="2"/>
  <c r="J146" i="2"/>
  <c r="M145" i="2"/>
  <c r="L145" i="2"/>
  <c r="M144" i="2"/>
  <c r="L144" i="2"/>
  <c r="M143" i="2"/>
  <c r="L143" i="2"/>
  <c r="M142" i="2"/>
  <c r="L142" i="2"/>
  <c r="M141" i="2"/>
  <c r="L141" i="2"/>
  <c r="M139" i="2"/>
  <c r="L139" i="2"/>
  <c r="K139" i="2"/>
  <c r="J139" i="2"/>
  <c r="M138" i="2"/>
  <c r="L138" i="2"/>
  <c r="M137" i="2"/>
  <c r="L137" i="2"/>
  <c r="M135" i="2"/>
  <c r="L135" i="2"/>
  <c r="K135" i="2"/>
  <c r="J135" i="2"/>
  <c r="M134" i="2"/>
  <c r="L134" i="2"/>
  <c r="K134" i="2"/>
  <c r="J134" i="2"/>
  <c r="M133" i="2"/>
  <c r="L133" i="2"/>
  <c r="M132" i="2"/>
  <c r="L132" i="2"/>
  <c r="K132" i="2"/>
  <c r="J132" i="2"/>
  <c r="M131" i="2"/>
  <c r="L131" i="2"/>
  <c r="M130" i="2"/>
  <c r="L130" i="2"/>
  <c r="M129" i="2"/>
  <c r="L129" i="2"/>
  <c r="K129" i="2"/>
  <c r="J129" i="2"/>
  <c r="M128" i="2"/>
  <c r="L128" i="2"/>
  <c r="M127" i="2"/>
  <c r="L127" i="2"/>
  <c r="M126" i="2"/>
  <c r="L126" i="2"/>
  <c r="M123" i="2"/>
  <c r="L123" i="2"/>
  <c r="K123" i="2"/>
  <c r="J123" i="2"/>
  <c r="M122" i="2"/>
  <c r="L122" i="2"/>
  <c r="M121" i="2"/>
  <c r="L121" i="2"/>
  <c r="M120" i="2"/>
  <c r="L120" i="2"/>
  <c r="M119" i="2"/>
  <c r="L119" i="2"/>
  <c r="M118" i="2"/>
  <c r="L118" i="2"/>
  <c r="M117" i="2"/>
  <c r="L117" i="2"/>
  <c r="M115" i="2"/>
  <c r="L115" i="2"/>
  <c r="K115" i="2"/>
  <c r="J115" i="2"/>
  <c r="M114" i="2"/>
  <c r="L114" i="2"/>
  <c r="M113" i="2"/>
  <c r="L113" i="2"/>
  <c r="K113" i="2"/>
  <c r="J113" i="2"/>
  <c r="M112" i="2"/>
  <c r="L112" i="2"/>
  <c r="M111" i="2"/>
  <c r="L111" i="2"/>
  <c r="M109" i="2"/>
  <c r="L109" i="2"/>
  <c r="K109" i="2"/>
  <c r="J109" i="2"/>
  <c r="M108" i="2"/>
  <c r="L108" i="2"/>
  <c r="M107" i="2"/>
  <c r="L107" i="2"/>
  <c r="M104" i="2"/>
  <c r="L104" i="2"/>
  <c r="M102" i="2"/>
  <c r="L102" i="2"/>
  <c r="K102" i="2"/>
  <c r="J102" i="2"/>
  <c r="M101" i="2"/>
  <c r="L101" i="2"/>
  <c r="M100" i="2"/>
  <c r="L100" i="2"/>
  <c r="M99" i="2"/>
  <c r="L99" i="2"/>
  <c r="M98" i="2"/>
  <c r="L98" i="2"/>
  <c r="M96" i="2"/>
  <c r="L96" i="2"/>
  <c r="K96" i="2"/>
  <c r="J96" i="2"/>
  <c r="M95" i="2"/>
  <c r="L95" i="2"/>
  <c r="K95" i="2"/>
  <c r="J95" i="2"/>
  <c r="M94" i="2"/>
  <c r="L94" i="2"/>
  <c r="M93" i="2"/>
  <c r="L93" i="2"/>
  <c r="M92" i="2"/>
  <c r="L92" i="2"/>
  <c r="M90" i="2"/>
  <c r="L90" i="2"/>
  <c r="K90" i="2"/>
  <c r="J90" i="2"/>
  <c r="M89" i="2"/>
  <c r="L89" i="2"/>
  <c r="M88" i="2"/>
  <c r="L88" i="2"/>
  <c r="M87" i="2"/>
  <c r="L87" i="2"/>
  <c r="M86" i="2"/>
  <c r="L86" i="2"/>
  <c r="M85" i="2"/>
  <c r="L85" i="2"/>
  <c r="M84" i="2"/>
  <c r="L84" i="2"/>
  <c r="M82" i="2"/>
  <c r="L82" i="2"/>
  <c r="K82" i="2"/>
  <c r="J82" i="2"/>
  <c r="M81" i="2"/>
  <c r="L81" i="2"/>
  <c r="M80" i="2"/>
  <c r="L80" i="2"/>
  <c r="M79" i="2"/>
  <c r="L79" i="2"/>
  <c r="M78" i="2"/>
  <c r="L78" i="2"/>
  <c r="M77" i="2"/>
  <c r="L77" i="2"/>
  <c r="K77" i="2"/>
  <c r="J77" i="2"/>
  <c r="M76" i="2"/>
  <c r="L76" i="2"/>
  <c r="M75" i="2"/>
  <c r="L75" i="2"/>
  <c r="M74" i="2"/>
  <c r="L74" i="2"/>
  <c r="M73" i="2"/>
  <c r="L73" i="2"/>
  <c r="M71" i="2"/>
  <c r="L71" i="2"/>
  <c r="M70" i="2"/>
  <c r="L70" i="2"/>
  <c r="M69" i="2"/>
  <c r="L69" i="2"/>
  <c r="M66" i="2"/>
  <c r="L66" i="2"/>
  <c r="K66" i="2"/>
  <c r="J66" i="2"/>
  <c r="M65" i="2"/>
  <c r="L65" i="2"/>
  <c r="M64" i="2"/>
  <c r="L64" i="2"/>
  <c r="M63" i="2"/>
  <c r="L63" i="2"/>
  <c r="M62" i="2"/>
  <c r="L62" i="2"/>
  <c r="M61" i="2"/>
  <c r="L61" i="2"/>
  <c r="M60" i="2"/>
  <c r="L60" i="2"/>
  <c r="M58" i="2"/>
  <c r="L58" i="2"/>
  <c r="K58" i="2"/>
  <c r="J58" i="2"/>
  <c r="M57" i="2"/>
  <c r="L57" i="2"/>
  <c r="M56" i="2"/>
  <c r="L56" i="2"/>
  <c r="M55" i="2"/>
  <c r="L55" i="2"/>
  <c r="M54" i="2"/>
  <c r="L54" i="2"/>
  <c r="M52" i="2"/>
  <c r="L52" i="2"/>
  <c r="K52" i="2"/>
  <c r="J52" i="2"/>
  <c r="M51" i="2"/>
  <c r="L51" i="2"/>
  <c r="M50" i="2"/>
  <c r="L50" i="2"/>
  <c r="M49" i="2"/>
  <c r="L49" i="2"/>
  <c r="M47" i="2"/>
  <c r="L47" i="2"/>
  <c r="M46" i="2"/>
  <c r="L46" i="2"/>
  <c r="M45" i="2"/>
  <c r="L45" i="2"/>
  <c r="M44" i="2"/>
  <c r="L44" i="2"/>
  <c r="M43" i="2"/>
  <c r="L43" i="2"/>
  <c r="M41" i="2"/>
  <c r="L41" i="2"/>
  <c r="K41" i="2"/>
  <c r="J41" i="2"/>
  <c r="M40" i="2"/>
  <c r="L40" i="2"/>
  <c r="M39" i="2"/>
  <c r="L39" i="2"/>
  <c r="M38" i="2"/>
  <c r="L38" i="2"/>
  <c r="M37" i="2"/>
  <c r="L37" i="2"/>
  <c r="M36" i="2"/>
  <c r="L36" i="2"/>
  <c r="M35" i="2"/>
  <c r="L35" i="2"/>
  <c r="M31" i="2"/>
  <c r="L31" i="2"/>
  <c r="K31" i="2"/>
  <c r="J31" i="2"/>
  <c r="M30" i="2"/>
  <c r="L30" i="2"/>
  <c r="K30" i="2"/>
  <c r="J30" i="2"/>
  <c r="M29" i="2"/>
  <c r="L29" i="2"/>
  <c r="K29" i="2"/>
  <c r="J29" i="2"/>
  <c r="M28" i="2"/>
  <c r="L28" i="2"/>
  <c r="M27" i="2"/>
  <c r="L27" i="2"/>
  <c r="M26" i="2"/>
  <c r="L26" i="2"/>
  <c r="M25" i="2"/>
  <c r="L25" i="2"/>
  <c r="M24" i="2"/>
  <c r="L24" i="2"/>
  <c r="M23" i="2"/>
  <c r="L23" i="2"/>
  <c r="M22" i="2"/>
  <c r="L22" i="2"/>
  <c r="M21" i="2"/>
  <c r="L21" i="2"/>
  <c r="M20" i="2"/>
  <c r="L20" i="2"/>
  <c r="M19" i="2"/>
  <c r="L19" i="2"/>
  <c r="M18" i="2"/>
  <c r="L18" i="2"/>
  <c r="M17" i="2"/>
  <c r="L17" i="2"/>
  <c r="M16" i="2"/>
  <c r="L16" i="2"/>
  <c r="M15" i="2"/>
  <c r="L15" i="2"/>
  <c r="M14" i="2"/>
  <c r="L14" i="2"/>
  <c r="M13" i="2"/>
  <c r="L13" i="2"/>
  <c r="M12" i="2"/>
  <c r="L12" i="2"/>
  <c r="M11" i="2"/>
  <c r="L11" i="2"/>
  <c r="M10" i="2"/>
  <c r="L10" i="2"/>
  <c r="M8" i="2"/>
  <c r="L8" i="2"/>
  <c r="M7" i="2"/>
  <c r="L7" i="2"/>
  <c r="M6" i="2"/>
  <c r="L6" i="2"/>
  <c r="M5" i="2"/>
  <c r="L5" i="2"/>
  <c r="H96" i="1"/>
  <c r="H95" i="1"/>
  <c r="H91" i="1"/>
  <c r="H81" i="1"/>
  <c r="H80" i="1"/>
  <c r="H76" i="1"/>
  <c r="H75" i="1"/>
  <c r="H74" i="1"/>
  <c r="H70" i="1"/>
  <c r="H66" i="1"/>
  <c r="H62" i="1"/>
  <c r="H54" i="1"/>
  <c r="H47" i="1"/>
  <c r="H43" i="1"/>
  <c r="H37" i="1"/>
  <c r="H36" i="1"/>
  <c r="H25" i="1"/>
  <c r="H24" i="1"/>
  <c r="H20" i="1"/>
  <c r="H15" i="1"/>
  <c r="H14" i="1"/>
</calcChain>
</file>

<file path=xl/sharedStrings.xml><?xml version="1.0" encoding="utf-8"?>
<sst xmlns="http://schemas.openxmlformats.org/spreadsheetml/2006/main" count="3834" uniqueCount="1029">
  <si>
    <t>Aug 31, 26</t>
  </si>
  <si>
    <t>ASSETS</t>
  </si>
  <si>
    <t>Current Assets</t>
  </si>
  <si>
    <t>Checking/Savings</t>
  </si>
  <si>
    <t>1000 · Bank Accounts</t>
  </si>
  <si>
    <t>1030 · Colotrust - Cistern Fund</t>
  </si>
  <si>
    <t>1029 · Colotrust - Auxiliary Fund</t>
  </si>
  <si>
    <t>1025 · Colotrust - Gen Op Fund</t>
  </si>
  <si>
    <t>1028 · Colotrust - Reserve Fund</t>
  </si>
  <si>
    <t>1027 · Colotrust - Apparatus Fund</t>
  </si>
  <si>
    <t>1026 · Colotrust - Pension Fund</t>
  </si>
  <si>
    <t>1010 · Checking-7493</t>
  </si>
  <si>
    <t>1015 · Savings/Regular-4453</t>
  </si>
  <si>
    <t>Total 1000 · Bank Accounts</t>
  </si>
  <si>
    <t>Total Checking/Savings</t>
  </si>
  <si>
    <t>Accounts Receivable</t>
  </si>
  <si>
    <t>1100 · Accounts Receivable</t>
  </si>
  <si>
    <t>1110 · Wildland Fire Billing</t>
  </si>
  <si>
    <t>1120 · Property Tax Receivable</t>
  </si>
  <si>
    <t>Total Accounts Receivable</t>
  </si>
  <si>
    <t>Other Current Assets</t>
  </si>
  <si>
    <t>1260 · Outstanding Loan Amount</t>
  </si>
  <si>
    <t>Payroll Asset</t>
  </si>
  <si>
    <t>Total Other Current Assets</t>
  </si>
  <si>
    <t>Total Current Assets</t>
  </si>
  <si>
    <t>Fixed Assets</t>
  </si>
  <si>
    <t>Buildings</t>
  </si>
  <si>
    <t>Bunker Gear</t>
  </si>
  <si>
    <t>Cisterns</t>
  </si>
  <si>
    <t>Equipment-Buildings</t>
  </si>
  <si>
    <t>Land</t>
  </si>
  <si>
    <t>Medical Equipment</t>
  </si>
  <si>
    <t>Vehicles</t>
  </si>
  <si>
    <t>Accumulated Depreciation</t>
  </si>
  <si>
    <t>Investment Gen Fixed Assest</t>
  </si>
  <si>
    <t>Total Fixed Assets</t>
  </si>
  <si>
    <t>TOTAL ASSETS</t>
  </si>
  <si>
    <t>LIABILITIES &amp; EQUITY</t>
  </si>
  <si>
    <t>Liabilities</t>
  </si>
  <si>
    <t>Current Liabilities</t>
  </si>
  <si>
    <t>Accounts Payable</t>
  </si>
  <si>
    <t>2000 · Accounts Payable</t>
  </si>
  <si>
    <t>Total Accounts Payable</t>
  </si>
  <si>
    <t>Credit Cards</t>
  </si>
  <si>
    <t>9705 · UMB Credit Cards</t>
  </si>
  <si>
    <t>Citywide</t>
  </si>
  <si>
    <t>Total Credit Cards</t>
  </si>
  <si>
    <t>Other Current Liabilities</t>
  </si>
  <si>
    <t>WildFire Payable</t>
  </si>
  <si>
    <t>Deferred Property Taxes</t>
  </si>
  <si>
    <t>2111 · Direct Deposit Liabilities</t>
  </si>
  <si>
    <t>Cafeteria Plan</t>
  </si>
  <si>
    <t>AFLAC</t>
  </si>
  <si>
    <t>Total Cafeteria Plan</t>
  </si>
  <si>
    <t>2100 · Payroll Liabilities</t>
  </si>
  <si>
    <t>2106 · Supplemental Employee Life</t>
  </si>
  <si>
    <t>2105 · Non Staff Health Insurance</t>
  </si>
  <si>
    <t>2110 · Federal Withholding</t>
  </si>
  <si>
    <t>2120 · FICA</t>
  </si>
  <si>
    <t>2122 · Company</t>
  </si>
  <si>
    <t>2124 · Employee</t>
  </si>
  <si>
    <t>Total 2120 · FICA</t>
  </si>
  <si>
    <t>2140 · Medicare</t>
  </si>
  <si>
    <t>2142 · Company</t>
  </si>
  <si>
    <t>2144 · Employee</t>
  </si>
  <si>
    <t>Total 2140 · Medicare</t>
  </si>
  <si>
    <t>2150 · State Withholding</t>
  </si>
  <si>
    <t>2155 · SUTA</t>
  </si>
  <si>
    <t>2100 · Payroll Liabilities - Other</t>
  </si>
  <si>
    <t>Total 2100 · Payroll Liabilities</t>
  </si>
  <si>
    <t>2200 · Pension Contributions</t>
  </si>
  <si>
    <t>2216 · Pension Staff</t>
  </si>
  <si>
    <t>2200 · Pension Contributions - Other</t>
  </si>
  <si>
    <t>Total 2200 · Pension Contributions</t>
  </si>
  <si>
    <t>Total Other Current Liabilities</t>
  </si>
  <si>
    <t>Total Current Liabilities</t>
  </si>
  <si>
    <t>Long Term Liabilities</t>
  </si>
  <si>
    <t>5603 · 2026 BME Big Horn Type 3 Engine</t>
  </si>
  <si>
    <t>5601 · 2024 Saber Pumper Truck</t>
  </si>
  <si>
    <t>Total Long Term Liabilities</t>
  </si>
  <si>
    <t>Total Liabilities</t>
  </si>
  <si>
    <t>Equity</t>
  </si>
  <si>
    <t>3000 · Opening Bal Equity</t>
  </si>
  <si>
    <t>3100 · Reserves</t>
  </si>
  <si>
    <t>3010 · Capital Reserve</t>
  </si>
  <si>
    <t>3012 · Grant Match Reserve</t>
  </si>
  <si>
    <t>3014 · Reserved for 2 months of admin</t>
  </si>
  <si>
    <t>3016 · Reserved for Sick/Vac</t>
  </si>
  <si>
    <t>3018 · Reserved for Water Systems</t>
  </si>
  <si>
    <t>3020 · Reserved for Tabor</t>
  </si>
  <si>
    <t>Total 3100 · Reserves</t>
  </si>
  <si>
    <t>3111 · Retained Earnings</t>
  </si>
  <si>
    <t>3030 · Unreserved Fund Balance</t>
  </si>
  <si>
    <t>Net Income</t>
  </si>
  <si>
    <t>Total Equity</t>
  </si>
  <si>
    <t>TOTAL LIABILITIES &amp; EQUITY</t>
  </si>
  <si>
    <t>Aug 26</t>
  </si>
  <si>
    <t>Budget</t>
  </si>
  <si>
    <t>$ Over Budget</t>
  </si>
  <si>
    <t>% of Budget</t>
  </si>
  <si>
    <t>Ordinary Income/Expense</t>
  </si>
  <si>
    <t>Income</t>
  </si>
  <si>
    <t>49900 · Uncategorized Income</t>
  </si>
  <si>
    <t>4015 · DDA-Share</t>
  </si>
  <si>
    <t>4020 · Donations</t>
  </si>
  <si>
    <t>4025 · Interest Income</t>
  </si>
  <si>
    <t>4100 · Tax Rev</t>
  </si>
  <si>
    <t>4157 · Other/RAR TIF</t>
  </si>
  <si>
    <t>4156 · Other/RAR SOT</t>
  </si>
  <si>
    <t>4106 · SOT-Vehicle/Apparatus Fund %</t>
  </si>
  <si>
    <t>4105 · Tax-Vehicle/Apparatus Fund %</t>
  </si>
  <si>
    <t>4110 · General Operating Current Tax</t>
  </si>
  <si>
    <t>4115 · General Operating SOT</t>
  </si>
  <si>
    <t>4120 · Pension Current Tax</t>
  </si>
  <si>
    <t>4121 · Pension SOT</t>
  </si>
  <si>
    <t>4130 · Current Interest</t>
  </si>
  <si>
    <t>4135 · Delinquent Tax</t>
  </si>
  <si>
    <t>4131 · Delinquent Interest</t>
  </si>
  <si>
    <t>4176 · Refund/Abate Current Tax</t>
  </si>
  <si>
    <t>4155 · Other/RAR Current Tax</t>
  </si>
  <si>
    <t>4116 · General Operating TIF</t>
  </si>
  <si>
    <t>4122 · Pension TIF</t>
  </si>
  <si>
    <t>4170 · Prior Year Abatement</t>
  </si>
  <si>
    <t>4175 · Pension Prior Abatements</t>
  </si>
  <si>
    <t>4190 · Refund/Abate Interest</t>
  </si>
  <si>
    <t>4100 · Tax Rev - Other</t>
  </si>
  <si>
    <t>Total 4100 · Tax Rev</t>
  </si>
  <si>
    <t>Total Income</t>
  </si>
  <si>
    <t>Gross Profit</t>
  </si>
  <si>
    <t>Expense</t>
  </si>
  <si>
    <t>9000 · CAPITAL OUTLAY</t>
  </si>
  <si>
    <t>9015 · Widland Command Truck</t>
  </si>
  <si>
    <t>9014 · New 5603 (Type 3)</t>
  </si>
  <si>
    <t>9013 · Burn Building</t>
  </si>
  <si>
    <t>9012 · Used Skidsteer</t>
  </si>
  <si>
    <t>9008 · New 5601</t>
  </si>
  <si>
    <t>9007 · New 5633</t>
  </si>
  <si>
    <t>9010 · Building Maintenace</t>
  </si>
  <si>
    <t>Total 9000 · CAPITAL OUTLAY</t>
  </si>
  <si>
    <t>6000 · ADMINISTRATION</t>
  </si>
  <si>
    <t>6005 · Office Supplies</t>
  </si>
  <si>
    <t>6010 · Office Equipment</t>
  </si>
  <si>
    <t>6015 · Postage and Delivery</t>
  </si>
  <si>
    <t>6018 · Printing and Reproduction</t>
  </si>
  <si>
    <t>6020 · Advertising/Public Notice</t>
  </si>
  <si>
    <t>6030 · Bank Fees</t>
  </si>
  <si>
    <t>6035 · Treasurer &amp; Bank Fees</t>
  </si>
  <si>
    <t>6040 · Pension Treasurer Bank Fees</t>
  </si>
  <si>
    <t>6030 · Bank Fees - Other</t>
  </si>
  <si>
    <t>Total 6030 · Bank Fees</t>
  </si>
  <si>
    <t>6100 · Insurance</t>
  </si>
  <si>
    <t>6110 · Accident &amp; Sickness</t>
  </si>
  <si>
    <t>6115 · CO Heart &amp; Circulatory</t>
  </si>
  <si>
    <t>6125 · Liability Insurance</t>
  </si>
  <si>
    <t>6130 · Workman's Compensation</t>
  </si>
  <si>
    <t>Total 6100 · Insurance</t>
  </si>
  <si>
    <t>6200 · Dues and Subscriptions</t>
  </si>
  <si>
    <t>6250 · Professional Memberships</t>
  </si>
  <si>
    <t>6245 · First Due Software</t>
  </si>
  <si>
    <t>6210 · Software</t>
  </si>
  <si>
    <t>6215 · Website</t>
  </si>
  <si>
    <t>6230 · Internet expense</t>
  </si>
  <si>
    <t>6200 · Dues and Subscriptions - Other</t>
  </si>
  <si>
    <t>Total 6200 · Dues and Subscriptions</t>
  </si>
  <si>
    <t>6400 · Payroll Expenses</t>
  </si>
  <si>
    <t>6405 · Gross wages - Employees</t>
  </si>
  <si>
    <t>6447 · Mitigation Specialist</t>
  </si>
  <si>
    <t>6449 · PRN Education Hourly</t>
  </si>
  <si>
    <t>6448 · PRN Medic Hourly</t>
  </si>
  <si>
    <t>6410 · Chief</t>
  </si>
  <si>
    <t>6412 · Gross wages - chief</t>
  </si>
  <si>
    <t>6414 · Pension Fund Chief</t>
  </si>
  <si>
    <t>6416 · Disability Chief</t>
  </si>
  <si>
    <t>6420 · Health Insurance Chief</t>
  </si>
  <si>
    <t>Total 6410 · Chief</t>
  </si>
  <si>
    <t>6430 · Fire Fighters</t>
  </si>
  <si>
    <t>6440 · Administrator</t>
  </si>
  <si>
    <t>6442 · Mechanic</t>
  </si>
  <si>
    <t>6446 · Fire Inspection</t>
  </si>
  <si>
    <t>Total 6405 · Gross wages - Employees</t>
  </si>
  <si>
    <t>6450 · Payroll Direct Costs</t>
  </si>
  <si>
    <t>6463 · Group Life Insurance</t>
  </si>
  <si>
    <t>6452 · Pension Fund Staff</t>
  </si>
  <si>
    <t>6454 · Disability Staff</t>
  </si>
  <si>
    <t>6456 · Health Insurance Staff</t>
  </si>
  <si>
    <t>6470 · Staff Education</t>
  </si>
  <si>
    <t>6472 · Payroll Fees</t>
  </si>
  <si>
    <t>Total 6450 · Payroll Direct Costs</t>
  </si>
  <si>
    <t>6480 · Payroll Taxes</t>
  </si>
  <si>
    <t>6484 · FICA</t>
  </si>
  <si>
    <t>6486 · Medicare</t>
  </si>
  <si>
    <t>6488 · SUI</t>
  </si>
  <si>
    <t>Total 6480 · Payroll Taxes</t>
  </si>
  <si>
    <t>Total 6400 · Payroll Expenses</t>
  </si>
  <si>
    <t>6500 · Professional Fees</t>
  </si>
  <si>
    <t>6510 · Legal Fees</t>
  </si>
  <si>
    <t>6512 · HR Consulting</t>
  </si>
  <si>
    <t>6514 · Accounting</t>
  </si>
  <si>
    <t>6516 · Contract Labor</t>
  </si>
  <si>
    <t>Total 6500 · Professional Fees</t>
  </si>
  <si>
    <t>6600 · STATIONS &amp; BULDINGS</t>
  </si>
  <si>
    <t>6617 · Shop Rent (Mechanic)</t>
  </si>
  <si>
    <t>6610 · Building Maintanence</t>
  </si>
  <si>
    <t>6612 · Station #1</t>
  </si>
  <si>
    <t>6612.1 · Station #1 Operating Suppllies</t>
  </si>
  <si>
    <t>6612 · Station #1 - Other</t>
  </si>
  <si>
    <t>Total 6612 · Station #1</t>
  </si>
  <si>
    <t>6614 · Station #2-Ridge</t>
  </si>
  <si>
    <t>6614.1 · Station #2 Operating Supplies</t>
  </si>
  <si>
    <t>6614 · Station #2-Ridge - Other</t>
  </si>
  <si>
    <t>Total 6614 · Station #2-Ridge</t>
  </si>
  <si>
    <t>6616 · Station #3-Eldora</t>
  </si>
  <si>
    <t>Total 6610 · Building Maintanence</t>
  </si>
  <si>
    <t>6630 · Telephone</t>
  </si>
  <si>
    <t>6632 · Mobile</t>
  </si>
  <si>
    <t>6634 · Cellular Data</t>
  </si>
  <si>
    <t>6636 · Station 1 9161</t>
  </si>
  <si>
    <t>6638 · Station 2-Ridge 0310</t>
  </si>
  <si>
    <t>6640 · Station 3-Eldora 9555</t>
  </si>
  <si>
    <t>6630 · Telephone - Other</t>
  </si>
  <si>
    <t>Total 6630 · Telephone</t>
  </si>
  <si>
    <t>6650 · Utilities</t>
  </si>
  <si>
    <t>6652 · Gas and Electric</t>
  </si>
  <si>
    <t>6654 · Station #1 utilities</t>
  </si>
  <si>
    <t>6656 · Station #2 Utilities</t>
  </si>
  <si>
    <t>6658 · Station #3 Utilities</t>
  </si>
  <si>
    <t>Total 6652 · Gas and Electric</t>
  </si>
  <si>
    <t>6660 · Water</t>
  </si>
  <si>
    <t>6662 · DirectTV</t>
  </si>
  <si>
    <t>Total 6650 · Utilities</t>
  </si>
  <si>
    <t>6664 · Waste Disposal</t>
  </si>
  <si>
    <t>Total 6600 · STATIONS &amp; BULDINGS</t>
  </si>
  <si>
    <t>Total 6000 · ADMINISTRATION</t>
  </si>
  <si>
    <t>6670 · COMMUNICATIONS</t>
  </si>
  <si>
    <t>6672 · Communications Equipment</t>
  </si>
  <si>
    <t>6676 · Repair</t>
  </si>
  <si>
    <t>Total 6670 · COMMUNICATIONS</t>
  </si>
  <si>
    <t>6680 · EMERGENCY MEDICAL SERVICES</t>
  </si>
  <si>
    <t>6682 · EMS MD Advisor</t>
  </si>
  <si>
    <t>6684 · Medical Equipment</t>
  </si>
  <si>
    <t>6686 · Medical Supplies</t>
  </si>
  <si>
    <t>6688 · Oxygen</t>
  </si>
  <si>
    <t>6690 · Physio Maintenance Contract</t>
  </si>
  <si>
    <t>Total 6680 · EMERGENCY MEDICAL SERVICES</t>
  </si>
  <si>
    <t>6700 · FIRE FIGHTING</t>
  </si>
  <si>
    <t>6702 · Wild Fire Planning</t>
  </si>
  <si>
    <t>6704 · Fire Fighting Consumables</t>
  </si>
  <si>
    <t>6708 · Vehicle Fuel</t>
  </si>
  <si>
    <t>6720 · Fire Equipment</t>
  </si>
  <si>
    <t>6739 · Firefighting Structure Equipmen</t>
  </si>
  <si>
    <t>6722 · ISO Testing</t>
  </si>
  <si>
    <t>6724 · PPE Wildland</t>
  </si>
  <si>
    <t>6726 · PPE Structure</t>
  </si>
  <si>
    <t>6728 · Hose Replacement</t>
  </si>
  <si>
    <t>6730 · Equipment Maintenance</t>
  </si>
  <si>
    <t>6732 · Uniform</t>
  </si>
  <si>
    <t>6734 · Clothing</t>
  </si>
  <si>
    <t>6736 · Bunker Gear</t>
  </si>
  <si>
    <t>6738 · Wildland fire fighting equipmen</t>
  </si>
  <si>
    <t>6720 · Fire Equipment - Other</t>
  </si>
  <si>
    <t>Total 6720 · Fire Equipment</t>
  </si>
  <si>
    <t>6800 · Vehicle Maintenance</t>
  </si>
  <si>
    <t>5659 · Volvo</t>
  </si>
  <si>
    <t>5624 · Rescue</t>
  </si>
  <si>
    <t>5630 · UTV</t>
  </si>
  <si>
    <t>5601 Engine 1 - Pierce (NEW)</t>
  </si>
  <si>
    <t>5601 Engine 1 - HME</t>
  </si>
  <si>
    <t>5602 Engine 2</t>
  </si>
  <si>
    <t>5617-Ladder Truck</t>
  </si>
  <si>
    <t>5621 · Braun Liberty Ambulance</t>
  </si>
  <si>
    <t>5622 · (Lifeline) Ambulance</t>
  </si>
  <si>
    <t>5654-Flatbed Truck</t>
  </si>
  <si>
    <t>5631 Brush 1</t>
  </si>
  <si>
    <t>5632 Brush 2 Truck</t>
  </si>
  <si>
    <t>5633 · 2024 RAM 5500 - Brush Truck</t>
  </si>
  <si>
    <t>5640-Tanker</t>
  </si>
  <si>
    <t>5641 Tanker 1</t>
  </si>
  <si>
    <t>5642 Tanker-2 (2021)</t>
  </si>
  <si>
    <t>5644-5 Ton Tanker</t>
  </si>
  <si>
    <t>5650 · 2024 Dodge RAM - Captain</t>
  </si>
  <si>
    <t>5651 · 2017 Toyota Tacoma - Chief</t>
  </si>
  <si>
    <t>5652 · 2025 Dodge RAM - Fire Marshal</t>
  </si>
  <si>
    <t>5653-Chevy Plow Truck</t>
  </si>
  <si>
    <t>6800 · Vehicle Maintenance - Other</t>
  </si>
  <si>
    <t>Total 6800 · Vehicle Maintenance</t>
  </si>
  <si>
    <t>Total 6700 · FIRE FIGHTING</t>
  </si>
  <si>
    <t>6850 · Fire Inspection Program</t>
  </si>
  <si>
    <t>6854 · Public Education</t>
  </si>
  <si>
    <t>6856 · Supplies Inspection Program</t>
  </si>
  <si>
    <t>6850 · Fire Inspection Program - Other</t>
  </si>
  <si>
    <t>Total 6850 · Fire Inspection Program</t>
  </si>
  <si>
    <t>6860 · MEMBERSHIP</t>
  </si>
  <si>
    <t>6862 · Awards</t>
  </si>
  <si>
    <t>6864 · Incentives</t>
  </si>
  <si>
    <t>6868 · Membership Applicant Screening</t>
  </si>
  <si>
    <t>6869 · Incentives - Conference</t>
  </si>
  <si>
    <t>6866 · VIP-Membership Calls</t>
  </si>
  <si>
    <t>6864 · Incentives - Other</t>
  </si>
  <si>
    <t>Total 6864 · Incentives</t>
  </si>
  <si>
    <t>6870 · Pension Fund Contribution</t>
  </si>
  <si>
    <t>6874 · Physicals</t>
  </si>
  <si>
    <t>6880 · Travel</t>
  </si>
  <si>
    <t>6882 · Meals</t>
  </si>
  <si>
    <t>6884 · Travel</t>
  </si>
  <si>
    <t>6880 · Travel - Other</t>
  </si>
  <si>
    <t>Total 6880 · Travel</t>
  </si>
  <si>
    <t>Total 6860 · MEMBERSHIP</t>
  </si>
  <si>
    <t>6890 · Training</t>
  </si>
  <si>
    <t>6894 · 6894 - Fire Training</t>
  </si>
  <si>
    <t>6896 · Prevention Education</t>
  </si>
  <si>
    <t>6891 · FDIC</t>
  </si>
  <si>
    <t>6895 · Training Equipment</t>
  </si>
  <si>
    <t>6893 · Professional Development</t>
  </si>
  <si>
    <t>6892 · Medical Training</t>
  </si>
  <si>
    <t>Fire Training</t>
  </si>
  <si>
    <t>6899 · Training Center Usage Fees</t>
  </si>
  <si>
    <t>Total Fire Training</t>
  </si>
  <si>
    <t>Total 6890 · Training</t>
  </si>
  <si>
    <t>6999 · Uncategorized Expenses</t>
  </si>
  <si>
    <t>Total Expense</t>
  </si>
  <si>
    <t>Net Ordinary Income</t>
  </si>
  <si>
    <t>Other Income/Expense</t>
  </si>
  <si>
    <t>Other Income</t>
  </si>
  <si>
    <t>4300 · Other Income</t>
  </si>
  <si>
    <t>4380 · Fire Inspection</t>
  </si>
  <si>
    <t>4385 · Fire Inspection Billing</t>
  </si>
  <si>
    <t>4382 · Community Cistern</t>
  </si>
  <si>
    <t>4381 · Permitting/Plan Review</t>
  </si>
  <si>
    <t>Total 4380 · Fire Inspection</t>
  </si>
  <si>
    <t>4400 · Wildland Fire Fighting Reimburs</t>
  </si>
  <si>
    <t>4410 · Wildland Labor Volunteer</t>
  </si>
  <si>
    <t>4420 · Wildland Fire Staff</t>
  </si>
  <si>
    <t>4430 · Wildland Exp Reimb</t>
  </si>
  <si>
    <t>4440 · Equipment Reimbursement</t>
  </si>
  <si>
    <t>4480 · Billable overhead</t>
  </si>
  <si>
    <t>Total 4400 · Wildland Fire Fighting Reimburs</t>
  </si>
  <si>
    <t>4300 · Other Income - Other</t>
  </si>
  <si>
    <t>Total 4300 · Other Income</t>
  </si>
  <si>
    <t>Total Other Income</t>
  </si>
  <si>
    <t>Other Expense</t>
  </si>
  <si>
    <t>8300 · Other Expenses</t>
  </si>
  <si>
    <t>8366 · Mechanic - Outside Work</t>
  </si>
  <si>
    <t>8400 · Wild Fire</t>
  </si>
  <si>
    <t>8485 · Wildland Lodging</t>
  </si>
  <si>
    <t>8440 · Wildland Equipment Expense</t>
  </si>
  <si>
    <t>8420 · Wildland Fire Fighting-Payroll</t>
  </si>
  <si>
    <t>8430 · Volunteer/Employee Direct Costs</t>
  </si>
  <si>
    <t>Total 8400 · Wild Fire</t>
  </si>
  <si>
    <t>Total 8300 · Other Expenses</t>
  </si>
  <si>
    <t>Reserve</t>
  </si>
  <si>
    <t>Sick/Vacation Reserve</t>
  </si>
  <si>
    <t>Operating Reserve</t>
  </si>
  <si>
    <t>Total Reserve</t>
  </si>
  <si>
    <t>Total Other Expense</t>
  </si>
  <si>
    <t>Net Other Income</t>
  </si>
  <si>
    <t>Jan - Aug 26</t>
  </si>
  <si>
    <t>4030 · Sale of Vehicles</t>
  </si>
  <si>
    <t>4107 · TIF-Vehicle/Apparatus Fund %</t>
  </si>
  <si>
    <t>6100 · Insurance - Other</t>
  </si>
  <si>
    <t>6432 · Accrued Vacation Firefighter</t>
  </si>
  <si>
    <t>6434 · Accrued Sick Pay Firefighter</t>
  </si>
  <si>
    <t>6480 · Payroll Taxes - Other</t>
  </si>
  <si>
    <t>6500 · Professional Fees - Other</t>
  </si>
  <si>
    <t>6674 · Frequency Coordination</t>
  </si>
  <si>
    <t>6692 · PPE EMS</t>
  </si>
  <si>
    <t>6680 · EMERGENCY MEDICAL SERVICES - Other</t>
  </si>
  <si>
    <t>6706 · Investigation Equipment</t>
  </si>
  <si>
    <t>4000 · CAPITAL OUTLAY UNBUDGETED</t>
  </si>
  <si>
    <t>4009 · 5652 Replacement</t>
  </si>
  <si>
    <t>4000 · CAPITAL OUTLAY UNBUDGETED - Other</t>
  </si>
  <si>
    <t>Total 4000 · CAPITAL OUTLAY UNBUDGETED</t>
  </si>
  <si>
    <t>4200 · Grant Income</t>
  </si>
  <si>
    <t>4270 · Emergency Service Grant - LUCAS</t>
  </si>
  <si>
    <t>Total 4200 · Grant Income</t>
  </si>
  <si>
    <t>4303 · Mechanic Outside Work</t>
  </si>
  <si>
    <t>4380 · Fire Inspection - Other</t>
  </si>
  <si>
    <t>4360 · Medical Training</t>
  </si>
  <si>
    <t>4361 · EMT</t>
  </si>
  <si>
    <t>Total 4360 · Medical Training</t>
  </si>
  <si>
    <t>4350 · NFPD Auxiliary</t>
  </si>
  <si>
    <t>8350 · Auxiliary Expense</t>
  </si>
  <si>
    <t>8302 · 2025 Apparatus Hail Damage</t>
  </si>
  <si>
    <t>8361 · EMT</t>
  </si>
  <si>
    <t>8321 · New Ambulance (ETA 2026)</t>
  </si>
  <si>
    <t>8362 · EMR</t>
  </si>
  <si>
    <t>8400 · Wild Fire - Other</t>
  </si>
  <si>
    <t>8300 · Other Expenses - Other</t>
  </si>
  <si>
    <t>Type</t>
  </si>
  <si>
    <t>Date</t>
  </si>
  <si>
    <t>Num</t>
  </si>
  <si>
    <t>Name</t>
  </si>
  <si>
    <t>Memo</t>
  </si>
  <si>
    <t>Class</t>
  </si>
  <si>
    <t>Clr</t>
  </si>
  <si>
    <t>Split</t>
  </si>
  <si>
    <t>Amount</t>
  </si>
  <si>
    <t>Balance</t>
  </si>
  <si>
    <t>Total 4020 · Donations</t>
  </si>
  <si>
    <t>Total 4025 · Interest Income</t>
  </si>
  <si>
    <t>Total 4156 · Other/RAR SOT</t>
  </si>
  <si>
    <t>Total 4106 · SOT-Vehicle/Apparatus Fund %</t>
  </si>
  <si>
    <t>Total 4110 · General Operating Current Tax</t>
  </si>
  <si>
    <t>Total 4115 · General Operating SOT</t>
  </si>
  <si>
    <t>Total 4130 · Current Interest</t>
  </si>
  <si>
    <t>Total 4135 · Delinquent Tax</t>
  </si>
  <si>
    <t>Total 4176 · Refund/Abate Current Tax</t>
  </si>
  <si>
    <t>Total 4155 · Other/RAR Current Tax</t>
  </si>
  <si>
    <t>Total 9015 · Widland Command Truck</t>
  </si>
  <si>
    <t>Total 9014 · New 5603 (Type 3)</t>
  </si>
  <si>
    <t>Total 9010 · Building Maintenace</t>
  </si>
  <si>
    <t>Total 6005 · Office Supplies</t>
  </si>
  <si>
    <t>Total 6010 · Office Equipment</t>
  </si>
  <si>
    <t>Total 6015 · Postage and Delivery</t>
  </si>
  <si>
    <t>Total 6035 · Treasurer &amp; Bank Fees</t>
  </si>
  <si>
    <t>Total 6030 · Bank Fees - Other</t>
  </si>
  <si>
    <t>Total 6110 · Accident &amp; Sickness</t>
  </si>
  <si>
    <t>Total 6130 · Workman's Compensation</t>
  </si>
  <si>
    <t>Total 6230 · Internet expense</t>
  </si>
  <si>
    <t>Total 6200 · Dues and Subscriptions - Other</t>
  </si>
  <si>
    <t>Total 6447 · Mitigation Specialist</t>
  </si>
  <si>
    <t>Total 6448 · PRN Medic Hourly</t>
  </si>
  <si>
    <t>Total 6412 · Gross wages - chief</t>
  </si>
  <si>
    <t>Total 6414 · Pension Fund Chief</t>
  </si>
  <si>
    <t>Total 6416 · Disability Chief</t>
  </si>
  <si>
    <t>Total 6420 · Health Insurance Chief</t>
  </si>
  <si>
    <t>Total 6430 · Fire Fighters</t>
  </si>
  <si>
    <t>Total 6440 · Administrator</t>
  </si>
  <si>
    <t>Total 6442 · Mechanic</t>
  </si>
  <si>
    <t>Total 6446 · Fire Inspection</t>
  </si>
  <si>
    <t>Total 6463 · Group Life Insurance</t>
  </si>
  <si>
    <t>Total 6452 · Pension Fund Staff</t>
  </si>
  <si>
    <t>Total 6454 · Disability Staff</t>
  </si>
  <si>
    <t>Total 6456 · Health Insurance Staff</t>
  </si>
  <si>
    <t>Total 6472 · Payroll Fees</t>
  </si>
  <si>
    <t>Total 6484 · FICA</t>
  </si>
  <si>
    <t>Total 6486 · Medicare</t>
  </si>
  <si>
    <t>Total 6488 · SUI</t>
  </si>
  <si>
    <t>Total 6510 · Legal Fees</t>
  </si>
  <si>
    <t>Total 6617 · Shop Rent (Mechanic)</t>
  </si>
  <si>
    <t>Total 6612.1 · Station #1 Operating Suppllies</t>
  </si>
  <si>
    <t>Total 6612 · Station #1 - Other</t>
  </si>
  <si>
    <t>Total 6616 · Station #3-Eldora</t>
  </si>
  <si>
    <t>Total 6632 · Mobile</t>
  </si>
  <si>
    <t>Total 6634 · Cellular Data</t>
  </si>
  <si>
    <t>Total 6636 · Station 1 9161</t>
  </si>
  <si>
    <t>Total 6638 · Station 2-Ridge 0310</t>
  </si>
  <si>
    <t>Total 6640 · Station 3-Eldora 9555</t>
  </si>
  <si>
    <t>Total 6654 · Station #1 utilities</t>
  </si>
  <si>
    <t>Total 6656 · Station #2 Utilities</t>
  </si>
  <si>
    <t>Total 6658 · Station #3 Utilities</t>
  </si>
  <si>
    <t>Total 6662 · DirectTV</t>
  </si>
  <si>
    <t>Total 6664 · Waste Disposal</t>
  </si>
  <si>
    <t>Total 6686 · Medical Supplies</t>
  </si>
  <si>
    <t>Total 6688 · Oxygen</t>
  </si>
  <si>
    <t>Total 6690 · Physio Maintenance Contract</t>
  </si>
  <si>
    <t>Total 6708 · Vehicle Fuel</t>
  </si>
  <si>
    <t>Total 6724 · PPE Wildland</t>
  </si>
  <si>
    <t>Total 6732 · Uniform</t>
  </si>
  <si>
    <t>Total 6734 · Clothing</t>
  </si>
  <si>
    <t>Total 6738 · Wildland fire fighting equipmen</t>
  </si>
  <si>
    <t>Total 5624 · Rescue</t>
  </si>
  <si>
    <t>Total 5630 · UTV</t>
  </si>
  <si>
    <t>Total 5601 Engine 1 - Pierce (NEW)</t>
  </si>
  <si>
    <t>Total 5602 Engine 2</t>
  </si>
  <si>
    <t>Total 5631 Brush 1</t>
  </si>
  <si>
    <t>Total 5633 · 2024 RAM 5500 - Brush Truck</t>
  </si>
  <si>
    <t>Total 5641 Tanker 1</t>
  </si>
  <si>
    <t>Total 5651 · 2017 Toyota Tacoma - Chief</t>
  </si>
  <si>
    <t>Total 5652 · 2025 Dodge RAM - Fire Marshal</t>
  </si>
  <si>
    <t>Total 6800 · Vehicle Maintenance - Other</t>
  </si>
  <si>
    <t>Total 6854 · Public Education</t>
  </si>
  <si>
    <t>Total 6868 · Membership Applicant Screening</t>
  </si>
  <si>
    <t>Total 6864 · Incentives - Other</t>
  </si>
  <si>
    <t>Total 6874 · Physicals</t>
  </si>
  <si>
    <t>Total 6894 · 6894 - Fire Training</t>
  </si>
  <si>
    <t>Total 6896 · Prevention Education</t>
  </si>
  <si>
    <t>Total 6892 · Medical Training</t>
  </si>
  <si>
    <t>Deposit</t>
  </si>
  <si>
    <t>Bill</t>
  </si>
  <si>
    <t>Credit Card Charge</t>
  </si>
  <si>
    <t>Credit Card Credit</t>
  </si>
  <si>
    <t>Check</t>
  </si>
  <si>
    <t>Paycheck</t>
  </si>
  <si>
    <t>Liability Check</t>
  </si>
  <si>
    <t>088</t>
  </si>
  <si>
    <t>145293</t>
  </si>
  <si>
    <t>7004767</t>
  </si>
  <si>
    <t>0115942</t>
  </si>
  <si>
    <t>JUL 2026</t>
  </si>
  <si>
    <t>AUG 2026</t>
  </si>
  <si>
    <t>1327</t>
  </si>
  <si>
    <t>31978916</t>
  </si>
  <si>
    <t>527649</t>
  </si>
  <si>
    <t>596086</t>
  </si>
  <si>
    <t>103463719</t>
  </si>
  <si>
    <t>596331</t>
  </si>
  <si>
    <t>92088</t>
  </si>
  <si>
    <t>105680</t>
  </si>
  <si>
    <t>681613</t>
  </si>
  <si>
    <t>8611</t>
  </si>
  <si>
    <t>2491050</t>
  </si>
  <si>
    <t>10520</t>
  </si>
  <si>
    <t>G175586069</t>
  </si>
  <si>
    <t>P1-117788679</t>
  </si>
  <si>
    <t>G177336003</t>
  </si>
  <si>
    <t>G178114350</t>
  </si>
  <si>
    <t>2574-7260</t>
  </si>
  <si>
    <t>244302757</t>
  </si>
  <si>
    <t>72017936577</t>
  </si>
  <si>
    <t>2026</t>
  </si>
  <si>
    <t>Ab2c</t>
  </si>
  <si>
    <t>2026-046</t>
  </si>
  <si>
    <t>2026-043</t>
  </si>
  <si>
    <t>2026-044</t>
  </si>
  <si>
    <t>2026-049</t>
  </si>
  <si>
    <t>2026-053</t>
  </si>
  <si>
    <t>2026-050</t>
  </si>
  <si>
    <t>2026-045</t>
  </si>
  <si>
    <t>2026-055</t>
  </si>
  <si>
    <t>2026-052</t>
  </si>
  <si>
    <t>1708</t>
  </si>
  <si>
    <t>2026-048</t>
  </si>
  <si>
    <t>ACH</t>
  </si>
  <si>
    <t>2026-047</t>
  </si>
  <si>
    <t>2026-051</t>
  </si>
  <si>
    <t>2026-054</t>
  </si>
  <si>
    <t>15207-89</t>
  </si>
  <si>
    <t>07714g</t>
  </si>
  <si>
    <t>08282026</t>
  </si>
  <si>
    <t>990211322</t>
  </si>
  <si>
    <t>58ff5</t>
  </si>
  <si>
    <t>2679-9649</t>
  </si>
  <si>
    <t>363204272</t>
  </si>
  <si>
    <t>40616808</t>
  </si>
  <si>
    <t>86312882</t>
  </si>
  <si>
    <t>97770521-1</t>
  </si>
  <si>
    <t>89059905</t>
  </si>
  <si>
    <t>2611108</t>
  </si>
  <si>
    <t>1</t>
  </si>
  <si>
    <t>766202</t>
  </si>
  <si>
    <t>1002</t>
  </si>
  <si>
    <t>13577</t>
  </si>
  <si>
    <t>10065434</t>
  </si>
  <si>
    <t>082740</t>
  </si>
  <si>
    <t>297307</t>
  </si>
  <si>
    <t>786005</t>
  </si>
  <si>
    <t>369163</t>
  </si>
  <si>
    <t>679906</t>
  </si>
  <si>
    <t>97380</t>
  </si>
  <si>
    <t>674395</t>
  </si>
  <si>
    <t>12789214</t>
  </si>
  <si>
    <t>5649G</t>
  </si>
  <si>
    <t>19063</t>
  </si>
  <si>
    <t>677767</t>
  </si>
  <si>
    <t>674349</t>
  </si>
  <si>
    <t>277259476</t>
  </si>
  <si>
    <t>183024</t>
  </si>
  <si>
    <t>480726515</t>
  </si>
  <si>
    <t>01660G</t>
  </si>
  <si>
    <t>0009606G</t>
  </si>
  <si>
    <t>0573G</t>
  </si>
  <si>
    <t>469910</t>
  </si>
  <si>
    <t>714184</t>
  </si>
  <si>
    <t>0000921G</t>
  </si>
  <si>
    <t>1340</t>
  </si>
  <si>
    <t>19328354</t>
  </si>
  <si>
    <t>43134</t>
  </si>
  <si>
    <t>2026-0221</t>
  </si>
  <si>
    <t>Eldora Civic Association</t>
  </si>
  <si>
    <t>Boulder County Treasurer</t>
  </si>
  <si>
    <t>Christopher's Dodge/Ram</t>
  </si>
  <si>
    <t>Autoplex Restyling Center</t>
  </si>
  <si>
    <t>AV-TECH</t>
  </si>
  <si>
    <t>Amazon</t>
  </si>
  <si>
    <t>Ace Hardware</t>
  </si>
  <si>
    <t>NAPADA Signs</t>
  </si>
  <si>
    <t>4imprint</t>
  </si>
  <si>
    <t>UPS</t>
  </si>
  <si>
    <t>Supply Cache</t>
  </si>
  <si>
    <t>Danner</t>
  </si>
  <si>
    <t>Front Range Fire Apparatus</t>
  </si>
  <si>
    <t>Interwest Safety Supply</t>
  </si>
  <si>
    <t>NAPA AUTO PARTS</t>
  </si>
  <si>
    <t>Tribbett Agency LLC</t>
  </si>
  <si>
    <t>Pinnacol</t>
  </si>
  <si>
    <t>TMobile</t>
  </si>
  <si>
    <t>Ax0n Intelligence Company</t>
  </si>
  <si>
    <t>Microsoft</t>
  </si>
  <si>
    <t>Intuit</t>
  </si>
  <si>
    <t>Meyer Fire Unniversity</t>
  </si>
  <si>
    <t>DocuSign</t>
  </si>
  <si>
    <t>Apple Store</t>
  </si>
  <si>
    <t>Colorado Secretary of State</t>
  </si>
  <si>
    <t>WeatherLink Pro</t>
  </si>
  <si>
    <t>Hohnbaum, Timothy M</t>
  </si>
  <si>
    <t>Blumen, Jason R</t>
  </si>
  <si>
    <t>Dennis, Brock</t>
  </si>
  <si>
    <t>Lucas, Eric</t>
  </si>
  <si>
    <t>Techentin, Michael</t>
  </si>
  <si>
    <t>Schmidtmann, Charles P</t>
  </si>
  <si>
    <t>Faes, Nicholas I</t>
  </si>
  <si>
    <t>Wheelock, Glendon</t>
  </si>
  <si>
    <t>Snyder, Sherry A</t>
  </si>
  <si>
    <t>Timberline FIre Protection District</t>
  </si>
  <si>
    <t>Joslin, Jon A</t>
  </si>
  <si>
    <t>Fire and Police Pension Association</t>
  </si>
  <si>
    <t>Ipsen, Joseph D</t>
  </si>
  <si>
    <t>Schmidtmann, Otto M</t>
  </si>
  <si>
    <t>Tochtenhagen, Matthew</t>
  </si>
  <si>
    <t>Lyons Gaddis</t>
  </si>
  <si>
    <t>Costco</t>
  </si>
  <si>
    <t>AT&amp;T Carol Stream</t>
  </si>
  <si>
    <t>Centurylink</t>
  </si>
  <si>
    <t>Xcel Energy</t>
  </si>
  <si>
    <t>Hulu</t>
  </si>
  <si>
    <t>Hydrow</t>
  </si>
  <si>
    <t>Western Disposal</t>
  </si>
  <si>
    <t>Bound Tree</t>
  </si>
  <si>
    <t>General Air</t>
  </si>
  <si>
    <t>Melio</t>
  </si>
  <si>
    <t>Stryker Sales Corp</t>
  </si>
  <si>
    <t>Boulder County</t>
  </si>
  <si>
    <t>Brunt Workwear</t>
  </si>
  <si>
    <t>SPD Saw Shop</t>
  </si>
  <si>
    <t>Auto Zone</t>
  </si>
  <si>
    <t>Hunt Convenience</t>
  </si>
  <si>
    <t>Muffler &amp; Brake Barn</t>
  </si>
  <si>
    <t>Big Brand Tire</t>
  </si>
  <si>
    <t>Iron Bear Trailers</t>
  </si>
  <si>
    <t>Rough Country</t>
  </si>
  <si>
    <t>Safeway</t>
  </si>
  <si>
    <t>Cascade Fire Equipment</t>
  </si>
  <si>
    <t>Colorado State Patrol</t>
  </si>
  <si>
    <t>Choice Screening</t>
  </si>
  <si>
    <t>Cold Stone</t>
  </si>
  <si>
    <t>Mountain Peak Cafe</t>
  </si>
  <si>
    <t>Cafe Jordano</t>
  </si>
  <si>
    <t>Axelrod Behavioral Health &amp; Performance</t>
  </si>
  <si>
    <t>Occupational Health Centers of the SW</t>
  </si>
  <si>
    <t>AIMS Community College</t>
  </si>
  <si>
    <t>3Hundred Training Group LLC</t>
  </si>
  <si>
    <t>Thank you for all that you do!</t>
  </si>
  <si>
    <t>Interest</t>
  </si>
  <si>
    <t>SOT</t>
  </si>
  <si>
    <t>current and future tax</t>
  </si>
  <si>
    <t>current interest</t>
  </si>
  <si>
    <t>Delinquent tax</t>
  </si>
  <si>
    <t>delinquent tax</t>
  </si>
  <si>
    <t>deliquent tax</t>
  </si>
  <si>
    <t>2026 RAM 2500 VIN/3C63R5CL8TG278142</t>
  </si>
  <si>
    <t>topper for truckbed</t>
  </si>
  <si>
    <t>Used parts - 52" legacy bar, Gen III Cantrol with new cables, ION lights, mounting feet, siren s...</t>
  </si>
  <si>
    <t>strap kit</t>
  </si>
  <si>
    <t>glow sticks, doorbell transformer, tool kit</t>
  </si>
  <si>
    <t>chainsaw chaps</t>
  </si>
  <si>
    <t>lights and clamps</t>
  </si>
  <si>
    <t>wall anchor, key, fasteners, painetrs tape, exacto knife, blades, tile &amp; grout brush, spray pain...</t>
  </si>
  <si>
    <t>micro SD card, remote organizer, vinyl protectant</t>
  </si>
  <si>
    <t>picture light, easel, display stand</t>
  </si>
  <si>
    <t>pens, sharpies, organizers, post-it flags, shlef, expo markers, scissors, wite out, highlighters...</t>
  </si>
  <si>
    <t>wall sign for wildland coordinator &amp; new captain</t>
  </si>
  <si>
    <t>paper</t>
  </si>
  <si>
    <t>label maker tape</t>
  </si>
  <si>
    <t>printer paper, pens, wite out, supply organization</t>
  </si>
  <si>
    <t>button batteries</t>
  </si>
  <si>
    <t>phone case, screen protector and chargers - Admin</t>
  </si>
  <si>
    <t>Canon scanner</t>
  </si>
  <si>
    <t>shipping</t>
  </si>
  <si>
    <t>Shipping for DEA forms</t>
  </si>
  <si>
    <t>Return shipping</t>
  </si>
  <si>
    <t>delivery credit</t>
  </si>
  <si>
    <t>Treasurer's fees</t>
  </si>
  <si>
    <t>Service Charge</t>
  </si>
  <si>
    <t>2026 renewal</t>
  </si>
  <si>
    <t>Echospectra Pro annual subscription</t>
  </si>
  <si>
    <t>Microsoft 365</t>
  </si>
  <si>
    <t>QuickBooks annual subscription</t>
  </si>
  <si>
    <t>Payroll annual fee</t>
  </si>
  <si>
    <t>Microsoft Intune Suite</t>
  </si>
  <si>
    <t>Microsoft Teams Premium</t>
  </si>
  <si>
    <t>Fire Code software</t>
  </si>
  <si>
    <t>Docusign annual subscription</t>
  </si>
  <si>
    <t>200GB of iCloud storage</t>
  </si>
  <si>
    <t>Auxiliary good standing renewal</t>
  </si>
  <si>
    <t>Weather station for station 1</t>
  </si>
  <si>
    <t>Direct Deposit</t>
  </si>
  <si>
    <t>mechanic wages 11.15.2025 - 07.31.2026</t>
  </si>
  <si>
    <t>mechanic pension</t>
  </si>
  <si>
    <t>mechanic benefits</t>
  </si>
  <si>
    <t>mechanic - worker's comp</t>
  </si>
  <si>
    <t>rounding off</t>
  </si>
  <si>
    <t>Inuit QB payroll monthly per employee fee</t>
  </si>
  <si>
    <t>concealed carry questions</t>
  </si>
  <si>
    <t>Shop rental</t>
  </si>
  <si>
    <t>fasteners, tee plate, carpet sliders, timmer line, contractor bags</t>
  </si>
  <si>
    <t>thread repair kit</t>
  </si>
  <si>
    <t>bear spray</t>
  </si>
  <si>
    <t>tp, PAPER TOWELS, GARBAGE BAGS, PINE SOL</t>
  </si>
  <si>
    <t>hot water hose, hose washer, hinge weld, stihl bar &amp; chain oil, caulk, weatherstripping</t>
  </si>
  <si>
    <t>firewall</t>
  </si>
  <si>
    <t>sonicwall adapter</t>
  </si>
  <si>
    <t>graffiti remover, concrete sealer</t>
  </si>
  <si>
    <t>Chief-6097</t>
  </si>
  <si>
    <t>Bretlyn-6021</t>
  </si>
  <si>
    <t>Fire Marshall - 9687</t>
  </si>
  <si>
    <t>Shift phone - 3443</t>
  </si>
  <si>
    <t>Ned - 1129</t>
  </si>
  <si>
    <t>Bretlyn - 8319</t>
  </si>
  <si>
    <t>Admin - 2897</t>
  </si>
  <si>
    <t>Ned - 1161</t>
  </si>
  <si>
    <t>Charlie - 0014</t>
  </si>
  <si>
    <t>iPad - 6736</t>
  </si>
  <si>
    <t>iPad - 9005</t>
  </si>
  <si>
    <t>iPad - 9817</t>
  </si>
  <si>
    <t>Phones Station #1</t>
  </si>
  <si>
    <t>Phones station #2</t>
  </si>
  <si>
    <t>Phones station #3</t>
  </si>
  <si>
    <t>station 1 elec &amp; gas</t>
  </si>
  <si>
    <t>station 2 elec &amp; gas</t>
  </si>
  <si>
    <t>station 3 elec &amp; gas</t>
  </si>
  <si>
    <t>Hulu monthly fee</t>
  </si>
  <si>
    <t>Hydrow Monthly fee</t>
  </si>
  <si>
    <t>monthly dumpster pickup</t>
  </si>
  <si>
    <t>epinephrine</t>
  </si>
  <si>
    <t>naloxone</t>
  </si>
  <si>
    <t>nitroglycerin</t>
  </si>
  <si>
    <t>amiodrane</t>
  </si>
  <si>
    <t>albuterol</t>
  </si>
  <si>
    <t>dexamethasone</t>
  </si>
  <si>
    <t>tetracaine</t>
  </si>
  <si>
    <t>igel, med adult</t>
  </si>
  <si>
    <t>igel, lrg adult</t>
  </si>
  <si>
    <t>gloves</t>
  </si>
  <si>
    <t>sodium chloride</t>
  </si>
  <si>
    <t>triangle bandage</t>
  </si>
  <si>
    <t>gauze sponge</t>
  </si>
  <si>
    <t>bandages, assorted</t>
  </si>
  <si>
    <t>non-rebreather mask</t>
  </si>
  <si>
    <t>SAM splint</t>
  </si>
  <si>
    <t>oxygen</t>
  </si>
  <si>
    <t>hazardous materials surcharge</t>
  </si>
  <si>
    <t>Stryker bill - mailed check</t>
  </si>
  <si>
    <t>2026-2027 maintanance contract</t>
  </si>
  <si>
    <t>Fuel JUL 2026</t>
  </si>
  <si>
    <t>Fuel surcharge</t>
  </si>
  <si>
    <t>wildland pants - S.Peters</t>
  </si>
  <si>
    <t>tax</t>
  </si>
  <si>
    <t>wildland boots - S.Peters</t>
  </si>
  <si>
    <t>station boots - Chief</t>
  </si>
  <si>
    <t>full-color wildland t-shirts (77)</t>
  </si>
  <si>
    <t>chains, files, wrenches and fuel for chainsaws</t>
  </si>
  <si>
    <t>fuel filter</t>
  </si>
  <si>
    <t>oil change service</t>
  </si>
  <si>
    <t>exhaust weld</t>
  </si>
  <si>
    <t>tire replacement</t>
  </si>
  <si>
    <t>hose clamp</t>
  </si>
  <si>
    <t>blister pack capsules</t>
  </si>
  <si>
    <t>Xtravision bulbs, 2 pk</t>
  </si>
  <si>
    <t>xtravision bulbs, 2pk</t>
  </si>
  <si>
    <t>lamp</t>
  </si>
  <si>
    <t>amber lens grommet mount</t>
  </si>
  <si>
    <t>grommet</t>
  </si>
  <si>
    <t>LED diodes</t>
  </si>
  <si>
    <t>License plate light</t>
  </si>
  <si>
    <t>buyers sleeve reduces tube</t>
  </si>
  <si>
    <t>incandescent light</t>
  </si>
  <si>
    <t>oil filter</t>
  </si>
  <si>
    <t>oil</t>
  </si>
  <si>
    <t>cleat</t>
  </si>
  <si>
    <t>front shocks</t>
  </si>
  <si>
    <t>AC compressor</t>
  </si>
  <si>
    <t>PAG oil</t>
  </si>
  <si>
    <t>stihl bar &amp; chain oil, chainsaw chain, chainsaw links</t>
  </si>
  <si>
    <t>paper towels, glass cleaner, protectant wipes, tape</t>
  </si>
  <si>
    <t>T-handle latch for boxes</t>
  </si>
  <si>
    <t>Stem mounted fire gauge</t>
  </si>
  <si>
    <t>boxed miniatures</t>
  </si>
  <si>
    <t>air filter</t>
  </si>
  <si>
    <t>tail light</t>
  </si>
  <si>
    <t>fasteners, cable ties, bar flat, wallpalte, electrical box, gfci outlet</t>
  </si>
  <si>
    <t>5-way switch tip and knob</t>
  </si>
  <si>
    <t>certified VIN inspection for Echo trailer</t>
  </si>
  <si>
    <t>keys for digital sign board</t>
  </si>
  <si>
    <t>fire ban signs</t>
  </si>
  <si>
    <t>Captain III - A.Higgins</t>
  </si>
  <si>
    <t>Birthday lunch - Sherry</t>
  </si>
  <si>
    <t>Birthday cake - Sherry</t>
  </si>
  <si>
    <t>purified water and soft drinks</t>
  </si>
  <si>
    <t>snacks &amp; drinks - ONC Support 2</t>
  </si>
  <si>
    <t>breakfast before interviews</t>
  </si>
  <si>
    <t>drinks &amp; snacks</t>
  </si>
  <si>
    <t>lunch with Chief &amp; Admin</t>
  </si>
  <si>
    <t>water, soft drinks</t>
  </si>
  <si>
    <t>Counseling (7/2/26)</t>
  </si>
  <si>
    <t>Andy Higgins pre-employment exam</t>
  </si>
  <si>
    <t>book - pumping &amp; aerial apparatus 4th edition</t>
  </si>
  <si>
    <t>trailer coupler, bolt eye, fasteners</t>
  </si>
  <si>
    <t>BLS Instructor - Wheelock</t>
  </si>
  <si>
    <t>IV/IO Training - Lynch</t>
  </si>
  <si>
    <t>GENERAL</t>
  </si>
  <si>
    <t>Total 6999 · Uncategorized Expenses</t>
  </si>
  <si>
    <t>Total 4381 · Permitting/Plan Review</t>
  </si>
  <si>
    <t>Total 4410 · Wildland Labor Volunteer</t>
  </si>
  <si>
    <t>Total 4420 · Wildland Fire Staff</t>
  </si>
  <si>
    <t>Total 4430 · Wildland Exp Reimb</t>
  </si>
  <si>
    <t>Total 4440 · Equipment Reimbursement</t>
  </si>
  <si>
    <t>Total 4480 · Billable overhead</t>
  </si>
  <si>
    <t>Total 4300 · Other Income - Other</t>
  </si>
  <si>
    <t>Total 8366 · Mechanic - Outside Work</t>
  </si>
  <si>
    <t>Total 8485 · Wildland Lodging</t>
  </si>
  <si>
    <t>Total 8440 · Wildland Equipment Expense</t>
  </si>
  <si>
    <t>Total 8420 · Wildland Fire Fighting-Payroll</t>
  </si>
  <si>
    <t>Total 8430 · Volunteer/Employee Direct Costs</t>
  </si>
  <si>
    <t>TOTAL</t>
  </si>
  <si>
    <t>Invoice</t>
  </si>
  <si>
    <t>2026-066</t>
  </si>
  <si>
    <t>2026-024</t>
  </si>
  <si>
    <t>2026-025</t>
  </si>
  <si>
    <t>2026-026</t>
  </si>
  <si>
    <t>26-ONCSUPRT</t>
  </si>
  <si>
    <t>26-ASPEN</t>
  </si>
  <si>
    <t>26-ASPENEOC</t>
  </si>
  <si>
    <t>2026-067</t>
  </si>
  <si>
    <t>17498</t>
  </si>
  <si>
    <t>UNC Support</t>
  </si>
  <si>
    <t>9047</t>
  </si>
  <si>
    <t>9106</t>
  </si>
  <si>
    <t>9114</t>
  </si>
  <si>
    <t>9121</t>
  </si>
  <si>
    <t>9087</t>
  </si>
  <si>
    <t>9074</t>
  </si>
  <si>
    <t>9098</t>
  </si>
  <si>
    <t>262629</t>
  </si>
  <si>
    <t>262631</t>
  </si>
  <si>
    <t>262632</t>
  </si>
  <si>
    <t>262630</t>
  </si>
  <si>
    <t>262627</t>
  </si>
  <si>
    <t>262628</t>
  </si>
  <si>
    <t>262625</t>
  </si>
  <si>
    <t>407577</t>
  </si>
  <si>
    <t>069570</t>
  </si>
  <si>
    <t>091918</t>
  </si>
  <si>
    <t>069664</t>
  </si>
  <si>
    <t>070318</t>
  </si>
  <si>
    <t>070042</t>
  </si>
  <si>
    <t>070190</t>
  </si>
  <si>
    <t>091911</t>
  </si>
  <si>
    <t>10220</t>
  </si>
  <si>
    <t>17652785</t>
  </si>
  <si>
    <t>17652779</t>
  </si>
  <si>
    <t>1593769</t>
  </si>
  <si>
    <t>1593773</t>
  </si>
  <si>
    <t>1213</t>
  </si>
  <si>
    <t>2970375</t>
  </si>
  <si>
    <t>1594729</t>
  </si>
  <si>
    <t>1594733</t>
  </si>
  <si>
    <t>1595073</t>
  </si>
  <si>
    <t>1595076</t>
  </si>
  <si>
    <t>2172</t>
  </si>
  <si>
    <t>1595474</t>
  </si>
  <si>
    <t>221089</t>
  </si>
  <si>
    <t>227318</t>
  </si>
  <si>
    <t>227316</t>
  </si>
  <si>
    <t>230378</t>
  </si>
  <si>
    <t>230379</t>
  </si>
  <si>
    <t>232895</t>
  </si>
  <si>
    <t>232942</t>
  </si>
  <si>
    <t>235666</t>
  </si>
  <si>
    <t>235686</t>
  </si>
  <si>
    <t>235679</t>
  </si>
  <si>
    <t>238401</t>
  </si>
  <si>
    <t>238703</t>
  </si>
  <si>
    <t>241687</t>
  </si>
  <si>
    <t>241697</t>
  </si>
  <si>
    <t>2999537</t>
  </si>
  <si>
    <t>2999544</t>
  </si>
  <si>
    <t>2999541</t>
  </si>
  <si>
    <t>891067193</t>
  </si>
  <si>
    <t>1522</t>
  </si>
  <si>
    <t>1598711</t>
  </si>
  <si>
    <t>254114</t>
  </si>
  <si>
    <t>254113</t>
  </si>
  <si>
    <t>256770</t>
  </si>
  <si>
    <t>256769</t>
  </si>
  <si>
    <t>259577</t>
  </si>
  <si>
    <t>259576</t>
  </si>
  <si>
    <t>ONC Support Fuel</t>
  </si>
  <si>
    <t>T.Hohnbaum</t>
  </si>
  <si>
    <t>09837G</t>
  </si>
  <si>
    <t>262403</t>
  </si>
  <si>
    <t>265266</t>
  </si>
  <si>
    <t>265261</t>
  </si>
  <si>
    <t>268244</t>
  </si>
  <si>
    <t>268242</t>
  </si>
  <si>
    <t>06749G</t>
  </si>
  <si>
    <t>271120</t>
  </si>
  <si>
    <t>297310</t>
  </si>
  <si>
    <t>276350</t>
  </si>
  <si>
    <t>276346</t>
  </si>
  <si>
    <t>1303</t>
  </si>
  <si>
    <t>10950</t>
  </si>
  <si>
    <t>025625</t>
  </si>
  <si>
    <t>535376</t>
  </si>
  <si>
    <t>1378</t>
  </si>
  <si>
    <t>485473</t>
  </si>
  <si>
    <t>85912</t>
  </si>
  <si>
    <t>71511</t>
  </si>
  <si>
    <t>201</t>
  </si>
  <si>
    <t>465260</t>
  </si>
  <si>
    <t>465259</t>
  </si>
  <si>
    <t>B-132</t>
  </si>
  <si>
    <t>192</t>
  </si>
  <si>
    <t>28</t>
  </si>
  <si>
    <t>20076</t>
  </si>
  <si>
    <t>85940</t>
  </si>
  <si>
    <t>485940</t>
  </si>
  <si>
    <t>100984</t>
  </si>
  <si>
    <t>20051</t>
  </si>
  <si>
    <t>20072</t>
  </si>
  <si>
    <t>Harbor Freight Tools</t>
  </si>
  <si>
    <t>Larissa S Briscombe</t>
  </si>
  <si>
    <t>Dauntless Solutions LLC</t>
  </si>
  <si>
    <t>Harris Dewart LLC</t>
  </si>
  <si>
    <t>Independent Power</t>
  </si>
  <si>
    <t>1-State of Colorado AR</t>
  </si>
  <si>
    <t>Lynn Abrams</t>
  </si>
  <si>
    <t>Expedia</t>
  </si>
  <si>
    <t>Best Western</t>
  </si>
  <si>
    <t>Grand Sierra Resport &amp; Casino</t>
  </si>
  <si>
    <t>Atlantis Resort</t>
  </si>
  <si>
    <t>Chevron</t>
  </si>
  <si>
    <t>Shell Oil</t>
  </si>
  <si>
    <t>76</t>
  </si>
  <si>
    <t>Denver Public Parking</t>
  </si>
  <si>
    <t>Sierra Energy</t>
  </si>
  <si>
    <t>7-Eleven</t>
  </si>
  <si>
    <t>ampm</t>
  </si>
  <si>
    <t>Speedway</t>
  </si>
  <si>
    <t>Timothy Hohnbaum</t>
  </si>
  <si>
    <t>Yellow Cab</t>
  </si>
  <si>
    <t>United Airlines</t>
  </si>
  <si>
    <t>Taqueria El Gaban</t>
  </si>
  <si>
    <t>Deer Creek Bar &amp; Grill</t>
  </si>
  <si>
    <t>Wendy's</t>
  </si>
  <si>
    <t>Jersey Mike's</t>
  </si>
  <si>
    <t>need receipt</t>
  </si>
  <si>
    <t>Starbucks purchase</t>
  </si>
  <si>
    <t>King Soopers</t>
  </si>
  <si>
    <t>Residential PV plan review &amp; inspection - 299 E 5th St</t>
  </si>
  <si>
    <t>hot work - 88 Indian Peaks Dr</t>
  </si>
  <si>
    <t>Residential PV plan review &amp; inspection - 21 Navajo Trl</t>
  </si>
  <si>
    <t>Wildland Billable Labor - Ipsen &amp; Tochtenhagen ST</t>
  </si>
  <si>
    <t>Wildland Billable Labor - Ipsen &amp; Tochtenhagen OT</t>
  </si>
  <si>
    <t>Wildland Fire Staff - Tim Hohnbaum ST</t>
  </si>
  <si>
    <t>Wildland Fire Staff - Tim Hohnbaum OT</t>
  </si>
  <si>
    <t>Wildland Fire Staff - Tim Hohnbaum HOL (Independence Day)</t>
  </si>
  <si>
    <t>Wildland Expense Reimbursements - Tim Hohnbaum M&amp;I</t>
  </si>
  <si>
    <t>Wildland Expense Reimbursements - Tim Hohnbaum</t>
  </si>
  <si>
    <t>Wildland Expense Reimbursements - Lodging outside labor</t>
  </si>
  <si>
    <t>Wildland Expense Reimbursements - Hohnbaum, Ipsen &amp; Tochtenhagen M&amp;I</t>
  </si>
  <si>
    <t>Wildland Expense Reimbursements - Hohnbaum, Ipsen &amp; Tochtenhagen Lodging, parking, baggage fees</t>
  </si>
  <si>
    <t>5602</t>
  </si>
  <si>
    <t>5602 Fuel</t>
  </si>
  <si>
    <t>5633</t>
  </si>
  <si>
    <t>5624</t>
  </si>
  <si>
    <t>Mileage</t>
  </si>
  <si>
    <t>Damage repair</t>
  </si>
  <si>
    <t>Fuel (both apparatus)</t>
  </si>
  <si>
    <t>Wildland Billing Exp Prep 3.3%</t>
  </si>
  <si>
    <t>519 HWY 72 - address sign post (free sign)</t>
  </si>
  <si>
    <t>5301 (Indian Peaks)</t>
  </si>
  <si>
    <t>Stays on 8/5/2026 - ONC Support</t>
  </si>
  <si>
    <t>Confirmation# 350174100</t>
  </si>
  <si>
    <t>Confirmation# 500174709</t>
  </si>
  <si>
    <t>Confirmation# 230174200</t>
  </si>
  <si>
    <t>Confirmation# 560174307</t>
  </si>
  <si>
    <t>Confirmation# 840174807</t>
  </si>
  <si>
    <t>Confirmation# 850174600</t>
  </si>
  <si>
    <t>Confirmation# 530174500</t>
  </si>
  <si>
    <t>ONC Support</t>
  </si>
  <si>
    <t>Henrikson - ONC Support 2</t>
  </si>
  <si>
    <t>Drake-Knapp  - ONC Support 2</t>
  </si>
  <si>
    <t>Essex - ONC Support 2</t>
  </si>
  <si>
    <t>Germaine - ONC Support 2</t>
  </si>
  <si>
    <t>Swanson - ONC Support 2</t>
  </si>
  <si>
    <t>Turnage - ONC Support 2</t>
  </si>
  <si>
    <t>Whetstone - ONC Support 2</t>
  </si>
  <si>
    <t>GSR Resort Fee ONC Support 1</t>
  </si>
  <si>
    <t>ONC Support 2</t>
  </si>
  <si>
    <t>Henrikson - GSR Resort Fee ONC Support 2</t>
  </si>
  <si>
    <t>Drake-Knapp - GSR Resort Fee ONC Support 2</t>
  </si>
  <si>
    <t>Essex - GSR Resort Fee ONC Support 2</t>
  </si>
  <si>
    <t>Germaine - GSR Resort Fee ONC Support 2</t>
  </si>
  <si>
    <t>Swanson - GSR Resort Fee ONC Support 2</t>
  </si>
  <si>
    <t>Turnage - GSR Resort Fee ONC Support 2</t>
  </si>
  <si>
    <t>Whetstone - GSR Resort Fee ONC Support 2</t>
  </si>
  <si>
    <t>ONC Support 3</t>
  </si>
  <si>
    <t>5633 Fuel - ONC Support 3</t>
  </si>
  <si>
    <t>5624 Fuel - ONC Support 1</t>
  </si>
  <si>
    <t>DEF 5633</t>
  </si>
  <si>
    <t>5633 Fuel - ONC Support 1</t>
  </si>
  <si>
    <t>Fuel - UNC Support</t>
  </si>
  <si>
    <t>5633 parking UNC Support crew swap</t>
  </si>
  <si>
    <t>5624 parking UNC Support crew swap</t>
  </si>
  <si>
    <t>5633 Fuel - ONC Support 2</t>
  </si>
  <si>
    <t>5624 Fuel - ONC Support 2</t>
  </si>
  <si>
    <t>5633 DEF  - ONC Support 2</t>
  </si>
  <si>
    <t>5633 DEF - ONC Support 2</t>
  </si>
  <si>
    <t>5659 parking UNC Support 2 crew swap</t>
  </si>
  <si>
    <t>5624 fuel  - ONC Support 3</t>
  </si>
  <si>
    <t>5624 Fuel - ONC Support 3</t>
  </si>
  <si>
    <t>AMPM Diesel Fuel 08.24.2026 - ONC Support Deployment personal card was used due to business card...</t>
  </si>
  <si>
    <t>AMPM Gasoline  08.24.2026 - ONC Support Deployment personal card was used due to business card b...</t>
  </si>
  <si>
    <t>AMPM Gasoline 08.23.2026 - ONC Support Deployment personal card was used due to business card be...</t>
  </si>
  <si>
    <t>AMPM Diesel Fuel 08.23.2026 - ONC Support Deployment personal card was used due to business card...</t>
  </si>
  <si>
    <t>ONC Support fuel reimbursement, business credit card at limit</t>
  </si>
  <si>
    <t>DEF</t>
  </si>
  <si>
    <t>Taxi from airport</t>
  </si>
  <si>
    <t>Henrikson baggage - ONC Support 2</t>
  </si>
  <si>
    <t>Swanson baggage - ONC Support 2</t>
  </si>
  <si>
    <t>luggage UNC Support Tochtenhagen</t>
  </si>
  <si>
    <t>luggage UNC Support Ipsen</t>
  </si>
  <si>
    <t>luggage UNC Support Hohnbaum</t>
  </si>
  <si>
    <t>Hohnbaum baggage - ONC Support 3</t>
  </si>
  <si>
    <t>Ipsen baggage - ONC Support 3</t>
  </si>
  <si>
    <t>Tochtenhagen baggage - ONC Support 3</t>
  </si>
  <si>
    <t>Hohnbaum meal - ONC Support 3</t>
  </si>
  <si>
    <t>1115 · Accts Receivable Inspection</t>
  </si>
  <si>
    <t>Jan - Dec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</si>
</sst>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\-#,##0.00"/>
    <numFmt numFmtId="165" formatCode="#,##0.0#%;\-#,##0.0#%"/>
    <numFmt numFmtId="166" formatCode="mm/dd/yyyy"/>
  </numFmts>
  <fonts count="6" x14ac:knownFonts="1">
    <font>
      <sz val="11"/>
      <color theme="1"/>
      <name val="Aptos Narrow"/>
      <family val="2"/>
      <scheme val="minor"/>
    </font>
    <font>
      <b/>
      <sz val="8"/>
      <color rgb="FF0000FF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0"/>
      <name val="Arial"/>
    </font>
    <font>
      <sz val="8"/>
      <color rgb="FF00008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49" fontId="1" fillId="0" borderId="0" xfId="0" applyNumberFormat="1" applyFont="1"/>
    <xf numFmtId="164" fontId="2" fillId="0" borderId="0" xfId="0" applyNumberFormat="1" applyFont="1"/>
    <xf numFmtId="164" fontId="2" fillId="0" borderId="3" xfId="0" applyNumberFormat="1" applyFont="1" applyBorder="1"/>
    <xf numFmtId="164" fontId="2" fillId="0" borderId="2" xfId="0" applyNumberFormat="1" applyFont="1" applyBorder="1"/>
    <xf numFmtId="164" fontId="2" fillId="0" borderId="5" xfId="0" applyNumberFormat="1" applyFont="1" applyBorder="1"/>
    <xf numFmtId="49" fontId="3" fillId="0" borderId="0" xfId="0" applyNumberFormat="1" applyFont="1"/>
    <xf numFmtId="164" fontId="3" fillId="0" borderId="4" xfId="0" applyNumberFormat="1" applyFont="1" applyBorder="1"/>
    <xf numFmtId="0" fontId="3" fillId="0" borderId="0" xfId="0" applyFont="1"/>
    <xf numFmtId="49" fontId="1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4" fillId="0" borderId="0" xfId="1"/>
    <xf numFmtId="49" fontId="0" fillId="0" borderId="0" xfId="0" applyNumberFormat="1" applyAlignment="1">
      <alignment horizontal="centerContinuous"/>
    </xf>
    <xf numFmtId="165" fontId="2" fillId="0" borderId="0" xfId="0" applyNumberFormat="1" applyFont="1"/>
    <xf numFmtId="165" fontId="2" fillId="0" borderId="5" xfId="0" applyNumberFormat="1" applyFont="1" applyBorder="1"/>
    <xf numFmtId="165" fontId="2" fillId="0" borderId="3" xfId="0" applyNumberFormat="1" applyFont="1" applyBorder="1"/>
    <xf numFmtId="165" fontId="2" fillId="0" borderId="2" xfId="0" applyNumberFormat="1" applyFont="1" applyBorder="1"/>
    <xf numFmtId="165" fontId="3" fillId="0" borderId="4" xfId="0" applyNumberFormat="1" applyFont="1" applyBorder="1"/>
    <xf numFmtId="49" fontId="1" fillId="0" borderId="6" xfId="0" applyNumberFormat="1" applyFont="1" applyBorder="1" applyAlignment="1">
      <alignment horizontal="center"/>
    </xf>
    <xf numFmtId="49" fontId="0" fillId="0" borderId="0" xfId="0" applyNumberFormat="1"/>
    <xf numFmtId="166" fontId="1" fillId="0" borderId="0" xfId="0" applyNumberFormat="1" applyFont="1"/>
    <xf numFmtId="164" fontId="1" fillId="0" borderId="0" xfId="0" applyNumberFormat="1" applyFont="1"/>
    <xf numFmtId="49" fontId="5" fillId="0" borderId="0" xfId="0" applyNumberFormat="1" applyFont="1"/>
    <xf numFmtId="166" fontId="5" fillId="0" borderId="0" xfId="0" applyNumberFormat="1" applyFont="1"/>
    <xf numFmtId="49" fontId="5" fillId="0" borderId="0" xfId="0" applyNumberFormat="1" applyFont="1" applyAlignment="1">
      <alignment horizontal="centerContinuous"/>
    </xf>
    <xf numFmtId="164" fontId="5" fillId="0" borderId="2" xfId="0" applyNumberFormat="1" applyFont="1" applyBorder="1"/>
    <xf numFmtId="49" fontId="2" fillId="0" borderId="0" xfId="0" applyNumberFormat="1" applyFont="1"/>
    <xf numFmtId="166" fontId="2" fillId="0" borderId="0" xfId="0" applyNumberFormat="1" applyFont="1"/>
    <xf numFmtId="164" fontId="5" fillId="0" borderId="0" xfId="0" applyNumberFormat="1" applyFont="1"/>
    <xf numFmtId="166" fontId="3" fillId="0" borderId="0" xfId="0" applyNumberFormat="1" applyFont="1"/>
    <xf numFmtId="49" fontId="0" fillId="0" borderId="0" xfId="0" applyNumberFormat="1" applyAlignment="1">
      <alignment horizontal="center"/>
    </xf>
    <xf numFmtId="0" fontId="4" fillId="0" borderId="0" xfId="1"/>
    <xf numFmtId="49" fontId="0" fillId="0" borderId="0" xfId="0" applyNumberFormat="1" applyBorder="1" applyAlignment="1">
      <alignment horizontal="centerContinuous"/>
    </xf>
    <xf numFmtId="164" fontId="2" fillId="0" borderId="0" xfId="0" applyNumberFormat="1" applyFont="1" applyBorder="1"/>
    <xf numFmtId="165" fontId="2" fillId="0" borderId="0" xfId="0" applyNumberFormat="1" applyFont="1" applyBorder="1"/>
    <xf numFmtId="0" fontId="1" fillId="0" borderId="0" xfId="0" applyNumberFormat="1" applyFont="1"/>
    <xf numFmtId="0" fontId="0" fillId="0" borderId="0" xfId="0" applyNumberFormat="1"/>
  </cellXfs>
  <cellStyles count="2">
    <cellStyle name="Normal" xfId="0" builtinId="0"/>
    <cellStyle name="Normal 2" xfId="1" xr:uid="{6637C616-1716-48D2-AF98-BACEE94B33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314325</xdr:colOff>
      <xdr:row>28</xdr:row>
      <xdr:rowOff>19050</xdr:rowOff>
    </xdr:to>
    <xdr:pic>
      <xdr:nvPicPr>
        <xdr:cNvPr id="2" name="Picture 11">
          <a:extLst>
            <a:ext uri="{FF2B5EF4-FFF2-40B4-BE49-F238E27FC236}">
              <a16:creationId xmlns:a16="http://schemas.microsoft.com/office/drawing/2014/main" id="{C02BF37B-1669-4CDE-B8A1-8E0211D6A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458325" cy="455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85AAA-49D1-41CA-9AD5-3F00077C1BC0}">
  <dimension ref="A1:H97"/>
  <sheetViews>
    <sheetView workbookViewId="0">
      <pane xSplit="7" ySplit="1" topLeftCell="H2" activePane="bottomRight" state="frozenSplit"/>
      <selection pane="topRight" activeCell="H1" sqref="H1"/>
      <selection pane="bottomLeft" activeCell="A2" sqref="A2"/>
      <selection pane="bottomRight"/>
    </sheetView>
  </sheetViews>
  <sheetFormatPr defaultRowHeight="15" x14ac:dyDescent="0.25"/>
  <cols>
    <col min="1" max="6" width="3" style="12" customWidth="1"/>
    <col min="7" max="7" width="27.85546875" style="12" customWidth="1"/>
    <col min="8" max="8" width="10.5703125" bestFit="1" customWidth="1"/>
  </cols>
  <sheetData>
    <row r="1" spans="1:8" s="11" customFormat="1" ht="15.75" thickBot="1" x14ac:dyDescent="0.3">
      <c r="A1" s="9"/>
      <c r="B1" s="9"/>
      <c r="C1" s="9"/>
      <c r="D1" s="9"/>
      <c r="E1" s="9"/>
      <c r="F1" s="9"/>
      <c r="G1" s="9"/>
      <c r="H1" s="10" t="s">
        <v>0</v>
      </c>
    </row>
    <row r="2" spans="1:8" ht="15.75" thickTop="1" x14ac:dyDescent="0.25">
      <c r="A2" s="1" t="s">
        <v>1</v>
      </c>
      <c r="B2" s="1"/>
      <c r="C2" s="1"/>
      <c r="D2" s="1"/>
      <c r="E2" s="1"/>
      <c r="F2" s="1"/>
      <c r="G2" s="1"/>
      <c r="H2" s="2"/>
    </row>
    <row r="3" spans="1:8" x14ac:dyDescent="0.25">
      <c r="A3" s="1"/>
      <c r="B3" s="1" t="s">
        <v>2</v>
      </c>
      <c r="C3" s="1"/>
      <c r="D3" s="1"/>
      <c r="E3" s="1"/>
      <c r="F3" s="1"/>
      <c r="G3" s="1"/>
      <c r="H3" s="2"/>
    </row>
    <row r="4" spans="1:8" x14ac:dyDescent="0.25">
      <c r="A4" s="1"/>
      <c r="B4" s="1"/>
      <c r="C4" s="1" t="s">
        <v>3</v>
      </c>
      <c r="D4" s="1"/>
      <c r="E4" s="1"/>
      <c r="F4" s="1"/>
      <c r="G4" s="1"/>
      <c r="H4" s="2"/>
    </row>
    <row r="5" spans="1:8" x14ac:dyDescent="0.25">
      <c r="A5" s="1"/>
      <c r="B5" s="1"/>
      <c r="C5" s="1"/>
      <c r="D5" s="1" t="s">
        <v>4</v>
      </c>
      <c r="E5" s="1"/>
      <c r="F5" s="1"/>
      <c r="G5" s="1"/>
      <c r="H5" s="2"/>
    </row>
    <row r="6" spans="1:8" x14ac:dyDescent="0.25">
      <c r="A6" s="1"/>
      <c r="B6" s="1"/>
      <c r="C6" s="1"/>
      <c r="D6" s="1"/>
      <c r="E6" s="1" t="s">
        <v>5</v>
      </c>
      <c r="F6" s="1"/>
      <c r="G6" s="1"/>
      <c r="H6" s="2">
        <v>57230.12</v>
      </c>
    </row>
    <row r="7" spans="1:8" x14ac:dyDescent="0.25">
      <c r="A7" s="1"/>
      <c r="B7" s="1"/>
      <c r="C7" s="1"/>
      <c r="D7" s="1"/>
      <c r="E7" s="1" t="s">
        <v>6</v>
      </c>
      <c r="F7" s="1"/>
      <c r="G7" s="1"/>
      <c r="H7" s="2">
        <v>3221.03</v>
      </c>
    </row>
    <row r="8" spans="1:8" x14ac:dyDescent="0.25">
      <c r="A8" s="1"/>
      <c r="B8" s="1"/>
      <c r="C8" s="1"/>
      <c r="D8" s="1"/>
      <c r="E8" s="1" t="s">
        <v>7</v>
      </c>
      <c r="F8" s="1"/>
      <c r="G8" s="1"/>
      <c r="H8" s="2">
        <v>1196358.1000000001</v>
      </c>
    </row>
    <row r="9" spans="1:8" x14ac:dyDescent="0.25">
      <c r="A9" s="1"/>
      <c r="B9" s="1"/>
      <c r="C9" s="1"/>
      <c r="D9" s="1"/>
      <c r="E9" s="1" t="s">
        <v>8</v>
      </c>
      <c r="F9" s="1"/>
      <c r="G9" s="1"/>
      <c r="H9" s="2">
        <v>382646.34</v>
      </c>
    </row>
    <row r="10" spans="1:8" x14ac:dyDescent="0.25">
      <c r="A10" s="1"/>
      <c r="B10" s="1"/>
      <c r="C10" s="1"/>
      <c r="D10" s="1"/>
      <c r="E10" s="1" t="s">
        <v>9</v>
      </c>
      <c r="F10" s="1"/>
      <c r="G10" s="1"/>
      <c r="H10" s="2">
        <v>32385.48</v>
      </c>
    </row>
    <row r="11" spans="1:8" x14ac:dyDescent="0.25">
      <c r="A11" s="1"/>
      <c r="B11" s="1"/>
      <c r="C11" s="1"/>
      <c r="D11" s="1"/>
      <c r="E11" s="1" t="s">
        <v>10</v>
      </c>
      <c r="F11" s="1"/>
      <c r="G11" s="1"/>
      <c r="H11" s="2">
        <v>50322.78</v>
      </c>
    </row>
    <row r="12" spans="1:8" x14ac:dyDescent="0.25">
      <c r="A12" s="1"/>
      <c r="B12" s="1"/>
      <c r="C12" s="1"/>
      <c r="D12" s="1"/>
      <c r="E12" s="1" t="s">
        <v>11</v>
      </c>
      <c r="F12" s="1"/>
      <c r="G12" s="1"/>
      <c r="H12" s="2">
        <v>113692.31</v>
      </c>
    </row>
    <row r="13" spans="1:8" ht="15.75" thickBot="1" x14ac:dyDescent="0.3">
      <c r="A13" s="1"/>
      <c r="B13" s="1"/>
      <c r="C13" s="1"/>
      <c r="D13" s="1"/>
      <c r="E13" s="1" t="s">
        <v>12</v>
      </c>
      <c r="F13" s="1"/>
      <c r="G13" s="1"/>
      <c r="H13" s="2">
        <v>1412.72</v>
      </c>
    </row>
    <row r="14" spans="1:8" ht="15.75" thickBot="1" x14ac:dyDescent="0.3">
      <c r="A14" s="1"/>
      <c r="B14" s="1"/>
      <c r="C14" s="1"/>
      <c r="D14" s="1" t="s">
        <v>13</v>
      </c>
      <c r="E14" s="1"/>
      <c r="F14" s="1"/>
      <c r="G14" s="1"/>
      <c r="H14" s="3">
        <f>ROUND(SUM(H5:H13),5)</f>
        <v>1837268.88</v>
      </c>
    </row>
    <row r="15" spans="1:8" x14ac:dyDescent="0.25">
      <c r="A15" s="1"/>
      <c r="B15" s="1"/>
      <c r="C15" s="1" t="s">
        <v>14</v>
      </c>
      <c r="D15" s="1"/>
      <c r="E15" s="1"/>
      <c r="F15" s="1"/>
      <c r="G15" s="1"/>
      <c r="H15" s="2">
        <f>ROUND(H4+H14,5)</f>
        <v>1837268.88</v>
      </c>
    </row>
    <row r="16" spans="1:8" x14ac:dyDescent="0.25">
      <c r="A16" s="1"/>
      <c r="B16" s="1"/>
      <c r="C16" s="1" t="s">
        <v>15</v>
      </c>
      <c r="D16" s="1"/>
      <c r="E16" s="1"/>
      <c r="F16" s="1"/>
      <c r="G16" s="1"/>
      <c r="H16" s="2"/>
    </row>
    <row r="17" spans="1:8" x14ac:dyDescent="0.25">
      <c r="A17" s="1"/>
      <c r="B17" s="1"/>
      <c r="C17" s="1"/>
      <c r="D17" s="1" t="s">
        <v>16</v>
      </c>
      <c r="E17" s="1"/>
      <c r="F17" s="1"/>
      <c r="G17" s="1"/>
      <c r="H17" s="2">
        <v>20</v>
      </c>
    </row>
    <row r="18" spans="1:8" x14ac:dyDescent="0.25">
      <c r="A18" s="1"/>
      <c r="B18" s="1"/>
      <c r="C18" s="1"/>
      <c r="D18" s="1" t="s">
        <v>17</v>
      </c>
      <c r="E18" s="1"/>
      <c r="F18" s="1"/>
      <c r="G18" s="1"/>
      <c r="H18" s="2">
        <v>210009.42</v>
      </c>
    </row>
    <row r="19" spans="1:8" ht="15.75" thickBot="1" x14ac:dyDescent="0.3">
      <c r="A19" s="1"/>
      <c r="B19" s="1"/>
      <c r="C19" s="1"/>
      <c r="D19" s="1" t="s">
        <v>18</v>
      </c>
      <c r="E19" s="1"/>
      <c r="F19" s="1"/>
      <c r="G19" s="1"/>
      <c r="H19" s="4">
        <v>1201187</v>
      </c>
    </row>
    <row r="20" spans="1:8" x14ac:dyDescent="0.25">
      <c r="A20" s="1"/>
      <c r="B20" s="1"/>
      <c r="C20" s="1" t="s">
        <v>19</v>
      </c>
      <c r="D20" s="1"/>
      <c r="E20" s="1"/>
      <c r="F20" s="1"/>
      <c r="G20" s="1"/>
      <c r="H20" s="2">
        <f>ROUND(SUM(H16:H19),5)</f>
        <v>1411216.42</v>
      </c>
    </row>
    <row r="21" spans="1:8" x14ac:dyDescent="0.25">
      <c r="A21" s="1"/>
      <c r="B21" s="1"/>
      <c r="C21" s="1" t="s">
        <v>20</v>
      </c>
      <c r="D21" s="1"/>
      <c r="E21" s="1"/>
      <c r="F21" s="1"/>
      <c r="G21" s="1"/>
      <c r="H21" s="2"/>
    </row>
    <row r="22" spans="1:8" x14ac:dyDescent="0.25">
      <c r="A22" s="1"/>
      <c r="B22" s="1"/>
      <c r="C22" s="1"/>
      <c r="D22" s="1" t="s">
        <v>21</v>
      </c>
      <c r="E22" s="1"/>
      <c r="F22" s="1"/>
      <c r="G22" s="1"/>
      <c r="H22" s="2">
        <v>1416307.92</v>
      </c>
    </row>
    <row r="23" spans="1:8" ht="15.75" thickBot="1" x14ac:dyDescent="0.3">
      <c r="A23" s="1"/>
      <c r="B23" s="1"/>
      <c r="C23" s="1"/>
      <c r="D23" s="1" t="s">
        <v>22</v>
      </c>
      <c r="E23" s="1"/>
      <c r="F23" s="1"/>
      <c r="G23" s="1"/>
      <c r="H23" s="2">
        <v>-1295.58</v>
      </c>
    </row>
    <row r="24" spans="1:8" ht="15.75" thickBot="1" x14ac:dyDescent="0.3">
      <c r="A24" s="1"/>
      <c r="B24" s="1"/>
      <c r="C24" s="1" t="s">
        <v>23</v>
      </c>
      <c r="D24" s="1"/>
      <c r="E24" s="1"/>
      <c r="F24" s="1"/>
      <c r="G24" s="1"/>
      <c r="H24" s="3">
        <f>ROUND(SUM(H21:H23),5)</f>
        <v>1415012.34</v>
      </c>
    </row>
    <row r="25" spans="1:8" x14ac:dyDescent="0.25">
      <c r="A25" s="1"/>
      <c r="B25" s="1" t="s">
        <v>24</v>
      </c>
      <c r="C25" s="1"/>
      <c r="D25" s="1"/>
      <c r="E25" s="1"/>
      <c r="F25" s="1"/>
      <c r="G25" s="1"/>
      <c r="H25" s="2">
        <f>ROUND(H3+H15+H20+H24,5)</f>
        <v>4663497.6399999997</v>
      </c>
    </row>
    <row r="26" spans="1:8" x14ac:dyDescent="0.25">
      <c r="A26" s="1"/>
      <c r="B26" s="1" t="s">
        <v>25</v>
      </c>
      <c r="C26" s="1"/>
      <c r="D26" s="1"/>
      <c r="E26" s="1"/>
      <c r="F26" s="1"/>
      <c r="G26" s="1"/>
      <c r="H26" s="2"/>
    </row>
    <row r="27" spans="1:8" x14ac:dyDescent="0.25">
      <c r="A27" s="1"/>
      <c r="B27" s="1"/>
      <c r="C27" s="1" t="s">
        <v>26</v>
      </c>
      <c r="D27" s="1"/>
      <c r="E27" s="1"/>
      <c r="F27" s="1"/>
      <c r="G27" s="1"/>
      <c r="H27" s="2">
        <v>2442425.06</v>
      </c>
    </row>
    <row r="28" spans="1:8" x14ac:dyDescent="0.25">
      <c r="A28" s="1"/>
      <c r="B28" s="1"/>
      <c r="C28" s="1" t="s">
        <v>27</v>
      </c>
      <c r="D28" s="1"/>
      <c r="E28" s="1"/>
      <c r="F28" s="1"/>
      <c r="G28" s="1"/>
      <c r="H28" s="2">
        <v>430111.73</v>
      </c>
    </row>
    <row r="29" spans="1:8" x14ac:dyDescent="0.25">
      <c r="A29" s="1"/>
      <c r="B29" s="1"/>
      <c r="C29" s="1" t="s">
        <v>28</v>
      </c>
      <c r="D29" s="1"/>
      <c r="E29" s="1"/>
      <c r="F29" s="1"/>
      <c r="G29" s="1"/>
      <c r="H29" s="2">
        <v>129838</v>
      </c>
    </row>
    <row r="30" spans="1:8" x14ac:dyDescent="0.25">
      <c r="A30" s="1"/>
      <c r="B30" s="1"/>
      <c r="C30" s="1" t="s">
        <v>29</v>
      </c>
      <c r="D30" s="1"/>
      <c r="E30" s="1"/>
      <c r="F30" s="1"/>
      <c r="G30" s="1"/>
      <c r="H30" s="2">
        <v>141816.29999999999</v>
      </c>
    </row>
    <row r="31" spans="1:8" x14ac:dyDescent="0.25">
      <c r="A31" s="1"/>
      <c r="B31" s="1"/>
      <c r="C31" s="1" t="s">
        <v>30</v>
      </c>
      <c r="D31" s="1"/>
      <c r="E31" s="1"/>
      <c r="F31" s="1"/>
      <c r="G31" s="1"/>
      <c r="H31" s="2">
        <v>7000</v>
      </c>
    </row>
    <row r="32" spans="1:8" x14ac:dyDescent="0.25">
      <c r="A32" s="1"/>
      <c r="B32" s="1"/>
      <c r="C32" s="1" t="s">
        <v>31</v>
      </c>
      <c r="D32" s="1"/>
      <c r="E32" s="1"/>
      <c r="F32" s="1"/>
      <c r="G32" s="1"/>
      <c r="H32" s="2">
        <v>90735.85</v>
      </c>
    </row>
    <row r="33" spans="1:8" x14ac:dyDescent="0.25">
      <c r="A33" s="1"/>
      <c r="B33" s="1"/>
      <c r="C33" s="1" t="s">
        <v>32</v>
      </c>
      <c r="D33" s="1"/>
      <c r="E33" s="1"/>
      <c r="F33" s="1"/>
      <c r="G33" s="1"/>
      <c r="H33" s="2">
        <v>1591932.98</v>
      </c>
    </row>
    <row r="34" spans="1:8" x14ac:dyDescent="0.25">
      <c r="A34" s="1"/>
      <c r="B34" s="1"/>
      <c r="C34" s="1" t="s">
        <v>33</v>
      </c>
      <c r="D34" s="1"/>
      <c r="E34" s="1"/>
      <c r="F34" s="1"/>
      <c r="G34" s="1"/>
      <c r="H34" s="2">
        <v>-2841758</v>
      </c>
    </row>
    <row r="35" spans="1:8" ht="15.75" thickBot="1" x14ac:dyDescent="0.3">
      <c r="A35" s="1"/>
      <c r="B35" s="1"/>
      <c r="C35" s="1" t="s">
        <v>34</v>
      </c>
      <c r="D35" s="1"/>
      <c r="E35" s="1"/>
      <c r="F35" s="1"/>
      <c r="G35" s="1"/>
      <c r="H35" s="2">
        <v>-1992101.92</v>
      </c>
    </row>
    <row r="36" spans="1:8" ht="15.75" thickBot="1" x14ac:dyDescent="0.3">
      <c r="A36" s="1"/>
      <c r="B36" s="1" t="s">
        <v>35</v>
      </c>
      <c r="C36" s="1"/>
      <c r="D36" s="1"/>
      <c r="E36" s="1"/>
      <c r="F36" s="1"/>
      <c r="G36" s="1"/>
      <c r="H36" s="5">
        <f>ROUND(SUM(H26:H35),5)</f>
        <v>0</v>
      </c>
    </row>
    <row r="37" spans="1:8" s="8" customFormat="1" ht="12" thickBot="1" x14ac:dyDescent="0.25">
      <c r="A37" s="6" t="s">
        <v>36</v>
      </c>
      <c r="B37" s="6"/>
      <c r="C37" s="6"/>
      <c r="D37" s="6"/>
      <c r="E37" s="6"/>
      <c r="F37" s="6"/>
      <c r="G37" s="6"/>
      <c r="H37" s="7">
        <f>ROUND(H2+H25+H36,5)</f>
        <v>4663497.6399999997</v>
      </c>
    </row>
    <row r="38" spans="1:8" ht="15.75" thickTop="1" x14ac:dyDescent="0.25">
      <c r="A38" s="1" t="s">
        <v>37</v>
      </c>
      <c r="B38" s="1"/>
      <c r="C38" s="1"/>
      <c r="D38" s="1"/>
      <c r="E38" s="1"/>
      <c r="F38" s="1"/>
      <c r="G38" s="1"/>
      <c r="H38" s="2"/>
    </row>
    <row r="39" spans="1:8" x14ac:dyDescent="0.25">
      <c r="A39" s="1"/>
      <c r="B39" s="1" t="s">
        <v>38</v>
      </c>
      <c r="C39" s="1"/>
      <c r="D39" s="1"/>
      <c r="E39" s="1"/>
      <c r="F39" s="1"/>
      <c r="G39" s="1"/>
      <c r="H39" s="2"/>
    </row>
    <row r="40" spans="1:8" x14ac:dyDescent="0.25">
      <c r="A40" s="1"/>
      <c r="B40" s="1"/>
      <c r="C40" s="1" t="s">
        <v>39</v>
      </c>
      <c r="D40" s="1"/>
      <c r="E40" s="1"/>
      <c r="F40" s="1"/>
      <c r="G40" s="1"/>
      <c r="H40" s="2"/>
    </row>
    <row r="41" spans="1:8" x14ac:dyDescent="0.25">
      <c r="A41" s="1"/>
      <c r="B41" s="1"/>
      <c r="C41" s="1"/>
      <c r="D41" s="1" t="s">
        <v>40</v>
      </c>
      <c r="E41" s="1"/>
      <c r="F41" s="1"/>
      <c r="G41" s="1"/>
      <c r="H41" s="2"/>
    </row>
    <row r="42" spans="1:8" ht="15.75" thickBot="1" x14ac:dyDescent="0.3">
      <c r="A42" s="1"/>
      <c r="B42" s="1"/>
      <c r="C42" s="1"/>
      <c r="D42" s="1"/>
      <c r="E42" s="1" t="s">
        <v>41</v>
      </c>
      <c r="F42" s="1"/>
      <c r="G42" s="1"/>
      <c r="H42" s="4">
        <v>60349.96</v>
      </c>
    </row>
    <row r="43" spans="1:8" x14ac:dyDescent="0.25">
      <c r="A43" s="1"/>
      <c r="B43" s="1"/>
      <c r="C43" s="1"/>
      <c r="D43" s="1" t="s">
        <v>42</v>
      </c>
      <c r="E43" s="1"/>
      <c r="F43" s="1"/>
      <c r="G43" s="1"/>
      <c r="H43" s="2">
        <f>ROUND(SUM(H41:H42),5)</f>
        <v>60349.96</v>
      </c>
    </row>
    <row r="44" spans="1:8" x14ac:dyDescent="0.25">
      <c r="A44" s="1"/>
      <c r="B44" s="1"/>
      <c r="C44" s="1"/>
      <c r="D44" s="1" t="s">
        <v>43</v>
      </c>
      <c r="E44" s="1"/>
      <c r="F44" s="1"/>
      <c r="G44" s="1"/>
      <c r="H44" s="2"/>
    </row>
    <row r="45" spans="1:8" x14ac:dyDescent="0.25">
      <c r="A45" s="1"/>
      <c r="B45" s="1"/>
      <c r="C45" s="1"/>
      <c r="D45" s="1"/>
      <c r="E45" s="1" t="s">
        <v>44</v>
      </c>
      <c r="F45" s="1"/>
      <c r="G45" s="1"/>
      <c r="H45" s="2">
        <v>20820.38</v>
      </c>
    </row>
    <row r="46" spans="1:8" ht="15.75" thickBot="1" x14ac:dyDescent="0.3">
      <c r="A46" s="1"/>
      <c r="B46" s="1"/>
      <c r="C46" s="1"/>
      <c r="D46" s="1"/>
      <c r="E46" s="1" t="s">
        <v>45</v>
      </c>
      <c r="F46" s="1"/>
      <c r="G46" s="1"/>
      <c r="H46" s="4">
        <v>2177.2600000000002</v>
      </c>
    </row>
    <row r="47" spans="1:8" x14ac:dyDescent="0.25">
      <c r="A47" s="1"/>
      <c r="B47" s="1"/>
      <c r="C47" s="1"/>
      <c r="D47" s="1" t="s">
        <v>46</v>
      </c>
      <c r="E47" s="1"/>
      <c r="F47" s="1"/>
      <c r="G47" s="1"/>
      <c r="H47" s="2">
        <f>ROUND(SUM(H44:H46),5)</f>
        <v>22997.64</v>
      </c>
    </row>
    <row r="48" spans="1:8" x14ac:dyDescent="0.25">
      <c r="A48" s="1"/>
      <c r="B48" s="1"/>
      <c r="C48" s="1"/>
      <c r="D48" s="1" t="s">
        <v>47</v>
      </c>
      <c r="E48" s="1"/>
      <c r="F48" s="1"/>
      <c r="G48" s="1"/>
      <c r="H48" s="2"/>
    </row>
    <row r="49" spans="1:8" x14ac:dyDescent="0.25">
      <c r="A49" s="1"/>
      <c r="B49" s="1"/>
      <c r="C49" s="1"/>
      <c r="D49" s="1"/>
      <c r="E49" s="1" t="s">
        <v>48</v>
      </c>
      <c r="F49" s="1"/>
      <c r="G49" s="1"/>
      <c r="H49" s="2">
        <v>2648.63</v>
      </c>
    </row>
    <row r="50" spans="1:8" x14ac:dyDescent="0.25">
      <c r="A50" s="1"/>
      <c r="B50" s="1"/>
      <c r="C50" s="1"/>
      <c r="D50" s="1"/>
      <c r="E50" s="1" t="s">
        <v>49</v>
      </c>
      <c r="F50" s="1"/>
      <c r="G50" s="1"/>
      <c r="H50" s="2">
        <v>1201187</v>
      </c>
    </row>
    <row r="51" spans="1:8" x14ac:dyDescent="0.25">
      <c r="A51" s="1"/>
      <c r="B51" s="1"/>
      <c r="C51" s="1"/>
      <c r="D51" s="1"/>
      <c r="E51" s="1" t="s">
        <v>50</v>
      </c>
      <c r="F51" s="1"/>
      <c r="G51" s="1"/>
      <c r="H51" s="2">
        <v>-1006.82</v>
      </c>
    </row>
    <row r="52" spans="1:8" x14ac:dyDescent="0.25">
      <c r="A52" s="1"/>
      <c r="B52" s="1"/>
      <c r="C52" s="1"/>
      <c r="D52" s="1"/>
      <c r="E52" s="1" t="s">
        <v>51</v>
      </c>
      <c r="F52" s="1"/>
      <c r="G52" s="1"/>
      <c r="H52" s="2"/>
    </row>
    <row r="53" spans="1:8" ht="15.75" thickBot="1" x14ac:dyDescent="0.3">
      <c r="A53" s="1"/>
      <c r="B53" s="1"/>
      <c r="C53" s="1"/>
      <c r="D53" s="1"/>
      <c r="E53" s="1"/>
      <c r="F53" s="1" t="s">
        <v>52</v>
      </c>
      <c r="G53" s="1"/>
      <c r="H53" s="4">
        <v>81.03</v>
      </c>
    </row>
    <row r="54" spans="1:8" x14ac:dyDescent="0.25">
      <c r="A54" s="1"/>
      <c r="B54" s="1"/>
      <c r="C54" s="1"/>
      <c r="D54" s="1"/>
      <c r="E54" s="1" t="s">
        <v>53</v>
      </c>
      <c r="F54" s="1"/>
      <c r="G54" s="1"/>
      <c r="H54" s="2">
        <f>ROUND(SUM(H52:H53),5)</f>
        <v>81.03</v>
      </c>
    </row>
    <row r="55" spans="1:8" x14ac:dyDescent="0.25">
      <c r="A55" s="1"/>
      <c r="B55" s="1"/>
      <c r="C55" s="1"/>
      <c r="D55" s="1"/>
      <c r="E55" s="1" t="s">
        <v>54</v>
      </c>
      <c r="F55" s="1"/>
      <c r="G55" s="1"/>
      <c r="H55" s="2"/>
    </row>
    <row r="56" spans="1:8" x14ac:dyDescent="0.25">
      <c r="A56" s="1"/>
      <c r="B56" s="1"/>
      <c r="C56" s="1"/>
      <c r="D56" s="1"/>
      <c r="E56" s="1"/>
      <c r="F56" s="1" t="s">
        <v>55</v>
      </c>
      <c r="G56" s="1"/>
      <c r="H56" s="2">
        <v>-57.15</v>
      </c>
    </row>
    <row r="57" spans="1:8" x14ac:dyDescent="0.25">
      <c r="A57" s="1"/>
      <c r="B57" s="1"/>
      <c r="C57" s="1"/>
      <c r="D57" s="1"/>
      <c r="E57" s="1"/>
      <c r="F57" s="1" t="s">
        <v>56</v>
      </c>
      <c r="G57" s="1"/>
      <c r="H57" s="2">
        <v>1024.1199999999999</v>
      </c>
    </row>
    <row r="58" spans="1:8" x14ac:dyDescent="0.25">
      <c r="A58" s="1"/>
      <c r="B58" s="1"/>
      <c r="C58" s="1"/>
      <c r="D58" s="1"/>
      <c r="E58" s="1"/>
      <c r="F58" s="1" t="s">
        <v>57</v>
      </c>
      <c r="G58" s="1"/>
      <c r="H58" s="2">
        <v>-5328.62</v>
      </c>
    </row>
    <row r="59" spans="1:8" x14ac:dyDescent="0.25">
      <c r="A59" s="1"/>
      <c r="B59" s="1"/>
      <c r="C59" s="1"/>
      <c r="D59" s="1"/>
      <c r="E59" s="1"/>
      <c r="F59" s="1" t="s">
        <v>58</v>
      </c>
      <c r="G59" s="1"/>
      <c r="H59" s="2"/>
    </row>
    <row r="60" spans="1:8" x14ac:dyDescent="0.25">
      <c r="A60" s="1"/>
      <c r="B60" s="1"/>
      <c r="C60" s="1"/>
      <c r="D60" s="1"/>
      <c r="E60" s="1"/>
      <c r="F60" s="1"/>
      <c r="G60" s="1" t="s">
        <v>59</v>
      </c>
      <c r="H60" s="2">
        <v>-69.680000000000007</v>
      </c>
    </row>
    <row r="61" spans="1:8" ht="15.75" thickBot="1" x14ac:dyDescent="0.3">
      <c r="A61" s="1"/>
      <c r="B61" s="1"/>
      <c r="C61" s="1"/>
      <c r="D61" s="1"/>
      <c r="E61" s="1"/>
      <c r="F61" s="1"/>
      <c r="G61" s="1" t="s">
        <v>60</v>
      </c>
      <c r="H61" s="4">
        <v>-69.680000000000007</v>
      </c>
    </row>
    <row r="62" spans="1:8" x14ac:dyDescent="0.25">
      <c r="A62" s="1"/>
      <c r="B62" s="1"/>
      <c r="C62" s="1"/>
      <c r="D62" s="1"/>
      <c r="E62" s="1"/>
      <c r="F62" s="1" t="s">
        <v>61</v>
      </c>
      <c r="G62" s="1"/>
      <c r="H62" s="2">
        <f>ROUND(SUM(H59:H61),5)</f>
        <v>-139.36000000000001</v>
      </c>
    </row>
    <row r="63" spans="1:8" x14ac:dyDescent="0.25">
      <c r="A63" s="1"/>
      <c r="B63" s="1"/>
      <c r="C63" s="1"/>
      <c r="D63" s="1"/>
      <c r="E63" s="1"/>
      <c r="F63" s="1" t="s">
        <v>62</v>
      </c>
      <c r="G63" s="1"/>
      <c r="H63" s="2"/>
    </row>
    <row r="64" spans="1:8" x14ac:dyDescent="0.25">
      <c r="A64" s="1"/>
      <c r="B64" s="1"/>
      <c r="C64" s="1"/>
      <c r="D64" s="1"/>
      <c r="E64" s="1"/>
      <c r="F64" s="1"/>
      <c r="G64" s="1" t="s">
        <v>63</v>
      </c>
      <c r="H64" s="2">
        <v>-16.3</v>
      </c>
    </row>
    <row r="65" spans="1:8" ht="15.75" thickBot="1" x14ac:dyDescent="0.3">
      <c r="A65" s="1"/>
      <c r="B65" s="1"/>
      <c r="C65" s="1"/>
      <c r="D65" s="1"/>
      <c r="E65" s="1"/>
      <c r="F65" s="1"/>
      <c r="G65" s="1" t="s">
        <v>64</v>
      </c>
      <c r="H65" s="4">
        <v>-16.3</v>
      </c>
    </row>
    <row r="66" spans="1:8" x14ac:dyDescent="0.25">
      <c r="A66" s="1"/>
      <c r="B66" s="1"/>
      <c r="C66" s="1"/>
      <c r="D66" s="1"/>
      <c r="E66" s="1"/>
      <c r="F66" s="1" t="s">
        <v>65</v>
      </c>
      <c r="G66" s="1"/>
      <c r="H66" s="2">
        <f>ROUND(SUM(H63:H65),5)</f>
        <v>-32.6</v>
      </c>
    </row>
    <row r="67" spans="1:8" x14ac:dyDescent="0.25">
      <c r="A67" s="1"/>
      <c r="B67" s="1"/>
      <c r="C67" s="1"/>
      <c r="D67" s="1"/>
      <c r="E67" s="1"/>
      <c r="F67" s="1" t="s">
        <v>66</v>
      </c>
      <c r="G67" s="1"/>
      <c r="H67" s="2">
        <v>-31</v>
      </c>
    </row>
    <row r="68" spans="1:8" x14ac:dyDescent="0.25">
      <c r="A68" s="1"/>
      <c r="B68" s="1"/>
      <c r="C68" s="1"/>
      <c r="D68" s="1"/>
      <c r="E68" s="1"/>
      <c r="F68" s="1" t="s">
        <v>67</v>
      </c>
      <c r="G68" s="1"/>
      <c r="H68" s="2">
        <v>199.9</v>
      </c>
    </row>
    <row r="69" spans="1:8" ht="15.75" thickBot="1" x14ac:dyDescent="0.3">
      <c r="A69" s="1"/>
      <c r="B69" s="1"/>
      <c r="C69" s="1"/>
      <c r="D69" s="1"/>
      <c r="E69" s="1"/>
      <c r="F69" s="1" t="s">
        <v>68</v>
      </c>
      <c r="G69" s="1"/>
      <c r="H69" s="4">
        <v>10924.4</v>
      </c>
    </row>
    <row r="70" spans="1:8" x14ac:dyDescent="0.25">
      <c r="A70" s="1"/>
      <c r="B70" s="1"/>
      <c r="C70" s="1"/>
      <c r="D70" s="1"/>
      <c r="E70" s="1" t="s">
        <v>69</v>
      </c>
      <c r="F70" s="1"/>
      <c r="G70" s="1"/>
      <c r="H70" s="2">
        <f>ROUND(SUM(H55:H58)+H62+SUM(H66:H69),5)</f>
        <v>6559.69</v>
      </c>
    </row>
    <row r="71" spans="1:8" x14ac:dyDescent="0.25">
      <c r="A71" s="1"/>
      <c r="B71" s="1"/>
      <c r="C71" s="1"/>
      <c r="D71" s="1"/>
      <c r="E71" s="1" t="s">
        <v>70</v>
      </c>
      <c r="F71" s="1"/>
      <c r="G71" s="1"/>
      <c r="H71" s="2"/>
    </row>
    <row r="72" spans="1:8" x14ac:dyDescent="0.25">
      <c r="A72" s="1"/>
      <c r="B72" s="1"/>
      <c r="C72" s="1"/>
      <c r="D72" s="1"/>
      <c r="E72" s="1"/>
      <c r="F72" s="1" t="s">
        <v>71</v>
      </c>
      <c r="G72" s="1"/>
      <c r="H72" s="2">
        <v>-0.08</v>
      </c>
    </row>
    <row r="73" spans="1:8" ht="15.75" thickBot="1" x14ac:dyDescent="0.3">
      <c r="A73" s="1"/>
      <c r="B73" s="1"/>
      <c r="C73" s="1"/>
      <c r="D73" s="1"/>
      <c r="E73" s="1"/>
      <c r="F73" s="1" t="s">
        <v>72</v>
      </c>
      <c r="G73" s="1"/>
      <c r="H73" s="2">
        <v>0.08</v>
      </c>
    </row>
    <row r="74" spans="1:8" ht="15.75" thickBot="1" x14ac:dyDescent="0.3">
      <c r="A74" s="1"/>
      <c r="B74" s="1"/>
      <c r="C74" s="1"/>
      <c r="D74" s="1"/>
      <c r="E74" s="1" t="s">
        <v>73</v>
      </c>
      <c r="F74" s="1"/>
      <c r="G74" s="1"/>
      <c r="H74" s="5">
        <f>ROUND(SUM(H71:H73),5)</f>
        <v>0</v>
      </c>
    </row>
    <row r="75" spans="1:8" ht="15.75" thickBot="1" x14ac:dyDescent="0.3">
      <c r="A75" s="1"/>
      <c r="B75" s="1"/>
      <c r="C75" s="1"/>
      <c r="D75" s="1" t="s">
        <v>74</v>
      </c>
      <c r="E75" s="1"/>
      <c r="F75" s="1"/>
      <c r="G75" s="1"/>
      <c r="H75" s="3">
        <f>ROUND(SUM(H48:H51)+H54+H70+H74,5)</f>
        <v>1209469.53</v>
      </c>
    </row>
    <row r="76" spans="1:8" x14ac:dyDescent="0.25">
      <c r="A76" s="1"/>
      <c r="B76" s="1"/>
      <c r="C76" s="1" t="s">
        <v>75</v>
      </c>
      <c r="D76" s="1"/>
      <c r="E76" s="1"/>
      <c r="F76" s="1"/>
      <c r="G76" s="1"/>
      <c r="H76" s="2">
        <f>ROUND(H40+H43+H47+H75,5)</f>
        <v>1292817.1299999999</v>
      </c>
    </row>
    <row r="77" spans="1:8" x14ac:dyDescent="0.25">
      <c r="A77" s="1"/>
      <c r="B77" s="1"/>
      <c r="C77" s="1" t="s">
        <v>76</v>
      </c>
      <c r="D77" s="1"/>
      <c r="E77" s="1"/>
      <c r="F77" s="1"/>
      <c r="G77" s="1"/>
      <c r="H77" s="2"/>
    </row>
    <row r="78" spans="1:8" x14ac:dyDescent="0.25">
      <c r="A78" s="1"/>
      <c r="B78" s="1"/>
      <c r="C78" s="1"/>
      <c r="D78" s="1" t="s">
        <v>77</v>
      </c>
      <c r="E78" s="1"/>
      <c r="F78" s="1"/>
      <c r="G78" s="1"/>
      <c r="H78" s="2">
        <v>594843.37</v>
      </c>
    </row>
    <row r="79" spans="1:8" ht="15.75" thickBot="1" x14ac:dyDescent="0.3">
      <c r="A79" s="1"/>
      <c r="B79" s="1"/>
      <c r="C79" s="1"/>
      <c r="D79" s="1" t="s">
        <v>78</v>
      </c>
      <c r="E79" s="1"/>
      <c r="F79" s="1"/>
      <c r="G79" s="1"/>
      <c r="H79" s="2">
        <v>821464.55</v>
      </c>
    </row>
    <row r="80" spans="1:8" ht="15.75" thickBot="1" x14ac:dyDescent="0.3">
      <c r="A80" s="1"/>
      <c r="B80" s="1"/>
      <c r="C80" s="1" t="s">
        <v>79</v>
      </c>
      <c r="D80" s="1"/>
      <c r="E80" s="1"/>
      <c r="F80" s="1"/>
      <c r="G80" s="1"/>
      <c r="H80" s="3">
        <f>ROUND(SUM(H77:H79),5)</f>
        <v>1416307.92</v>
      </c>
    </row>
    <row r="81" spans="1:8" x14ac:dyDescent="0.25">
      <c r="A81" s="1"/>
      <c r="B81" s="1" t="s">
        <v>80</v>
      </c>
      <c r="C81" s="1"/>
      <c r="D81" s="1"/>
      <c r="E81" s="1"/>
      <c r="F81" s="1"/>
      <c r="G81" s="1"/>
      <c r="H81" s="2">
        <f>ROUND(H39+H76+H80,5)</f>
        <v>2709125.05</v>
      </c>
    </row>
    <row r="82" spans="1:8" x14ac:dyDescent="0.25">
      <c r="A82" s="1"/>
      <c r="B82" s="1" t="s">
        <v>81</v>
      </c>
      <c r="C82" s="1"/>
      <c r="D82" s="1"/>
      <c r="E82" s="1"/>
      <c r="F82" s="1"/>
      <c r="G82" s="1"/>
      <c r="H82" s="2"/>
    </row>
    <row r="83" spans="1:8" x14ac:dyDescent="0.25">
      <c r="A83" s="1"/>
      <c r="B83" s="1"/>
      <c r="C83" s="1" t="s">
        <v>82</v>
      </c>
      <c r="D83" s="1"/>
      <c r="E83" s="1"/>
      <c r="F83" s="1"/>
      <c r="G83" s="1"/>
      <c r="H83" s="2">
        <v>3485.57</v>
      </c>
    </row>
    <row r="84" spans="1:8" x14ac:dyDescent="0.25">
      <c r="A84" s="1"/>
      <c r="B84" s="1"/>
      <c r="C84" s="1" t="s">
        <v>83</v>
      </c>
      <c r="D84" s="1"/>
      <c r="E84" s="1"/>
      <c r="F84" s="1"/>
      <c r="G84" s="1"/>
      <c r="H84" s="2"/>
    </row>
    <row r="85" spans="1:8" x14ac:dyDescent="0.25">
      <c r="A85" s="1"/>
      <c r="B85" s="1"/>
      <c r="C85" s="1"/>
      <c r="D85" s="1" t="s">
        <v>84</v>
      </c>
      <c r="E85" s="1"/>
      <c r="F85" s="1"/>
      <c r="G85" s="1"/>
      <c r="H85" s="2">
        <v>6580.22</v>
      </c>
    </row>
    <row r="86" spans="1:8" x14ac:dyDescent="0.25">
      <c r="A86" s="1"/>
      <c r="B86" s="1"/>
      <c r="C86" s="1"/>
      <c r="D86" s="1" t="s">
        <v>85</v>
      </c>
      <c r="E86" s="1"/>
      <c r="F86" s="1"/>
      <c r="G86" s="1"/>
      <c r="H86" s="2">
        <v>20000</v>
      </c>
    </row>
    <row r="87" spans="1:8" x14ac:dyDescent="0.25">
      <c r="A87" s="1"/>
      <c r="B87" s="1"/>
      <c r="C87" s="1"/>
      <c r="D87" s="1" t="s">
        <v>86</v>
      </c>
      <c r="E87" s="1"/>
      <c r="F87" s="1"/>
      <c r="G87" s="1"/>
      <c r="H87" s="2">
        <v>227922.16</v>
      </c>
    </row>
    <row r="88" spans="1:8" x14ac:dyDescent="0.25">
      <c r="A88" s="1"/>
      <c r="B88" s="1"/>
      <c r="C88" s="1"/>
      <c r="D88" s="1" t="s">
        <v>87</v>
      </c>
      <c r="E88" s="1"/>
      <c r="F88" s="1"/>
      <c r="G88" s="1"/>
      <c r="H88" s="2">
        <v>51951.44</v>
      </c>
    </row>
    <row r="89" spans="1:8" x14ac:dyDescent="0.25">
      <c r="A89" s="1"/>
      <c r="B89" s="1"/>
      <c r="C89" s="1"/>
      <c r="D89" s="1" t="s">
        <v>88</v>
      </c>
      <c r="E89" s="1"/>
      <c r="F89" s="1"/>
      <c r="G89" s="1"/>
      <c r="H89" s="2">
        <v>5000</v>
      </c>
    </row>
    <row r="90" spans="1:8" ht="15.75" thickBot="1" x14ac:dyDescent="0.3">
      <c r="A90" s="1"/>
      <c r="B90" s="1"/>
      <c r="C90" s="1"/>
      <c r="D90" s="1" t="s">
        <v>89</v>
      </c>
      <c r="E90" s="1"/>
      <c r="F90" s="1"/>
      <c r="G90" s="1"/>
      <c r="H90" s="4">
        <v>54912.88</v>
      </c>
    </row>
    <row r="91" spans="1:8" x14ac:dyDescent="0.25">
      <c r="A91" s="1"/>
      <c r="B91" s="1"/>
      <c r="C91" s="1" t="s">
        <v>90</v>
      </c>
      <c r="D91" s="1"/>
      <c r="E91" s="1"/>
      <c r="F91" s="1"/>
      <c r="G91" s="1"/>
      <c r="H91" s="2">
        <f>ROUND(SUM(H84:H90),5)</f>
        <v>366366.7</v>
      </c>
    </row>
    <row r="92" spans="1:8" x14ac:dyDescent="0.25">
      <c r="A92" s="1"/>
      <c r="B92" s="1"/>
      <c r="C92" s="1" t="s">
        <v>91</v>
      </c>
      <c r="D92" s="1"/>
      <c r="E92" s="1"/>
      <c r="F92" s="1"/>
      <c r="G92" s="1"/>
      <c r="H92" s="2">
        <v>736072.06</v>
      </c>
    </row>
    <row r="93" spans="1:8" x14ac:dyDescent="0.25">
      <c r="A93" s="1"/>
      <c r="B93" s="1"/>
      <c r="C93" s="1" t="s">
        <v>92</v>
      </c>
      <c r="D93" s="1"/>
      <c r="E93" s="1"/>
      <c r="F93" s="1"/>
      <c r="G93" s="1"/>
      <c r="H93" s="2">
        <v>99991.5</v>
      </c>
    </row>
    <row r="94" spans="1:8" ht="15.75" thickBot="1" x14ac:dyDescent="0.3">
      <c r="A94" s="1"/>
      <c r="B94" s="1"/>
      <c r="C94" s="1" t="s">
        <v>93</v>
      </c>
      <c r="D94" s="1"/>
      <c r="E94" s="1"/>
      <c r="F94" s="1"/>
      <c r="G94" s="1"/>
      <c r="H94" s="2">
        <v>748456.76</v>
      </c>
    </row>
    <row r="95" spans="1:8" ht="15.75" thickBot="1" x14ac:dyDescent="0.3">
      <c r="A95" s="1"/>
      <c r="B95" s="1" t="s">
        <v>94</v>
      </c>
      <c r="C95" s="1"/>
      <c r="D95" s="1"/>
      <c r="E95" s="1"/>
      <c r="F95" s="1"/>
      <c r="G95" s="1"/>
      <c r="H95" s="5">
        <f>ROUND(SUM(H82:H83)+SUM(H91:H94),5)</f>
        <v>1954372.59</v>
      </c>
    </row>
    <row r="96" spans="1:8" s="8" customFormat="1" ht="12" thickBot="1" x14ac:dyDescent="0.25">
      <c r="A96" s="6" t="s">
        <v>95</v>
      </c>
      <c r="B96" s="6"/>
      <c r="C96" s="6"/>
      <c r="D96" s="6"/>
      <c r="E96" s="6"/>
      <c r="F96" s="6"/>
      <c r="G96" s="6"/>
      <c r="H96" s="7">
        <f>ROUND(H38+H81+H95,5)</f>
        <v>4663497.6399999997</v>
      </c>
    </row>
    <row r="97" ht="15.75" thickTop="1" x14ac:dyDescent="0.25"/>
  </sheetData>
  <pageMargins left="0.7" right="0.7" top="0.75" bottom="0.75" header="0.1" footer="0.3"/>
  <pageSetup orientation="portrait" r:id="rId1"/>
  <headerFooter>
    <oddHeader>&amp;L&amp;"Arial,Bold"&amp;8 3:55 PM
&amp;"Arial,Bold"&amp;8 09/10/26
&amp;"Arial,Bold"&amp;8 Accrual Basis&amp;C&amp;"Arial,Bold"&amp;12 Nederland Fire Protection District
&amp;"Arial,Bold"&amp;14 Balance Sheet
&amp;"Arial,Bold"&amp;10 As of August 31, 2026</oddHeader>
    <oddFooter>&amp;R&amp;"Arial,Bold"&amp;8 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DA91F-1A60-4EAD-A5A9-3A83FEDDB189}">
  <dimension ref="A1:M259"/>
  <sheetViews>
    <sheetView workbookViewId="0">
      <pane xSplit="9" ySplit="2" topLeftCell="J3" activePane="bottomRight" state="frozenSplit"/>
      <selection pane="topRight" activeCell="J1" sqref="J1"/>
      <selection pane="bottomLeft" activeCell="A3" sqref="A3"/>
      <selection pane="bottomRight"/>
    </sheetView>
  </sheetViews>
  <sheetFormatPr defaultRowHeight="15" x14ac:dyDescent="0.25"/>
  <cols>
    <col min="1" max="8" width="3" style="12" customWidth="1"/>
    <col min="9" max="9" width="31.28515625" style="12" customWidth="1"/>
    <col min="10" max="10" width="9.28515625" bestFit="1" customWidth="1"/>
    <col min="11" max="11" width="8.7109375" bestFit="1" customWidth="1"/>
    <col min="12" max="12" width="12" bestFit="1" customWidth="1"/>
    <col min="13" max="13" width="10.28515625" bestFit="1" customWidth="1"/>
  </cols>
  <sheetData>
    <row r="1" spans="1:13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4"/>
      <c r="K1" s="14"/>
      <c r="L1" s="14"/>
      <c r="M1" s="14"/>
    </row>
    <row r="2" spans="1:13" s="11" customFormat="1" ht="16.5" thickTop="1" thickBot="1" x14ac:dyDescent="0.3">
      <c r="A2" s="9"/>
      <c r="B2" s="9"/>
      <c r="C2" s="9"/>
      <c r="D2" s="9"/>
      <c r="E2" s="9"/>
      <c r="F2" s="9"/>
      <c r="G2" s="9"/>
      <c r="H2" s="9"/>
      <c r="I2" s="9"/>
      <c r="J2" s="20" t="s">
        <v>96</v>
      </c>
      <c r="K2" s="20" t="s">
        <v>97</v>
      </c>
      <c r="L2" s="20" t="s">
        <v>98</v>
      </c>
      <c r="M2" s="20" t="s">
        <v>99</v>
      </c>
    </row>
    <row r="3" spans="1:13" ht="15.75" thickTop="1" x14ac:dyDescent="0.25">
      <c r="A3" s="1"/>
      <c r="B3" s="1" t="s">
        <v>100</v>
      </c>
      <c r="C3" s="1"/>
      <c r="D3" s="1"/>
      <c r="E3" s="1"/>
      <c r="F3" s="1"/>
      <c r="G3" s="1"/>
      <c r="H3" s="1"/>
      <c r="I3" s="1"/>
      <c r="J3" s="2"/>
      <c r="K3" s="2"/>
      <c r="L3" s="2"/>
      <c r="M3" s="15"/>
    </row>
    <row r="4" spans="1:13" x14ac:dyDescent="0.25">
      <c r="A4" s="1"/>
      <c r="B4" s="1"/>
      <c r="C4" s="1"/>
      <c r="D4" s="1" t="s">
        <v>101</v>
      </c>
      <c r="E4" s="1"/>
      <c r="F4" s="1"/>
      <c r="G4" s="1"/>
      <c r="H4" s="1"/>
      <c r="I4" s="1"/>
      <c r="J4" s="2"/>
      <c r="K4" s="2"/>
      <c r="L4" s="2"/>
      <c r="M4" s="15"/>
    </row>
    <row r="5" spans="1:13" x14ac:dyDescent="0.25">
      <c r="A5" s="1"/>
      <c r="B5" s="1"/>
      <c r="C5" s="1"/>
      <c r="D5" s="1"/>
      <c r="E5" s="1" t="s">
        <v>102</v>
      </c>
      <c r="F5" s="1"/>
      <c r="G5" s="1"/>
      <c r="H5" s="1"/>
      <c r="I5" s="1"/>
      <c r="J5" s="2">
        <v>0</v>
      </c>
      <c r="K5" s="2">
        <v>0</v>
      </c>
      <c r="L5" s="2">
        <f>ROUND((J5-K5),5)</f>
        <v>0</v>
      </c>
      <c r="M5" s="15">
        <f>ROUND(IF(K5=0, IF(J5=0, 0, 1), J5/K5),5)</f>
        <v>0</v>
      </c>
    </row>
    <row r="6" spans="1:13" x14ac:dyDescent="0.25">
      <c r="A6" s="1"/>
      <c r="B6" s="1"/>
      <c r="C6" s="1"/>
      <c r="D6" s="1"/>
      <c r="E6" s="1" t="s">
        <v>103</v>
      </c>
      <c r="F6" s="1"/>
      <c r="G6" s="1"/>
      <c r="H6" s="1"/>
      <c r="I6" s="1"/>
      <c r="J6" s="2">
        <v>0</v>
      </c>
      <c r="K6" s="2">
        <v>0</v>
      </c>
      <c r="L6" s="2">
        <f>ROUND((J6-K6),5)</f>
        <v>0</v>
      </c>
      <c r="M6" s="15">
        <f>ROUND(IF(K6=0, IF(J6=0, 0, 1), J6/K6),5)</f>
        <v>0</v>
      </c>
    </row>
    <row r="7" spans="1:13" x14ac:dyDescent="0.25">
      <c r="A7" s="1"/>
      <c r="B7" s="1"/>
      <c r="C7" s="1"/>
      <c r="D7" s="1"/>
      <c r="E7" s="1" t="s">
        <v>104</v>
      </c>
      <c r="F7" s="1"/>
      <c r="G7" s="1"/>
      <c r="H7" s="1"/>
      <c r="I7" s="1"/>
      <c r="J7" s="2">
        <v>400</v>
      </c>
      <c r="K7" s="2">
        <v>50</v>
      </c>
      <c r="L7" s="2">
        <f>ROUND((J7-K7),5)</f>
        <v>350</v>
      </c>
      <c r="M7" s="15">
        <f>ROUND(IF(K7=0, IF(J7=0, 0, 1), J7/K7),5)</f>
        <v>8</v>
      </c>
    </row>
    <row r="8" spans="1:13" x14ac:dyDescent="0.25">
      <c r="A8" s="1"/>
      <c r="B8" s="1"/>
      <c r="C8" s="1"/>
      <c r="D8" s="1"/>
      <c r="E8" s="1" t="s">
        <v>105</v>
      </c>
      <c r="F8" s="1"/>
      <c r="G8" s="1"/>
      <c r="H8" s="1"/>
      <c r="I8" s="1"/>
      <c r="J8" s="2">
        <v>5607.15</v>
      </c>
      <c r="K8" s="2">
        <v>4630.2700000000004</v>
      </c>
      <c r="L8" s="2">
        <f>ROUND((J8-K8),5)</f>
        <v>976.88</v>
      </c>
      <c r="M8" s="15">
        <f>ROUND(IF(K8=0, IF(J8=0, 0, 1), J8/K8),5)</f>
        <v>1.2109799999999999</v>
      </c>
    </row>
    <row r="9" spans="1:13" x14ac:dyDescent="0.25">
      <c r="A9" s="1"/>
      <c r="B9" s="1"/>
      <c r="C9" s="1"/>
      <c r="D9" s="1"/>
      <c r="E9" s="1" t="s">
        <v>106</v>
      </c>
      <c r="F9" s="1"/>
      <c r="G9" s="1"/>
      <c r="H9" s="1"/>
      <c r="I9" s="1"/>
      <c r="J9" s="2"/>
      <c r="K9" s="2"/>
      <c r="L9" s="2"/>
      <c r="M9" s="15"/>
    </row>
    <row r="10" spans="1:13" x14ac:dyDescent="0.25">
      <c r="A10" s="1"/>
      <c r="B10" s="1"/>
      <c r="C10" s="1"/>
      <c r="D10" s="1"/>
      <c r="E10" s="1"/>
      <c r="F10" s="1" t="s">
        <v>107</v>
      </c>
      <c r="G10" s="1"/>
      <c r="H10" s="1"/>
      <c r="I10" s="1"/>
      <c r="J10" s="2">
        <v>0</v>
      </c>
      <c r="K10" s="2">
        <v>0</v>
      </c>
      <c r="L10" s="2">
        <f t="shared" ref="L10:L31" si="0">ROUND((J10-K10),5)</f>
        <v>0</v>
      </c>
      <c r="M10" s="15">
        <f t="shared" ref="M10:M31" si="1">ROUND(IF(K10=0, IF(J10=0, 0, 1), J10/K10),5)</f>
        <v>0</v>
      </c>
    </row>
    <row r="11" spans="1:13" x14ac:dyDescent="0.25">
      <c r="A11" s="1"/>
      <c r="B11" s="1"/>
      <c r="C11" s="1"/>
      <c r="D11" s="1"/>
      <c r="E11" s="1"/>
      <c r="F11" s="1" t="s">
        <v>108</v>
      </c>
      <c r="G11" s="1"/>
      <c r="H11" s="1"/>
      <c r="I11" s="1"/>
      <c r="J11" s="2">
        <v>356.13</v>
      </c>
      <c r="K11" s="2">
        <v>0</v>
      </c>
      <c r="L11" s="2">
        <f t="shared" si="0"/>
        <v>356.13</v>
      </c>
      <c r="M11" s="15">
        <f t="shared" si="1"/>
        <v>1</v>
      </c>
    </row>
    <row r="12" spans="1:13" x14ac:dyDescent="0.25">
      <c r="A12" s="1"/>
      <c r="B12" s="1"/>
      <c r="C12" s="1"/>
      <c r="D12" s="1"/>
      <c r="E12" s="1"/>
      <c r="F12" s="1" t="s">
        <v>109</v>
      </c>
      <c r="G12" s="1"/>
      <c r="H12" s="1"/>
      <c r="I12" s="1"/>
      <c r="J12" s="2">
        <v>53.17</v>
      </c>
      <c r="K12" s="2">
        <v>1152.1500000000001</v>
      </c>
      <c r="L12" s="2">
        <f t="shared" si="0"/>
        <v>-1098.98</v>
      </c>
      <c r="M12" s="15">
        <f t="shared" si="1"/>
        <v>4.6149999999999997E-2</v>
      </c>
    </row>
    <row r="13" spans="1:13" x14ac:dyDescent="0.25">
      <c r="A13" s="1"/>
      <c r="B13" s="1"/>
      <c r="C13" s="1"/>
      <c r="D13" s="1"/>
      <c r="E13" s="1"/>
      <c r="F13" s="1" t="s">
        <v>110</v>
      </c>
      <c r="G13" s="1"/>
      <c r="H13" s="1"/>
      <c r="I13" s="1"/>
      <c r="J13" s="2">
        <v>0</v>
      </c>
      <c r="K13" s="2">
        <v>23043.08</v>
      </c>
      <c r="L13" s="2">
        <f t="shared" si="0"/>
        <v>-23043.08</v>
      </c>
      <c r="M13" s="15">
        <f t="shared" si="1"/>
        <v>0</v>
      </c>
    </row>
    <row r="14" spans="1:13" x14ac:dyDescent="0.25">
      <c r="A14" s="1"/>
      <c r="B14" s="1"/>
      <c r="C14" s="1"/>
      <c r="D14" s="1"/>
      <c r="E14" s="1"/>
      <c r="F14" s="1" t="s">
        <v>111</v>
      </c>
      <c r="G14" s="1"/>
      <c r="H14" s="1"/>
      <c r="I14" s="1"/>
      <c r="J14" s="2">
        <v>23500.74</v>
      </c>
      <c r="K14" s="2">
        <v>4385.1099999999997</v>
      </c>
      <c r="L14" s="2">
        <f t="shared" si="0"/>
        <v>19115.63</v>
      </c>
      <c r="M14" s="15">
        <f t="shared" si="1"/>
        <v>5.35921</v>
      </c>
    </row>
    <row r="15" spans="1:13" x14ac:dyDescent="0.25">
      <c r="A15" s="1"/>
      <c r="B15" s="1"/>
      <c r="C15" s="1"/>
      <c r="D15" s="1"/>
      <c r="E15" s="1"/>
      <c r="F15" s="1" t="s">
        <v>112</v>
      </c>
      <c r="G15" s="1"/>
      <c r="H15" s="1"/>
      <c r="I15" s="1"/>
      <c r="J15" s="2">
        <v>5536.33</v>
      </c>
      <c r="K15" s="2">
        <v>7143.22</v>
      </c>
      <c r="L15" s="2">
        <f t="shared" si="0"/>
        <v>-1606.89</v>
      </c>
      <c r="M15" s="15">
        <f t="shared" si="1"/>
        <v>0.77505000000000002</v>
      </c>
    </row>
    <row r="16" spans="1:13" x14ac:dyDescent="0.25">
      <c r="A16" s="1"/>
      <c r="B16" s="1"/>
      <c r="C16" s="1"/>
      <c r="D16" s="1"/>
      <c r="E16" s="1"/>
      <c r="F16" s="1" t="s">
        <v>113</v>
      </c>
      <c r="G16" s="1"/>
      <c r="H16" s="1"/>
      <c r="I16" s="1"/>
      <c r="J16" s="2">
        <v>0</v>
      </c>
      <c r="K16" s="2">
        <v>3840.5</v>
      </c>
      <c r="L16" s="2">
        <f t="shared" si="0"/>
        <v>-3840.5</v>
      </c>
      <c r="M16" s="15">
        <f t="shared" si="1"/>
        <v>0</v>
      </c>
    </row>
    <row r="17" spans="1:13" x14ac:dyDescent="0.25">
      <c r="A17" s="1"/>
      <c r="B17" s="1"/>
      <c r="C17" s="1"/>
      <c r="D17" s="1"/>
      <c r="E17" s="1"/>
      <c r="F17" s="1" t="s">
        <v>114</v>
      </c>
      <c r="G17" s="1"/>
      <c r="H17" s="1"/>
      <c r="I17" s="1"/>
      <c r="J17" s="2">
        <v>0</v>
      </c>
      <c r="K17" s="2">
        <v>192.03</v>
      </c>
      <c r="L17" s="2">
        <f t="shared" si="0"/>
        <v>-192.03</v>
      </c>
      <c r="M17" s="15">
        <f t="shared" si="1"/>
        <v>0</v>
      </c>
    </row>
    <row r="18" spans="1:13" x14ac:dyDescent="0.25">
      <c r="A18" s="1"/>
      <c r="B18" s="1"/>
      <c r="C18" s="1"/>
      <c r="D18" s="1"/>
      <c r="E18" s="1"/>
      <c r="F18" s="1" t="s">
        <v>115</v>
      </c>
      <c r="G18" s="1"/>
      <c r="H18" s="1"/>
      <c r="I18" s="1"/>
      <c r="J18" s="2">
        <v>350.62</v>
      </c>
      <c r="K18" s="2">
        <v>0</v>
      </c>
      <c r="L18" s="2">
        <f t="shared" si="0"/>
        <v>350.62</v>
      </c>
      <c r="M18" s="15">
        <f t="shared" si="1"/>
        <v>1</v>
      </c>
    </row>
    <row r="19" spans="1:13" x14ac:dyDescent="0.25">
      <c r="A19" s="1"/>
      <c r="B19" s="1"/>
      <c r="C19" s="1"/>
      <c r="D19" s="1"/>
      <c r="E19" s="1"/>
      <c r="F19" s="1" t="s">
        <v>116</v>
      </c>
      <c r="G19" s="1"/>
      <c r="H19" s="1"/>
      <c r="I19" s="1"/>
      <c r="J19" s="2">
        <v>4558.32</v>
      </c>
      <c r="K19" s="2">
        <v>0</v>
      </c>
      <c r="L19" s="2">
        <f t="shared" si="0"/>
        <v>4558.32</v>
      </c>
      <c r="M19" s="15">
        <f t="shared" si="1"/>
        <v>1</v>
      </c>
    </row>
    <row r="20" spans="1:13" x14ac:dyDescent="0.25">
      <c r="A20" s="1"/>
      <c r="B20" s="1"/>
      <c r="C20" s="1"/>
      <c r="D20" s="1"/>
      <c r="E20" s="1"/>
      <c r="F20" s="1" t="s">
        <v>117</v>
      </c>
      <c r="G20" s="1"/>
      <c r="H20" s="1"/>
      <c r="I20" s="1"/>
      <c r="J20" s="2">
        <v>0</v>
      </c>
      <c r="K20" s="2">
        <v>0</v>
      </c>
      <c r="L20" s="2">
        <f t="shared" si="0"/>
        <v>0</v>
      </c>
      <c r="M20" s="15">
        <f t="shared" si="1"/>
        <v>0</v>
      </c>
    </row>
    <row r="21" spans="1:13" x14ac:dyDescent="0.25">
      <c r="A21" s="1"/>
      <c r="B21" s="1"/>
      <c r="C21" s="1"/>
      <c r="D21" s="1"/>
      <c r="E21" s="1"/>
      <c r="F21" s="1" t="s">
        <v>118</v>
      </c>
      <c r="G21" s="1"/>
      <c r="H21" s="1"/>
      <c r="I21" s="1"/>
      <c r="J21" s="2">
        <v>225.67</v>
      </c>
      <c r="K21" s="2">
        <v>49.7</v>
      </c>
      <c r="L21" s="2">
        <f t="shared" si="0"/>
        <v>175.97</v>
      </c>
      <c r="M21" s="15">
        <f t="shared" si="1"/>
        <v>4.5406399999999998</v>
      </c>
    </row>
    <row r="22" spans="1:13" x14ac:dyDescent="0.25">
      <c r="A22" s="1"/>
      <c r="B22" s="1"/>
      <c r="C22" s="1"/>
      <c r="D22" s="1"/>
      <c r="E22" s="1"/>
      <c r="F22" s="1" t="s">
        <v>119</v>
      </c>
      <c r="G22" s="1"/>
      <c r="H22" s="1"/>
      <c r="I22" s="1"/>
      <c r="J22" s="2">
        <v>1511.71</v>
      </c>
      <c r="K22" s="2">
        <v>187.76</v>
      </c>
      <c r="L22" s="2">
        <f t="shared" si="0"/>
        <v>1323.95</v>
      </c>
      <c r="M22" s="15">
        <f t="shared" si="1"/>
        <v>8.0512899999999998</v>
      </c>
    </row>
    <row r="23" spans="1:13" x14ac:dyDescent="0.25">
      <c r="A23" s="1"/>
      <c r="B23" s="1"/>
      <c r="C23" s="1"/>
      <c r="D23" s="1"/>
      <c r="E23" s="1"/>
      <c r="F23" s="1" t="s">
        <v>120</v>
      </c>
      <c r="G23" s="1"/>
      <c r="H23" s="1"/>
      <c r="I23" s="1"/>
      <c r="J23" s="2">
        <v>0</v>
      </c>
      <c r="K23" s="2">
        <v>0</v>
      </c>
      <c r="L23" s="2">
        <f t="shared" si="0"/>
        <v>0</v>
      </c>
      <c r="M23" s="15">
        <f t="shared" si="1"/>
        <v>0</v>
      </c>
    </row>
    <row r="24" spans="1:13" x14ac:dyDescent="0.25">
      <c r="A24" s="1"/>
      <c r="B24" s="1"/>
      <c r="C24" s="1"/>
      <c r="D24" s="1"/>
      <c r="E24" s="1"/>
      <c r="F24" s="1" t="s">
        <v>121</v>
      </c>
      <c r="G24" s="1"/>
      <c r="H24" s="1"/>
      <c r="I24" s="1"/>
      <c r="J24" s="2">
        <v>0</v>
      </c>
      <c r="K24" s="2">
        <v>0</v>
      </c>
      <c r="L24" s="2">
        <f t="shared" si="0"/>
        <v>0</v>
      </c>
      <c r="M24" s="15">
        <f t="shared" si="1"/>
        <v>0</v>
      </c>
    </row>
    <row r="25" spans="1:13" x14ac:dyDescent="0.25">
      <c r="A25" s="1"/>
      <c r="B25" s="1"/>
      <c r="C25" s="1"/>
      <c r="D25" s="1"/>
      <c r="E25" s="1"/>
      <c r="F25" s="1" t="s">
        <v>122</v>
      </c>
      <c r="G25" s="1"/>
      <c r="H25" s="1"/>
      <c r="I25" s="1"/>
      <c r="J25" s="2">
        <v>0</v>
      </c>
      <c r="K25" s="2">
        <v>0</v>
      </c>
      <c r="L25" s="2">
        <f t="shared" si="0"/>
        <v>0</v>
      </c>
      <c r="M25" s="15">
        <f t="shared" si="1"/>
        <v>0</v>
      </c>
    </row>
    <row r="26" spans="1:13" x14ac:dyDescent="0.25">
      <c r="A26" s="1"/>
      <c r="B26" s="1"/>
      <c r="C26" s="1"/>
      <c r="D26" s="1"/>
      <c r="E26" s="1"/>
      <c r="F26" s="1" t="s">
        <v>123</v>
      </c>
      <c r="G26" s="1"/>
      <c r="H26" s="1"/>
      <c r="I26" s="1"/>
      <c r="J26" s="2">
        <v>0</v>
      </c>
      <c r="K26" s="2">
        <v>0</v>
      </c>
      <c r="L26" s="2">
        <f t="shared" si="0"/>
        <v>0</v>
      </c>
      <c r="M26" s="15">
        <f t="shared" si="1"/>
        <v>0</v>
      </c>
    </row>
    <row r="27" spans="1:13" x14ac:dyDescent="0.25">
      <c r="A27" s="1"/>
      <c r="B27" s="1"/>
      <c r="C27" s="1"/>
      <c r="D27" s="1"/>
      <c r="E27" s="1"/>
      <c r="F27" s="1" t="s">
        <v>124</v>
      </c>
      <c r="G27" s="1"/>
      <c r="H27" s="1"/>
      <c r="I27" s="1"/>
      <c r="J27" s="2">
        <v>0</v>
      </c>
      <c r="K27" s="2">
        <v>0</v>
      </c>
      <c r="L27" s="2">
        <f t="shared" si="0"/>
        <v>0</v>
      </c>
      <c r="M27" s="15">
        <f t="shared" si="1"/>
        <v>0</v>
      </c>
    </row>
    <row r="28" spans="1:13" ht="15.75" thickBot="1" x14ac:dyDescent="0.3">
      <c r="A28" s="1"/>
      <c r="B28" s="1"/>
      <c r="C28" s="1"/>
      <c r="D28" s="1"/>
      <c r="E28" s="1"/>
      <c r="F28" s="1" t="s">
        <v>125</v>
      </c>
      <c r="G28" s="1"/>
      <c r="H28" s="1"/>
      <c r="I28" s="1"/>
      <c r="J28" s="2">
        <v>0</v>
      </c>
      <c r="K28" s="2">
        <v>0</v>
      </c>
      <c r="L28" s="2">
        <f t="shared" si="0"/>
        <v>0</v>
      </c>
      <c r="M28" s="15">
        <f t="shared" si="1"/>
        <v>0</v>
      </c>
    </row>
    <row r="29" spans="1:13" ht="15.75" thickBot="1" x14ac:dyDescent="0.3">
      <c r="A29" s="1"/>
      <c r="B29" s="1"/>
      <c r="C29" s="1"/>
      <c r="D29" s="1"/>
      <c r="E29" s="1" t="s">
        <v>126</v>
      </c>
      <c r="F29" s="1"/>
      <c r="G29" s="1"/>
      <c r="H29" s="1"/>
      <c r="I29" s="1"/>
      <c r="J29" s="5">
        <f>ROUND(SUM(J9:J28),5)</f>
        <v>36092.69</v>
      </c>
      <c r="K29" s="5">
        <f>ROUND(SUM(K9:K28),5)</f>
        <v>39993.550000000003</v>
      </c>
      <c r="L29" s="5">
        <f t="shared" si="0"/>
        <v>-3900.86</v>
      </c>
      <c r="M29" s="16">
        <f t="shared" si="1"/>
        <v>0.90246000000000004</v>
      </c>
    </row>
    <row r="30" spans="1:13" ht="15.75" thickBot="1" x14ac:dyDescent="0.3">
      <c r="A30" s="1"/>
      <c r="B30" s="1"/>
      <c r="C30" s="1"/>
      <c r="D30" s="1" t="s">
        <v>127</v>
      </c>
      <c r="E30" s="1"/>
      <c r="F30" s="1"/>
      <c r="G30" s="1"/>
      <c r="H30" s="1"/>
      <c r="I30" s="1"/>
      <c r="J30" s="3">
        <f>ROUND(SUM(J4:J8)+J29,5)</f>
        <v>42099.839999999997</v>
      </c>
      <c r="K30" s="3">
        <f>ROUND(SUM(K4:K8)+K29,5)</f>
        <v>44673.82</v>
      </c>
      <c r="L30" s="3">
        <f t="shared" si="0"/>
        <v>-2573.98</v>
      </c>
      <c r="M30" s="17">
        <f t="shared" si="1"/>
        <v>0.94238</v>
      </c>
    </row>
    <row r="31" spans="1:13" x14ac:dyDescent="0.25">
      <c r="A31" s="1"/>
      <c r="B31" s="1"/>
      <c r="C31" s="1" t="s">
        <v>128</v>
      </c>
      <c r="D31" s="1"/>
      <c r="E31" s="1"/>
      <c r="F31" s="1"/>
      <c r="G31" s="1"/>
      <c r="H31" s="1"/>
      <c r="I31" s="1"/>
      <c r="J31" s="2">
        <f>J30</f>
        <v>42099.839999999997</v>
      </c>
      <c r="K31" s="2">
        <f>K30</f>
        <v>44673.82</v>
      </c>
      <c r="L31" s="2">
        <f t="shared" si="0"/>
        <v>-2573.98</v>
      </c>
      <c r="M31" s="15">
        <f t="shared" si="1"/>
        <v>0.94238</v>
      </c>
    </row>
    <row r="32" spans="1:13" x14ac:dyDescent="0.25">
      <c r="A32" s="1"/>
      <c r="B32" s="1"/>
      <c r="C32" s="1"/>
      <c r="D32" s="1" t="s">
        <v>129</v>
      </c>
      <c r="E32" s="1"/>
      <c r="F32" s="1"/>
      <c r="G32" s="1"/>
      <c r="H32" s="1"/>
      <c r="I32" s="1"/>
      <c r="J32" s="2"/>
      <c r="K32" s="2"/>
      <c r="L32" s="2"/>
      <c r="M32" s="15"/>
    </row>
    <row r="33" spans="1:13" x14ac:dyDescent="0.25">
      <c r="A33" s="1"/>
      <c r="B33" s="1"/>
      <c r="C33" s="1"/>
      <c r="D33" s="1"/>
      <c r="E33" s="1" t="s">
        <v>130</v>
      </c>
      <c r="F33" s="1"/>
      <c r="G33" s="1"/>
      <c r="H33" s="1"/>
      <c r="I33" s="1"/>
      <c r="J33" s="2"/>
      <c r="K33" s="2"/>
      <c r="L33" s="2"/>
      <c r="M33" s="15"/>
    </row>
    <row r="34" spans="1:13" x14ac:dyDescent="0.25">
      <c r="A34" s="1"/>
      <c r="B34" s="1"/>
      <c r="C34" s="1"/>
      <c r="D34" s="1"/>
      <c r="E34" s="1"/>
      <c r="F34" s="1" t="s">
        <v>131</v>
      </c>
      <c r="G34" s="1"/>
      <c r="H34" s="1"/>
      <c r="I34" s="1"/>
      <c r="J34" s="2">
        <v>66841.2</v>
      </c>
      <c r="K34" s="2"/>
      <c r="L34" s="2"/>
      <c r="M34" s="15"/>
    </row>
    <row r="35" spans="1:13" x14ac:dyDescent="0.25">
      <c r="A35" s="1"/>
      <c r="B35" s="1"/>
      <c r="C35" s="1"/>
      <c r="D35" s="1"/>
      <c r="E35" s="1"/>
      <c r="F35" s="1" t="s">
        <v>132</v>
      </c>
      <c r="G35" s="1"/>
      <c r="H35" s="1"/>
      <c r="I35" s="1"/>
      <c r="J35" s="2">
        <v>1046.3399999999999</v>
      </c>
      <c r="K35" s="2">
        <v>0</v>
      </c>
      <c r="L35" s="2">
        <f t="shared" ref="L35:L41" si="2">ROUND((J35-K35),5)</f>
        <v>1046.3399999999999</v>
      </c>
      <c r="M35" s="15">
        <f t="shared" ref="M35:M41" si="3">ROUND(IF(K35=0, IF(J35=0, 0, 1), J35/K35),5)</f>
        <v>1</v>
      </c>
    </row>
    <row r="36" spans="1:13" x14ac:dyDescent="0.25">
      <c r="A36" s="1"/>
      <c r="B36" s="1"/>
      <c r="C36" s="1"/>
      <c r="D36" s="1"/>
      <c r="E36" s="1"/>
      <c r="F36" s="1" t="s">
        <v>133</v>
      </c>
      <c r="G36" s="1"/>
      <c r="H36" s="1"/>
      <c r="I36" s="1"/>
      <c r="J36" s="2">
        <v>0</v>
      </c>
      <c r="K36" s="2">
        <v>5030</v>
      </c>
      <c r="L36" s="2">
        <f t="shared" si="2"/>
        <v>-5030</v>
      </c>
      <c r="M36" s="15">
        <f t="shared" si="3"/>
        <v>0</v>
      </c>
    </row>
    <row r="37" spans="1:13" x14ac:dyDescent="0.25">
      <c r="A37" s="1"/>
      <c r="B37" s="1"/>
      <c r="C37" s="1"/>
      <c r="D37" s="1"/>
      <c r="E37" s="1"/>
      <c r="F37" s="1" t="s">
        <v>134</v>
      </c>
      <c r="G37" s="1"/>
      <c r="H37" s="1"/>
      <c r="I37" s="1"/>
      <c r="J37" s="2">
        <v>0</v>
      </c>
      <c r="K37" s="2">
        <v>0</v>
      </c>
      <c r="L37" s="2">
        <f t="shared" si="2"/>
        <v>0</v>
      </c>
      <c r="M37" s="15">
        <f t="shared" si="3"/>
        <v>0</v>
      </c>
    </row>
    <row r="38" spans="1:13" x14ac:dyDescent="0.25">
      <c r="A38" s="1"/>
      <c r="B38" s="1"/>
      <c r="C38" s="1"/>
      <c r="D38" s="1"/>
      <c r="E38" s="1"/>
      <c r="F38" s="1" t="s">
        <v>135</v>
      </c>
      <c r="G38" s="1"/>
      <c r="H38" s="1"/>
      <c r="I38" s="1"/>
      <c r="J38" s="2">
        <v>0</v>
      </c>
      <c r="K38" s="2">
        <v>0</v>
      </c>
      <c r="L38" s="2">
        <f t="shared" si="2"/>
        <v>0</v>
      </c>
      <c r="M38" s="15">
        <f t="shared" si="3"/>
        <v>0</v>
      </c>
    </row>
    <row r="39" spans="1:13" x14ac:dyDescent="0.25">
      <c r="A39" s="1"/>
      <c r="B39" s="1"/>
      <c r="C39" s="1"/>
      <c r="D39" s="1"/>
      <c r="E39" s="1"/>
      <c r="F39" s="1" t="s">
        <v>136</v>
      </c>
      <c r="G39" s="1"/>
      <c r="H39" s="1"/>
      <c r="I39" s="1"/>
      <c r="J39" s="2">
        <v>0</v>
      </c>
      <c r="K39" s="2">
        <v>0</v>
      </c>
      <c r="L39" s="2">
        <f t="shared" si="2"/>
        <v>0</v>
      </c>
      <c r="M39" s="15">
        <f t="shared" si="3"/>
        <v>0</v>
      </c>
    </row>
    <row r="40" spans="1:13" ht="15.75" thickBot="1" x14ac:dyDescent="0.3">
      <c r="A40" s="1"/>
      <c r="B40" s="1"/>
      <c r="C40" s="1"/>
      <c r="D40" s="1"/>
      <c r="E40" s="1"/>
      <c r="F40" s="1" t="s">
        <v>137</v>
      </c>
      <c r="G40" s="1"/>
      <c r="H40" s="1"/>
      <c r="I40" s="1"/>
      <c r="J40" s="4">
        <v>318.45</v>
      </c>
      <c r="K40" s="4">
        <v>0</v>
      </c>
      <c r="L40" s="4">
        <f t="shared" si="2"/>
        <v>318.45</v>
      </c>
      <c r="M40" s="18">
        <f t="shared" si="3"/>
        <v>1</v>
      </c>
    </row>
    <row r="41" spans="1:13" x14ac:dyDescent="0.25">
      <c r="A41" s="1"/>
      <c r="B41" s="1"/>
      <c r="C41" s="1"/>
      <c r="D41" s="1"/>
      <c r="E41" s="1" t="s">
        <v>138</v>
      </c>
      <c r="F41" s="1"/>
      <c r="G41" s="1"/>
      <c r="H41" s="1"/>
      <c r="I41" s="1"/>
      <c r="J41" s="2">
        <f>ROUND(SUM(J33:J40),5)</f>
        <v>68205.990000000005</v>
      </c>
      <c r="K41" s="2">
        <f>ROUND(SUM(K33:K40),5)</f>
        <v>5030</v>
      </c>
      <c r="L41" s="2">
        <f t="shared" si="2"/>
        <v>63175.99</v>
      </c>
      <c r="M41" s="15">
        <f t="shared" si="3"/>
        <v>13.559839999999999</v>
      </c>
    </row>
    <row r="42" spans="1:13" x14ac:dyDescent="0.25">
      <c r="A42" s="1"/>
      <c r="B42" s="1"/>
      <c r="C42" s="1"/>
      <c r="D42" s="1"/>
      <c r="E42" s="1" t="s">
        <v>139</v>
      </c>
      <c r="F42" s="1"/>
      <c r="G42" s="1"/>
      <c r="H42" s="1"/>
      <c r="I42" s="1"/>
      <c r="J42" s="2"/>
      <c r="K42" s="2"/>
      <c r="L42" s="2"/>
      <c r="M42" s="15"/>
    </row>
    <row r="43" spans="1:13" x14ac:dyDescent="0.25">
      <c r="A43" s="1"/>
      <c r="B43" s="1"/>
      <c r="C43" s="1"/>
      <c r="D43" s="1"/>
      <c r="E43" s="1"/>
      <c r="F43" s="1" t="s">
        <v>140</v>
      </c>
      <c r="G43" s="1"/>
      <c r="H43" s="1"/>
      <c r="I43" s="1"/>
      <c r="J43" s="2">
        <v>550.29999999999995</v>
      </c>
      <c r="K43" s="2">
        <v>40.86</v>
      </c>
      <c r="L43" s="2">
        <f>ROUND((J43-K43),5)</f>
        <v>509.44</v>
      </c>
      <c r="M43" s="15">
        <f>ROUND(IF(K43=0, IF(J43=0, 0, 1), J43/K43),5)</f>
        <v>13.46794</v>
      </c>
    </row>
    <row r="44" spans="1:13" x14ac:dyDescent="0.25">
      <c r="A44" s="1"/>
      <c r="B44" s="1"/>
      <c r="C44" s="1"/>
      <c r="D44" s="1"/>
      <c r="E44" s="1"/>
      <c r="F44" s="1" t="s">
        <v>141</v>
      </c>
      <c r="G44" s="1"/>
      <c r="H44" s="1"/>
      <c r="I44" s="1"/>
      <c r="J44" s="2">
        <v>430.55</v>
      </c>
      <c r="K44" s="2">
        <v>159.44</v>
      </c>
      <c r="L44" s="2">
        <f>ROUND((J44-K44),5)</f>
        <v>271.11</v>
      </c>
      <c r="M44" s="15">
        <f>ROUND(IF(K44=0, IF(J44=0, 0, 1), J44/K44),5)</f>
        <v>2.7003900000000001</v>
      </c>
    </row>
    <row r="45" spans="1:13" x14ac:dyDescent="0.25">
      <c r="A45" s="1"/>
      <c r="B45" s="1"/>
      <c r="C45" s="1"/>
      <c r="D45" s="1"/>
      <c r="E45" s="1"/>
      <c r="F45" s="1" t="s">
        <v>142</v>
      </c>
      <c r="G45" s="1"/>
      <c r="H45" s="1"/>
      <c r="I45" s="1"/>
      <c r="J45" s="2">
        <v>258.33</v>
      </c>
      <c r="K45" s="2">
        <v>26.55</v>
      </c>
      <c r="L45" s="2">
        <f>ROUND((J45-K45),5)</f>
        <v>231.78</v>
      </c>
      <c r="M45" s="15">
        <f>ROUND(IF(K45=0, IF(J45=0, 0, 1), J45/K45),5)</f>
        <v>9.7299399999999991</v>
      </c>
    </row>
    <row r="46" spans="1:13" x14ac:dyDescent="0.25">
      <c r="A46" s="1"/>
      <c r="B46" s="1"/>
      <c r="C46" s="1"/>
      <c r="D46" s="1"/>
      <c r="E46" s="1"/>
      <c r="F46" s="1" t="s">
        <v>143</v>
      </c>
      <c r="G46" s="1"/>
      <c r="H46" s="1"/>
      <c r="I46" s="1"/>
      <c r="J46" s="2">
        <v>0</v>
      </c>
      <c r="K46" s="2">
        <v>0</v>
      </c>
      <c r="L46" s="2">
        <f>ROUND((J46-K46),5)</f>
        <v>0</v>
      </c>
      <c r="M46" s="15">
        <f>ROUND(IF(K46=0, IF(J46=0, 0, 1), J46/K46),5)</f>
        <v>0</v>
      </c>
    </row>
    <row r="47" spans="1:13" x14ac:dyDescent="0.25">
      <c r="A47" s="1"/>
      <c r="B47" s="1"/>
      <c r="C47" s="1"/>
      <c r="D47" s="1"/>
      <c r="E47" s="1"/>
      <c r="F47" s="1" t="s">
        <v>144</v>
      </c>
      <c r="G47" s="1"/>
      <c r="H47" s="1"/>
      <c r="I47" s="1"/>
      <c r="J47" s="2">
        <v>0</v>
      </c>
      <c r="K47" s="2">
        <v>0</v>
      </c>
      <c r="L47" s="2">
        <f>ROUND((J47-K47),5)</f>
        <v>0</v>
      </c>
      <c r="M47" s="15">
        <f>ROUND(IF(K47=0, IF(J47=0, 0, 1), J47/K47),5)</f>
        <v>0</v>
      </c>
    </row>
    <row r="48" spans="1:13" x14ac:dyDescent="0.25">
      <c r="A48" s="1"/>
      <c r="B48" s="1"/>
      <c r="C48" s="1"/>
      <c r="D48" s="1"/>
      <c r="E48" s="1"/>
      <c r="F48" s="1" t="s">
        <v>145</v>
      </c>
      <c r="G48" s="1"/>
      <c r="H48" s="1"/>
      <c r="I48" s="1"/>
      <c r="J48" s="2"/>
      <c r="K48" s="2"/>
      <c r="L48" s="2"/>
      <c r="M48" s="15"/>
    </row>
    <row r="49" spans="1:13" x14ac:dyDescent="0.25">
      <c r="A49" s="1"/>
      <c r="B49" s="1"/>
      <c r="C49" s="1"/>
      <c r="D49" s="1"/>
      <c r="E49" s="1"/>
      <c r="F49" s="1"/>
      <c r="G49" s="1" t="s">
        <v>146</v>
      </c>
      <c r="H49" s="1"/>
      <c r="I49" s="1"/>
      <c r="J49" s="2">
        <v>452.21</v>
      </c>
      <c r="K49" s="2">
        <v>82.73</v>
      </c>
      <c r="L49" s="2">
        <f>ROUND((J49-K49),5)</f>
        <v>369.48</v>
      </c>
      <c r="M49" s="15">
        <f>ROUND(IF(K49=0, IF(J49=0, 0, 1), J49/K49),5)</f>
        <v>5.4660900000000003</v>
      </c>
    </row>
    <row r="50" spans="1:13" x14ac:dyDescent="0.25">
      <c r="A50" s="1"/>
      <c r="B50" s="1"/>
      <c r="C50" s="1"/>
      <c r="D50" s="1"/>
      <c r="E50" s="1"/>
      <c r="F50" s="1"/>
      <c r="G50" s="1" t="s">
        <v>147</v>
      </c>
      <c r="H50" s="1"/>
      <c r="I50" s="1"/>
      <c r="J50" s="2">
        <v>0</v>
      </c>
      <c r="K50" s="2">
        <v>0</v>
      </c>
      <c r="L50" s="2">
        <f>ROUND((J50-K50),5)</f>
        <v>0</v>
      </c>
      <c r="M50" s="15">
        <f>ROUND(IF(K50=0, IF(J50=0, 0, 1), J50/K50),5)</f>
        <v>0</v>
      </c>
    </row>
    <row r="51" spans="1:13" ht="15.75" thickBot="1" x14ac:dyDescent="0.3">
      <c r="A51" s="1"/>
      <c r="B51" s="1"/>
      <c r="C51" s="1"/>
      <c r="D51" s="1"/>
      <c r="E51" s="1"/>
      <c r="F51" s="1"/>
      <c r="G51" s="1" t="s">
        <v>148</v>
      </c>
      <c r="H51" s="1"/>
      <c r="I51" s="1"/>
      <c r="J51" s="4">
        <v>113.84</v>
      </c>
      <c r="K51" s="4">
        <v>0</v>
      </c>
      <c r="L51" s="4">
        <f>ROUND((J51-K51),5)</f>
        <v>113.84</v>
      </c>
      <c r="M51" s="18">
        <f>ROUND(IF(K51=0, IF(J51=0, 0, 1), J51/K51),5)</f>
        <v>1</v>
      </c>
    </row>
    <row r="52" spans="1:13" x14ac:dyDescent="0.25">
      <c r="A52" s="1"/>
      <c r="B52" s="1"/>
      <c r="C52" s="1"/>
      <c r="D52" s="1"/>
      <c r="E52" s="1"/>
      <c r="F52" s="1" t="s">
        <v>149</v>
      </c>
      <c r="G52" s="1"/>
      <c r="H52" s="1"/>
      <c r="I52" s="1"/>
      <c r="J52" s="2">
        <f>ROUND(SUM(J48:J51),5)</f>
        <v>566.04999999999995</v>
      </c>
      <c r="K52" s="2">
        <f>ROUND(SUM(K48:K51),5)</f>
        <v>82.73</v>
      </c>
      <c r="L52" s="2">
        <f>ROUND((J52-K52),5)</f>
        <v>483.32</v>
      </c>
      <c r="M52" s="15">
        <f>ROUND(IF(K52=0, IF(J52=0, 0, 1), J52/K52),5)</f>
        <v>6.8421399999999997</v>
      </c>
    </row>
    <row r="53" spans="1:13" x14ac:dyDescent="0.25">
      <c r="A53" s="1"/>
      <c r="B53" s="1"/>
      <c r="C53" s="1"/>
      <c r="D53" s="1"/>
      <c r="E53" s="1"/>
      <c r="F53" s="1" t="s">
        <v>150</v>
      </c>
      <c r="G53" s="1"/>
      <c r="H53" s="1"/>
      <c r="I53" s="1"/>
      <c r="J53" s="2"/>
      <c r="K53" s="2"/>
      <c r="L53" s="2"/>
      <c r="M53" s="15"/>
    </row>
    <row r="54" spans="1:13" x14ac:dyDescent="0.25">
      <c r="A54" s="1"/>
      <c r="B54" s="1"/>
      <c r="C54" s="1"/>
      <c r="D54" s="1"/>
      <c r="E54" s="1"/>
      <c r="F54" s="1"/>
      <c r="G54" s="1" t="s">
        <v>151</v>
      </c>
      <c r="H54" s="1"/>
      <c r="I54" s="1"/>
      <c r="J54" s="2">
        <v>3343</v>
      </c>
      <c r="K54" s="2">
        <v>0</v>
      </c>
      <c r="L54" s="2">
        <f>ROUND((J54-K54),5)</f>
        <v>3343</v>
      </c>
      <c r="M54" s="15">
        <f>ROUND(IF(K54=0, IF(J54=0, 0, 1), J54/K54),5)</f>
        <v>1</v>
      </c>
    </row>
    <row r="55" spans="1:13" x14ac:dyDescent="0.25">
      <c r="A55" s="1"/>
      <c r="B55" s="1"/>
      <c r="C55" s="1"/>
      <c r="D55" s="1"/>
      <c r="E55" s="1"/>
      <c r="F55" s="1"/>
      <c r="G55" s="1" t="s">
        <v>152</v>
      </c>
      <c r="H55" s="1"/>
      <c r="I55" s="1"/>
      <c r="J55" s="2">
        <v>0</v>
      </c>
      <c r="K55" s="2">
        <v>0</v>
      </c>
      <c r="L55" s="2">
        <f>ROUND((J55-K55),5)</f>
        <v>0</v>
      </c>
      <c r="M55" s="15">
        <f>ROUND(IF(K55=0, IF(J55=0, 0, 1), J55/K55),5)</f>
        <v>0</v>
      </c>
    </row>
    <row r="56" spans="1:13" x14ac:dyDescent="0.25">
      <c r="A56" s="1"/>
      <c r="B56" s="1"/>
      <c r="C56" s="1"/>
      <c r="D56" s="1"/>
      <c r="E56" s="1"/>
      <c r="F56" s="1"/>
      <c r="G56" s="1" t="s">
        <v>153</v>
      </c>
      <c r="H56" s="1"/>
      <c r="I56" s="1"/>
      <c r="J56" s="2">
        <v>0</v>
      </c>
      <c r="K56" s="2">
        <v>0</v>
      </c>
      <c r="L56" s="2">
        <f>ROUND((J56-K56),5)</f>
        <v>0</v>
      </c>
      <c r="M56" s="15">
        <f>ROUND(IF(K56=0, IF(J56=0, 0, 1), J56/K56),5)</f>
        <v>0</v>
      </c>
    </row>
    <row r="57" spans="1:13" ht="15.75" thickBot="1" x14ac:dyDescent="0.3">
      <c r="A57" s="1"/>
      <c r="B57" s="1"/>
      <c r="C57" s="1"/>
      <c r="D57" s="1"/>
      <c r="E57" s="1"/>
      <c r="F57" s="1"/>
      <c r="G57" s="1" t="s">
        <v>154</v>
      </c>
      <c r="H57" s="1"/>
      <c r="I57" s="1"/>
      <c r="J57" s="4">
        <v>2881</v>
      </c>
      <c r="K57" s="4">
        <v>2827</v>
      </c>
      <c r="L57" s="4">
        <f>ROUND((J57-K57),5)</f>
        <v>54</v>
      </c>
      <c r="M57" s="18">
        <f>ROUND(IF(K57=0, IF(J57=0, 0, 1), J57/K57),5)</f>
        <v>1.0190999999999999</v>
      </c>
    </row>
    <row r="58" spans="1:13" x14ac:dyDescent="0.25">
      <c r="A58" s="1"/>
      <c r="B58" s="1"/>
      <c r="C58" s="1"/>
      <c r="D58" s="1"/>
      <c r="E58" s="1"/>
      <c r="F58" s="1" t="s">
        <v>155</v>
      </c>
      <c r="G58" s="1"/>
      <c r="H58" s="1"/>
      <c r="I58" s="1"/>
      <c r="J58" s="2">
        <f>ROUND(SUM(J53:J57),5)</f>
        <v>6224</v>
      </c>
      <c r="K58" s="2">
        <f>ROUND(SUM(K53:K57),5)</f>
        <v>2827</v>
      </c>
      <c r="L58" s="2">
        <f>ROUND((J58-K58),5)</f>
        <v>3397</v>
      </c>
      <c r="M58" s="15">
        <f>ROUND(IF(K58=0, IF(J58=0, 0, 1), J58/K58),5)</f>
        <v>2.2016300000000002</v>
      </c>
    </row>
    <row r="59" spans="1:13" x14ac:dyDescent="0.25">
      <c r="A59" s="1"/>
      <c r="B59" s="1"/>
      <c r="C59" s="1"/>
      <c r="D59" s="1"/>
      <c r="E59" s="1"/>
      <c r="F59" s="1" t="s">
        <v>156</v>
      </c>
      <c r="G59" s="1"/>
      <c r="H59" s="1"/>
      <c r="I59" s="1"/>
      <c r="J59" s="2"/>
      <c r="K59" s="2"/>
      <c r="L59" s="2"/>
      <c r="M59" s="15"/>
    </row>
    <row r="60" spans="1:13" x14ac:dyDescent="0.25">
      <c r="A60" s="1"/>
      <c r="B60" s="1"/>
      <c r="C60" s="1"/>
      <c r="D60" s="1"/>
      <c r="E60" s="1"/>
      <c r="F60" s="1"/>
      <c r="G60" s="1" t="s">
        <v>157</v>
      </c>
      <c r="H60" s="1"/>
      <c r="I60" s="1"/>
      <c r="J60" s="2">
        <v>0</v>
      </c>
      <c r="K60" s="2">
        <v>0</v>
      </c>
      <c r="L60" s="2">
        <f t="shared" ref="L60:L66" si="4">ROUND((J60-K60),5)</f>
        <v>0</v>
      </c>
      <c r="M60" s="15">
        <f t="shared" ref="M60:M66" si="5">ROUND(IF(K60=0, IF(J60=0, 0, 1), J60/K60),5)</f>
        <v>0</v>
      </c>
    </row>
    <row r="61" spans="1:13" x14ac:dyDescent="0.25">
      <c r="A61" s="1"/>
      <c r="B61" s="1"/>
      <c r="C61" s="1"/>
      <c r="D61" s="1"/>
      <c r="E61" s="1"/>
      <c r="F61" s="1"/>
      <c r="G61" s="1" t="s">
        <v>158</v>
      </c>
      <c r="H61" s="1"/>
      <c r="I61" s="1"/>
      <c r="J61" s="2">
        <v>0</v>
      </c>
      <c r="K61" s="2">
        <v>0</v>
      </c>
      <c r="L61" s="2">
        <f t="shared" si="4"/>
        <v>0</v>
      </c>
      <c r="M61" s="15">
        <f t="shared" si="5"/>
        <v>0</v>
      </c>
    </row>
    <row r="62" spans="1:13" x14ac:dyDescent="0.25">
      <c r="A62" s="1"/>
      <c r="B62" s="1"/>
      <c r="C62" s="1"/>
      <c r="D62" s="1"/>
      <c r="E62" s="1"/>
      <c r="F62" s="1"/>
      <c r="G62" s="1" t="s">
        <v>159</v>
      </c>
      <c r="H62" s="1"/>
      <c r="I62" s="1"/>
      <c r="J62" s="2">
        <v>0</v>
      </c>
      <c r="K62" s="2">
        <v>0</v>
      </c>
      <c r="L62" s="2">
        <f t="shared" si="4"/>
        <v>0</v>
      </c>
      <c r="M62" s="15">
        <f t="shared" si="5"/>
        <v>0</v>
      </c>
    </row>
    <row r="63" spans="1:13" x14ac:dyDescent="0.25">
      <c r="A63" s="1"/>
      <c r="B63" s="1"/>
      <c r="C63" s="1"/>
      <c r="D63" s="1"/>
      <c r="E63" s="1"/>
      <c r="F63" s="1"/>
      <c r="G63" s="1" t="s">
        <v>160</v>
      </c>
      <c r="H63" s="1"/>
      <c r="I63" s="1"/>
      <c r="J63" s="2">
        <v>0</v>
      </c>
      <c r="K63" s="2">
        <v>220</v>
      </c>
      <c r="L63" s="2">
        <f t="shared" si="4"/>
        <v>-220</v>
      </c>
      <c r="M63" s="15">
        <f t="shared" si="5"/>
        <v>0</v>
      </c>
    </row>
    <row r="64" spans="1:13" x14ac:dyDescent="0.25">
      <c r="A64" s="1"/>
      <c r="B64" s="1"/>
      <c r="C64" s="1"/>
      <c r="D64" s="1"/>
      <c r="E64" s="1"/>
      <c r="F64" s="1"/>
      <c r="G64" s="1" t="s">
        <v>161</v>
      </c>
      <c r="H64" s="1"/>
      <c r="I64" s="1"/>
      <c r="J64" s="2">
        <v>50</v>
      </c>
      <c r="K64" s="2">
        <v>50</v>
      </c>
      <c r="L64" s="2">
        <f t="shared" si="4"/>
        <v>0</v>
      </c>
      <c r="M64" s="15">
        <f t="shared" si="5"/>
        <v>1</v>
      </c>
    </row>
    <row r="65" spans="1:13" ht="15.75" thickBot="1" x14ac:dyDescent="0.3">
      <c r="A65" s="1"/>
      <c r="B65" s="1"/>
      <c r="C65" s="1"/>
      <c r="D65" s="1"/>
      <c r="E65" s="1"/>
      <c r="F65" s="1"/>
      <c r="G65" s="1" t="s">
        <v>162</v>
      </c>
      <c r="H65" s="1"/>
      <c r="I65" s="1"/>
      <c r="J65" s="4">
        <v>3683.5</v>
      </c>
      <c r="K65" s="4">
        <v>1663.74</v>
      </c>
      <c r="L65" s="4">
        <f t="shared" si="4"/>
        <v>2019.76</v>
      </c>
      <c r="M65" s="18">
        <f t="shared" si="5"/>
        <v>2.2139899999999999</v>
      </c>
    </row>
    <row r="66" spans="1:13" x14ac:dyDescent="0.25">
      <c r="A66" s="1"/>
      <c r="B66" s="1"/>
      <c r="C66" s="1"/>
      <c r="D66" s="1"/>
      <c r="E66" s="1"/>
      <c r="F66" s="1" t="s">
        <v>163</v>
      </c>
      <c r="G66" s="1"/>
      <c r="H66" s="1"/>
      <c r="I66" s="1"/>
      <c r="J66" s="2">
        <f>ROUND(SUM(J59:J65),5)</f>
        <v>3733.5</v>
      </c>
      <c r="K66" s="2">
        <f>ROUND(SUM(K59:K65),5)</f>
        <v>1933.74</v>
      </c>
      <c r="L66" s="2">
        <f t="shared" si="4"/>
        <v>1799.76</v>
      </c>
      <c r="M66" s="15">
        <f t="shared" si="5"/>
        <v>1.9307099999999999</v>
      </c>
    </row>
    <row r="67" spans="1:13" x14ac:dyDescent="0.25">
      <c r="A67" s="1"/>
      <c r="B67" s="1"/>
      <c r="C67" s="1"/>
      <c r="D67" s="1"/>
      <c r="E67" s="1"/>
      <c r="F67" s="1" t="s">
        <v>164</v>
      </c>
      <c r="G67" s="1"/>
      <c r="H67" s="1"/>
      <c r="I67" s="1"/>
      <c r="J67" s="2"/>
      <c r="K67" s="2"/>
      <c r="L67" s="2"/>
      <c r="M67" s="15"/>
    </row>
    <row r="68" spans="1:13" x14ac:dyDescent="0.25">
      <c r="A68" s="1"/>
      <c r="B68" s="1"/>
      <c r="C68" s="1"/>
      <c r="D68" s="1"/>
      <c r="E68" s="1"/>
      <c r="F68" s="1"/>
      <c r="G68" s="1" t="s">
        <v>165</v>
      </c>
      <c r="H68" s="1"/>
      <c r="I68" s="1"/>
      <c r="J68" s="2"/>
      <c r="K68" s="2"/>
      <c r="L68" s="2"/>
      <c r="M68" s="15"/>
    </row>
    <row r="69" spans="1:13" x14ac:dyDescent="0.25">
      <c r="A69" s="1"/>
      <c r="B69" s="1"/>
      <c r="C69" s="1"/>
      <c r="D69" s="1"/>
      <c r="E69" s="1"/>
      <c r="F69" s="1"/>
      <c r="G69" s="1"/>
      <c r="H69" s="1" t="s">
        <v>166</v>
      </c>
      <c r="I69" s="1"/>
      <c r="J69" s="2">
        <v>18899</v>
      </c>
      <c r="K69" s="2">
        <v>6666.67</v>
      </c>
      <c r="L69" s="2">
        <f>ROUND((J69-K69),5)</f>
        <v>12232.33</v>
      </c>
      <c r="M69" s="15">
        <f>ROUND(IF(K69=0, IF(J69=0, 0, 1), J69/K69),5)</f>
        <v>2.8348499999999999</v>
      </c>
    </row>
    <row r="70" spans="1:13" x14ac:dyDescent="0.25">
      <c r="A70" s="1"/>
      <c r="B70" s="1"/>
      <c r="C70" s="1"/>
      <c r="D70" s="1"/>
      <c r="E70" s="1"/>
      <c r="F70" s="1"/>
      <c r="G70" s="1"/>
      <c r="H70" s="1" t="s">
        <v>167</v>
      </c>
      <c r="I70" s="1"/>
      <c r="J70" s="2">
        <v>0</v>
      </c>
      <c r="K70" s="2">
        <v>2587.5</v>
      </c>
      <c r="L70" s="2">
        <f>ROUND((J70-K70),5)</f>
        <v>-2587.5</v>
      </c>
      <c r="M70" s="15">
        <f>ROUND(IF(K70=0, IF(J70=0, 0, 1), J70/K70),5)</f>
        <v>0</v>
      </c>
    </row>
    <row r="71" spans="1:13" x14ac:dyDescent="0.25">
      <c r="A71" s="1"/>
      <c r="B71" s="1"/>
      <c r="C71" s="1"/>
      <c r="D71" s="1"/>
      <c r="E71" s="1"/>
      <c r="F71" s="1"/>
      <c r="G71" s="1"/>
      <c r="H71" s="1" t="s">
        <v>168</v>
      </c>
      <c r="I71" s="1"/>
      <c r="J71" s="2">
        <v>8309.52</v>
      </c>
      <c r="K71" s="2">
        <v>620.32000000000005</v>
      </c>
      <c r="L71" s="2">
        <f>ROUND((J71-K71),5)</f>
        <v>7689.2</v>
      </c>
      <c r="M71" s="15">
        <f>ROUND(IF(K71=0, IF(J71=0, 0, 1), J71/K71),5)</f>
        <v>13.39554</v>
      </c>
    </row>
    <row r="72" spans="1:13" x14ac:dyDescent="0.25">
      <c r="A72" s="1"/>
      <c r="B72" s="1"/>
      <c r="C72" s="1"/>
      <c r="D72" s="1"/>
      <c r="E72" s="1"/>
      <c r="F72" s="1"/>
      <c r="G72" s="1"/>
      <c r="H72" s="1" t="s">
        <v>169</v>
      </c>
      <c r="I72" s="1"/>
      <c r="J72" s="2"/>
      <c r="K72" s="2"/>
      <c r="L72" s="2"/>
      <c r="M72" s="15"/>
    </row>
    <row r="73" spans="1:13" x14ac:dyDescent="0.25">
      <c r="A73" s="1"/>
      <c r="B73" s="1"/>
      <c r="C73" s="1"/>
      <c r="D73" s="1"/>
      <c r="E73" s="1"/>
      <c r="F73" s="1"/>
      <c r="G73" s="1"/>
      <c r="H73" s="1"/>
      <c r="I73" s="1" t="s">
        <v>170</v>
      </c>
      <c r="J73" s="2">
        <v>12971.14</v>
      </c>
      <c r="K73" s="2">
        <v>12971.14</v>
      </c>
      <c r="L73" s="2">
        <f t="shared" ref="L73:L82" si="6">ROUND((J73-K73),5)</f>
        <v>0</v>
      </c>
      <c r="M73" s="15">
        <f t="shared" ref="M73:M82" si="7">ROUND(IF(K73=0, IF(J73=0, 0, 1), J73/K73),5)</f>
        <v>1</v>
      </c>
    </row>
    <row r="74" spans="1:13" x14ac:dyDescent="0.25">
      <c r="A74" s="1"/>
      <c r="B74" s="1"/>
      <c r="C74" s="1"/>
      <c r="D74" s="1"/>
      <c r="E74" s="1"/>
      <c r="F74" s="1"/>
      <c r="G74" s="1"/>
      <c r="H74" s="1"/>
      <c r="I74" s="1" t="s">
        <v>171</v>
      </c>
      <c r="J74" s="2">
        <v>1426.83</v>
      </c>
      <c r="K74" s="2">
        <v>1426.83</v>
      </c>
      <c r="L74" s="2">
        <f t="shared" si="6"/>
        <v>0</v>
      </c>
      <c r="M74" s="15">
        <f t="shared" si="7"/>
        <v>1</v>
      </c>
    </row>
    <row r="75" spans="1:13" x14ac:dyDescent="0.25">
      <c r="A75" s="1"/>
      <c r="B75" s="1"/>
      <c r="C75" s="1"/>
      <c r="D75" s="1"/>
      <c r="E75" s="1"/>
      <c r="F75" s="1"/>
      <c r="G75" s="1"/>
      <c r="H75" s="1"/>
      <c r="I75" s="1" t="s">
        <v>172</v>
      </c>
      <c r="J75" s="2">
        <v>518.85</v>
      </c>
      <c r="K75" s="2">
        <v>518.85</v>
      </c>
      <c r="L75" s="2">
        <f t="shared" si="6"/>
        <v>0</v>
      </c>
      <c r="M75" s="15">
        <f t="shared" si="7"/>
        <v>1</v>
      </c>
    </row>
    <row r="76" spans="1:13" ht="15.75" thickBot="1" x14ac:dyDescent="0.3">
      <c r="A76" s="1"/>
      <c r="B76" s="1"/>
      <c r="C76" s="1"/>
      <c r="D76" s="1"/>
      <c r="E76" s="1"/>
      <c r="F76" s="1"/>
      <c r="G76" s="1"/>
      <c r="H76" s="1"/>
      <c r="I76" s="1" t="s">
        <v>173</v>
      </c>
      <c r="J76" s="4">
        <v>1100</v>
      </c>
      <c r="K76" s="4">
        <v>1100</v>
      </c>
      <c r="L76" s="4">
        <f t="shared" si="6"/>
        <v>0</v>
      </c>
      <c r="M76" s="18">
        <f t="shared" si="7"/>
        <v>1</v>
      </c>
    </row>
    <row r="77" spans="1:13" x14ac:dyDescent="0.25">
      <c r="A77" s="1"/>
      <c r="B77" s="1"/>
      <c r="C77" s="1"/>
      <c r="D77" s="1"/>
      <c r="E77" s="1"/>
      <c r="F77" s="1"/>
      <c r="G77" s="1"/>
      <c r="H77" s="1" t="s">
        <v>174</v>
      </c>
      <c r="I77" s="1"/>
      <c r="J77" s="2">
        <f>ROUND(SUM(J72:J76),5)</f>
        <v>16016.82</v>
      </c>
      <c r="K77" s="2">
        <f>ROUND(SUM(K72:K76),5)</f>
        <v>16016.82</v>
      </c>
      <c r="L77" s="2">
        <f t="shared" si="6"/>
        <v>0</v>
      </c>
      <c r="M77" s="15">
        <f t="shared" si="7"/>
        <v>1</v>
      </c>
    </row>
    <row r="78" spans="1:13" x14ac:dyDescent="0.25">
      <c r="A78" s="1"/>
      <c r="B78" s="1"/>
      <c r="C78" s="1"/>
      <c r="D78" s="1"/>
      <c r="E78" s="1"/>
      <c r="F78" s="1"/>
      <c r="G78" s="1"/>
      <c r="H78" s="1" t="s">
        <v>175</v>
      </c>
      <c r="I78" s="1"/>
      <c r="J78" s="2">
        <v>24042.29</v>
      </c>
      <c r="K78" s="2">
        <v>31153.01</v>
      </c>
      <c r="L78" s="2">
        <f t="shared" si="6"/>
        <v>-7110.72</v>
      </c>
      <c r="M78" s="15">
        <f t="shared" si="7"/>
        <v>0.77175000000000005</v>
      </c>
    </row>
    <row r="79" spans="1:13" x14ac:dyDescent="0.25">
      <c r="A79" s="1"/>
      <c r="B79" s="1"/>
      <c r="C79" s="1"/>
      <c r="D79" s="1"/>
      <c r="E79" s="1"/>
      <c r="F79" s="1"/>
      <c r="G79" s="1"/>
      <c r="H79" s="1" t="s">
        <v>176</v>
      </c>
      <c r="I79" s="1"/>
      <c r="J79" s="2">
        <v>7388.8</v>
      </c>
      <c r="K79" s="2">
        <v>8004.27</v>
      </c>
      <c r="L79" s="2">
        <f t="shared" si="6"/>
        <v>-615.47</v>
      </c>
      <c r="M79" s="15">
        <f t="shared" si="7"/>
        <v>0.92310999999999999</v>
      </c>
    </row>
    <row r="80" spans="1:13" x14ac:dyDescent="0.25">
      <c r="A80" s="1"/>
      <c r="B80" s="1"/>
      <c r="C80" s="1"/>
      <c r="D80" s="1"/>
      <c r="E80" s="1"/>
      <c r="F80" s="1"/>
      <c r="G80" s="1"/>
      <c r="H80" s="1" t="s">
        <v>177</v>
      </c>
      <c r="I80" s="1"/>
      <c r="J80" s="2">
        <v>40187.440000000002</v>
      </c>
      <c r="K80" s="2">
        <v>4845.05</v>
      </c>
      <c r="L80" s="2">
        <f t="shared" si="6"/>
        <v>35342.39</v>
      </c>
      <c r="M80" s="15">
        <f t="shared" si="7"/>
        <v>8.2945399999999996</v>
      </c>
    </row>
    <row r="81" spans="1:13" ht="15.75" thickBot="1" x14ac:dyDescent="0.3">
      <c r="A81" s="1"/>
      <c r="B81" s="1"/>
      <c r="C81" s="1"/>
      <c r="D81" s="1"/>
      <c r="E81" s="1"/>
      <c r="F81" s="1"/>
      <c r="G81" s="1"/>
      <c r="H81" s="1" t="s">
        <v>178</v>
      </c>
      <c r="I81" s="1"/>
      <c r="J81" s="4">
        <v>10259.61</v>
      </c>
      <c r="K81" s="4">
        <v>10384.34</v>
      </c>
      <c r="L81" s="4">
        <f t="shared" si="6"/>
        <v>-124.73</v>
      </c>
      <c r="M81" s="18">
        <f t="shared" si="7"/>
        <v>0.98799000000000003</v>
      </c>
    </row>
    <row r="82" spans="1:13" x14ac:dyDescent="0.25">
      <c r="A82" s="1"/>
      <c r="B82" s="1"/>
      <c r="C82" s="1"/>
      <c r="D82" s="1"/>
      <c r="E82" s="1"/>
      <c r="F82" s="1"/>
      <c r="G82" s="1" t="s">
        <v>179</v>
      </c>
      <c r="H82" s="1"/>
      <c r="I82" s="1"/>
      <c r="J82" s="2">
        <f>ROUND(SUM(J68:J71)+SUM(J77:J81),5)</f>
        <v>125103.48</v>
      </c>
      <c r="K82" s="2">
        <f>ROUND(SUM(K68:K71)+SUM(K77:K81),5)</f>
        <v>80277.98</v>
      </c>
      <c r="L82" s="2">
        <f t="shared" si="6"/>
        <v>44825.5</v>
      </c>
      <c r="M82" s="15">
        <f t="shared" si="7"/>
        <v>1.5583800000000001</v>
      </c>
    </row>
    <row r="83" spans="1:13" x14ac:dyDescent="0.25">
      <c r="A83" s="1"/>
      <c r="B83" s="1"/>
      <c r="C83" s="1"/>
      <c r="D83" s="1"/>
      <c r="E83" s="1"/>
      <c r="F83" s="1"/>
      <c r="G83" s="1" t="s">
        <v>180</v>
      </c>
      <c r="H83" s="1"/>
      <c r="I83" s="1"/>
      <c r="J83" s="2"/>
      <c r="K83" s="2"/>
      <c r="L83" s="2"/>
      <c r="M83" s="15"/>
    </row>
    <row r="84" spans="1:13" x14ac:dyDescent="0.25">
      <c r="A84" s="1"/>
      <c r="B84" s="1"/>
      <c r="C84" s="1"/>
      <c r="D84" s="1"/>
      <c r="E84" s="1"/>
      <c r="F84" s="1"/>
      <c r="G84" s="1"/>
      <c r="H84" s="1" t="s">
        <v>181</v>
      </c>
      <c r="I84" s="1"/>
      <c r="J84" s="2">
        <v>42.42</v>
      </c>
      <c r="K84" s="2">
        <v>42.5</v>
      </c>
      <c r="L84" s="2">
        <f t="shared" ref="L84:L90" si="8">ROUND((J84-K84),5)</f>
        <v>-0.08</v>
      </c>
      <c r="M84" s="15">
        <f t="shared" ref="M84:M90" si="9">ROUND(IF(K84=0, IF(J84=0, 0, 1), J84/K84),5)</f>
        <v>0.99812000000000001</v>
      </c>
    </row>
    <row r="85" spans="1:13" x14ac:dyDescent="0.25">
      <c r="A85" s="1"/>
      <c r="B85" s="1"/>
      <c r="C85" s="1"/>
      <c r="D85" s="1"/>
      <c r="E85" s="1"/>
      <c r="F85" s="1"/>
      <c r="G85" s="1"/>
      <c r="H85" s="1" t="s">
        <v>182</v>
      </c>
      <c r="I85" s="1"/>
      <c r="J85" s="2">
        <v>5115.3999999999996</v>
      </c>
      <c r="K85" s="2">
        <v>6120.72</v>
      </c>
      <c r="L85" s="2">
        <f t="shared" si="8"/>
        <v>-1005.32</v>
      </c>
      <c r="M85" s="15">
        <f t="shared" si="9"/>
        <v>0.83574999999999999</v>
      </c>
    </row>
    <row r="86" spans="1:13" x14ac:dyDescent="0.25">
      <c r="A86" s="1"/>
      <c r="B86" s="1"/>
      <c r="C86" s="1"/>
      <c r="D86" s="1"/>
      <c r="E86" s="1"/>
      <c r="F86" s="1"/>
      <c r="G86" s="1"/>
      <c r="H86" s="1" t="s">
        <v>183</v>
      </c>
      <c r="I86" s="1"/>
      <c r="J86" s="2">
        <v>1564.58</v>
      </c>
      <c r="K86" s="2">
        <v>1915.33</v>
      </c>
      <c r="L86" s="2">
        <f t="shared" si="8"/>
        <v>-350.75</v>
      </c>
      <c r="M86" s="15">
        <f t="shared" si="9"/>
        <v>0.81686999999999999</v>
      </c>
    </row>
    <row r="87" spans="1:13" x14ac:dyDescent="0.25">
      <c r="A87" s="1"/>
      <c r="B87" s="1"/>
      <c r="C87" s="1"/>
      <c r="D87" s="1"/>
      <c r="E87" s="1"/>
      <c r="F87" s="1"/>
      <c r="G87" s="1"/>
      <c r="H87" s="1" t="s">
        <v>184</v>
      </c>
      <c r="I87" s="1"/>
      <c r="J87" s="2">
        <v>6511.5</v>
      </c>
      <c r="K87" s="2">
        <v>6511.5</v>
      </c>
      <c r="L87" s="2">
        <f t="shared" si="8"/>
        <v>0</v>
      </c>
      <c r="M87" s="15">
        <f t="shared" si="9"/>
        <v>1</v>
      </c>
    </row>
    <row r="88" spans="1:13" x14ac:dyDescent="0.25">
      <c r="A88" s="1"/>
      <c r="B88" s="1"/>
      <c r="C88" s="1"/>
      <c r="D88" s="1"/>
      <c r="E88" s="1"/>
      <c r="F88" s="1"/>
      <c r="G88" s="1"/>
      <c r="H88" s="1" t="s">
        <v>185</v>
      </c>
      <c r="I88" s="1"/>
      <c r="J88" s="2">
        <v>0</v>
      </c>
      <c r="K88" s="2">
        <v>416.67</v>
      </c>
      <c r="L88" s="2">
        <f t="shared" si="8"/>
        <v>-416.67</v>
      </c>
      <c r="M88" s="15">
        <f t="shared" si="9"/>
        <v>0</v>
      </c>
    </row>
    <row r="89" spans="1:13" ht="15.75" thickBot="1" x14ac:dyDescent="0.3">
      <c r="A89" s="1"/>
      <c r="B89" s="1"/>
      <c r="C89" s="1"/>
      <c r="D89" s="1"/>
      <c r="E89" s="1"/>
      <c r="F89" s="1"/>
      <c r="G89" s="1"/>
      <c r="H89" s="1" t="s">
        <v>186</v>
      </c>
      <c r="I89" s="1"/>
      <c r="J89" s="4">
        <v>161.63999999999999</v>
      </c>
      <c r="K89" s="4">
        <v>0</v>
      </c>
      <c r="L89" s="4">
        <f t="shared" si="8"/>
        <v>161.63999999999999</v>
      </c>
      <c r="M89" s="18">
        <f t="shared" si="9"/>
        <v>1</v>
      </c>
    </row>
    <row r="90" spans="1:13" x14ac:dyDescent="0.25">
      <c r="A90" s="1"/>
      <c r="B90" s="1"/>
      <c r="C90" s="1"/>
      <c r="D90" s="1"/>
      <c r="E90" s="1"/>
      <c r="F90" s="1"/>
      <c r="G90" s="1" t="s">
        <v>187</v>
      </c>
      <c r="H90" s="1"/>
      <c r="I90" s="1"/>
      <c r="J90" s="2">
        <f>ROUND(SUM(J83:J89),5)</f>
        <v>13395.54</v>
      </c>
      <c r="K90" s="2">
        <f>ROUND(SUM(K83:K89),5)</f>
        <v>15006.72</v>
      </c>
      <c r="L90" s="2">
        <f t="shared" si="8"/>
        <v>-1611.18</v>
      </c>
      <c r="M90" s="15">
        <f t="shared" si="9"/>
        <v>0.89263999999999999</v>
      </c>
    </row>
    <row r="91" spans="1:13" x14ac:dyDescent="0.25">
      <c r="A91" s="1"/>
      <c r="B91" s="1"/>
      <c r="C91" s="1"/>
      <c r="D91" s="1"/>
      <c r="E91" s="1"/>
      <c r="F91" s="1"/>
      <c r="G91" s="1" t="s">
        <v>188</v>
      </c>
      <c r="H91" s="1"/>
      <c r="I91" s="1"/>
      <c r="J91" s="2"/>
      <c r="K91" s="2"/>
      <c r="L91" s="2"/>
      <c r="M91" s="15"/>
    </row>
    <row r="92" spans="1:13" x14ac:dyDescent="0.25">
      <c r="A92" s="1"/>
      <c r="B92" s="1"/>
      <c r="C92" s="1"/>
      <c r="D92" s="1"/>
      <c r="E92" s="1"/>
      <c r="F92" s="1"/>
      <c r="G92" s="1"/>
      <c r="H92" s="1" t="s">
        <v>189</v>
      </c>
      <c r="I92" s="1"/>
      <c r="J92" s="2">
        <v>2337.1799999999998</v>
      </c>
      <c r="K92" s="2">
        <v>284.43</v>
      </c>
      <c r="L92" s="2">
        <f>ROUND((J92-K92),5)</f>
        <v>2052.75</v>
      </c>
      <c r="M92" s="15">
        <f>ROUND(IF(K92=0, IF(J92=0, 0, 1), J92/K92),5)</f>
        <v>8.2170699999999997</v>
      </c>
    </row>
    <row r="93" spans="1:13" x14ac:dyDescent="0.25">
      <c r="A93" s="1"/>
      <c r="B93" s="1"/>
      <c r="C93" s="1"/>
      <c r="D93" s="1"/>
      <c r="E93" s="1"/>
      <c r="F93" s="1"/>
      <c r="G93" s="1"/>
      <c r="H93" s="1" t="s">
        <v>190</v>
      </c>
      <c r="I93" s="1"/>
      <c r="J93" s="2">
        <v>1326.38</v>
      </c>
      <c r="K93" s="2">
        <v>0</v>
      </c>
      <c r="L93" s="2">
        <f>ROUND((J93-K93),5)</f>
        <v>1326.38</v>
      </c>
      <c r="M93" s="15">
        <f>ROUND(IF(K93=0, IF(J93=0, 0, 1), J93/K93),5)</f>
        <v>1</v>
      </c>
    </row>
    <row r="94" spans="1:13" ht="15.75" thickBot="1" x14ac:dyDescent="0.3">
      <c r="A94" s="1"/>
      <c r="B94" s="1"/>
      <c r="C94" s="1"/>
      <c r="D94" s="1"/>
      <c r="E94" s="1"/>
      <c r="F94" s="1"/>
      <c r="G94" s="1"/>
      <c r="H94" s="1" t="s">
        <v>191</v>
      </c>
      <c r="I94" s="1"/>
      <c r="J94" s="2">
        <v>130.58000000000001</v>
      </c>
      <c r="K94" s="2">
        <v>118.66</v>
      </c>
      <c r="L94" s="2">
        <f>ROUND((J94-K94),5)</f>
        <v>11.92</v>
      </c>
      <c r="M94" s="15">
        <f>ROUND(IF(K94=0, IF(J94=0, 0, 1), J94/K94),5)</f>
        <v>1.10046</v>
      </c>
    </row>
    <row r="95" spans="1:13" ht="15.75" thickBot="1" x14ac:dyDescent="0.3">
      <c r="A95" s="1"/>
      <c r="B95" s="1"/>
      <c r="C95" s="1"/>
      <c r="D95" s="1"/>
      <c r="E95" s="1"/>
      <c r="F95" s="1"/>
      <c r="G95" s="1" t="s">
        <v>192</v>
      </c>
      <c r="H95" s="1"/>
      <c r="I95" s="1"/>
      <c r="J95" s="3">
        <f>ROUND(SUM(J91:J94),5)</f>
        <v>3794.14</v>
      </c>
      <c r="K95" s="3">
        <f>ROUND(SUM(K91:K94),5)</f>
        <v>403.09</v>
      </c>
      <c r="L95" s="3">
        <f>ROUND((J95-K95),5)</f>
        <v>3391.05</v>
      </c>
      <c r="M95" s="17">
        <f>ROUND(IF(K95=0, IF(J95=0, 0, 1), J95/K95),5)</f>
        <v>9.4126399999999997</v>
      </c>
    </row>
    <row r="96" spans="1:13" x14ac:dyDescent="0.25">
      <c r="A96" s="1"/>
      <c r="B96" s="1"/>
      <c r="C96" s="1"/>
      <c r="D96" s="1"/>
      <c r="E96" s="1"/>
      <c r="F96" s="1" t="s">
        <v>193</v>
      </c>
      <c r="G96" s="1"/>
      <c r="H96" s="1"/>
      <c r="I96" s="1"/>
      <c r="J96" s="2">
        <f>ROUND(J67+J82+J90+J95,5)</f>
        <v>142293.16</v>
      </c>
      <c r="K96" s="2">
        <f>ROUND(K67+K82+K90+K95,5)</f>
        <v>95687.79</v>
      </c>
      <c r="L96" s="2">
        <f>ROUND((J96-K96),5)</f>
        <v>46605.37</v>
      </c>
      <c r="M96" s="15">
        <f>ROUND(IF(K96=0, IF(J96=0, 0, 1), J96/K96),5)</f>
        <v>1.48706</v>
      </c>
    </row>
    <row r="97" spans="1:13" x14ac:dyDescent="0.25">
      <c r="A97" s="1"/>
      <c r="B97" s="1"/>
      <c r="C97" s="1"/>
      <c r="D97" s="1"/>
      <c r="E97" s="1"/>
      <c r="F97" s="1" t="s">
        <v>194</v>
      </c>
      <c r="G97" s="1"/>
      <c r="H97" s="1"/>
      <c r="I97" s="1"/>
      <c r="J97" s="2"/>
      <c r="K97" s="2"/>
      <c r="L97" s="2"/>
      <c r="M97" s="15"/>
    </row>
    <row r="98" spans="1:13" x14ac:dyDescent="0.25">
      <c r="A98" s="1"/>
      <c r="B98" s="1"/>
      <c r="C98" s="1"/>
      <c r="D98" s="1"/>
      <c r="E98" s="1"/>
      <c r="F98" s="1"/>
      <c r="G98" s="1" t="s">
        <v>195</v>
      </c>
      <c r="H98" s="1"/>
      <c r="I98" s="1"/>
      <c r="J98" s="2">
        <v>100.5</v>
      </c>
      <c r="K98" s="2">
        <v>111.64</v>
      </c>
      <c r="L98" s="2">
        <f>ROUND((J98-K98),5)</f>
        <v>-11.14</v>
      </c>
      <c r="M98" s="15">
        <f>ROUND(IF(K98=0, IF(J98=0, 0, 1), J98/K98),5)</f>
        <v>0.90020999999999995</v>
      </c>
    </row>
    <row r="99" spans="1:13" x14ac:dyDescent="0.25">
      <c r="A99" s="1"/>
      <c r="B99" s="1"/>
      <c r="C99" s="1"/>
      <c r="D99" s="1"/>
      <c r="E99" s="1"/>
      <c r="F99" s="1"/>
      <c r="G99" s="1" t="s">
        <v>196</v>
      </c>
      <c r="H99" s="1"/>
      <c r="I99" s="1"/>
      <c r="J99" s="2">
        <v>0</v>
      </c>
      <c r="K99" s="2">
        <v>0</v>
      </c>
      <c r="L99" s="2">
        <f>ROUND((J99-K99),5)</f>
        <v>0</v>
      </c>
      <c r="M99" s="15">
        <f>ROUND(IF(K99=0, IF(J99=0, 0, 1), J99/K99),5)</f>
        <v>0</v>
      </c>
    </row>
    <row r="100" spans="1:13" x14ac:dyDescent="0.25">
      <c r="A100" s="1"/>
      <c r="B100" s="1"/>
      <c r="C100" s="1"/>
      <c r="D100" s="1"/>
      <c r="E100" s="1"/>
      <c r="F100" s="1"/>
      <c r="G100" s="1" t="s">
        <v>197</v>
      </c>
      <c r="H100" s="1"/>
      <c r="I100" s="1"/>
      <c r="J100" s="2">
        <v>0</v>
      </c>
      <c r="K100" s="2">
        <v>0</v>
      </c>
      <c r="L100" s="2">
        <f>ROUND((J100-K100),5)</f>
        <v>0</v>
      </c>
      <c r="M100" s="15">
        <f>ROUND(IF(K100=0, IF(J100=0, 0, 1), J100/K100),5)</f>
        <v>0</v>
      </c>
    </row>
    <row r="101" spans="1:13" ht="15.75" thickBot="1" x14ac:dyDescent="0.3">
      <c r="A101" s="1"/>
      <c r="B101" s="1"/>
      <c r="C101" s="1"/>
      <c r="D101" s="1"/>
      <c r="E101" s="1"/>
      <c r="F101" s="1"/>
      <c r="G101" s="1" t="s">
        <v>198</v>
      </c>
      <c r="H101" s="1"/>
      <c r="I101" s="1"/>
      <c r="J101" s="4">
        <v>0</v>
      </c>
      <c r="K101" s="4">
        <v>0</v>
      </c>
      <c r="L101" s="4">
        <f>ROUND((J101-K101),5)</f>
        <v>0</v>
      </c>
      <c r="M101" s="18">
        <f>ROUND(IF(K101=0, IF(J101=0, 0, 1), J101/K101),5)</f>
        <v>0</v>
      </c>
    </row>
    <row r="102" spans="1:13" x14ac:dyDescent="0.25">
      <c r="A102" s="1"/>
      <c r="B102" s="1"/>
      <c r="C102" s="1"/>
      <c r="D102" s="1"/>
      <c r="E102" s="1"/>
      <c r="F102" s="1" t="s">
        <v>199</v>
      </c>
      <c r="G102" s="1"/>
      <c r="H102" s="1"/>
      <c r="I102" s="1"/>
      <c r="J102" s="2">
        <f>ROUND(SUM(J97:J101),5)</f>
        <v>100.5</v>
      </c>
      <c r="K102" s="2">
        <f>ROUND(SUM(K97:K101),5)</f>
        <v>111.64</v>
      </c>
      <c r="L102" s="2">
        <f>ROUND((J102-K102),5)</f>
        <v>-11.14</v>
      </c>
      <c r="M102" s="15">
        <f>ROUND(IF(K102=0, IF(J102=0, 0, 1), J102/K102),5)</f>
        <v>0.90020999999999995</v>
      </c>
    </row>
    <row r="103" spans="1:13" x14ac:dyDescent="0.25">
      <c r="A103" s="1"/>
      <c r="B103" s="1"/>
      <c r="C103" s="1"/>
      <c r="D103" s="1"/>
      <c r="E103" s="1"/>
      <c r="F103" s="1" t="s">
        <v>200</v>
      </c>
      <c r="G103" s="1"/>
      <c r="H103" s="1"/>
      <c r="I103" s="1"/>
      <c r="J103" s="2"/>
      <c r="K103" s="2"/>
      <c r="L103" s="2"/>
      <c r="M103" s="15"/>
    </row>
    <row r="104" spans="1:13" x14ac:dyDescent="0.25">
      <c r="A104" s="1"/>
      <c r="B104" s="1"/>
      <c r="C104" s="1"/>
      <c r="D104" s="1"/>
      <c r="E104" s="1"/>
      <c r="F104" s="1"/>
      <c r="G104" s="1" t="s">
        <v>201</v>
      </c>
      <c r="H104" s="1"/>
      <c r="I104" s="1"/>
      <c r="J104" s="2">
        <v>8000</v>
      </c>
      <c r="K104" s="2">
        <v>500</v>
      </c>
      <c r="L104" s="2">
        <f>ROUND((J104-K104),5)</f>
        <v>7500</v>
      </c>
      <c r="M104" s="15">
        <f>ROUND(IF(K104=0, IF(J104=0, 0, 1), J104/K104),5)</f>
        <v>16</v>
      </c>
    </row>
    <row r="105" spans="1:13" x14ac:dyDescent="0.25">
      <c r="A105" s="1"/>
      <c r="B105" s="1"/>
      <c r="C105" s="1"/>
      <c r="D105" s="1"/>
      <c r="E105" s="1"/>
      <c r="F105" s="1"/>
      <c r="G105" s="1" t="s">
        <v>202</v>
      </c>
      <c r="H105" s="1"/>
      <c r="I105" s="1"/>
      <c r="J105" s="2"/>
      <c r="K105" s="2"/>
      <c r="L105" s="2"/>
      <c r="M105" s="15"/>
    </row>
    <row r="106" spans="1:13" x14ac:dyDescent="0.25">
      <c r="A106" s="1"/>
      <c r="B106" s="1"/>
      <c r="C106" s="1"/>
      <c r="D106" s="1"/>
      <c r="E106" s="1"/>
      <c r="F106" s="1"/>
      <c r="G106" s="1"/>
      <c r="H106" s="1" t="s">
        <v>203</v>
      </c>
      <c r="I106" s="1"/>
      <c r="J106" s="2"/>
      <c r="K106" s="2"/>
      <c r="L106" s="2"/>
      <c r="M106" s="15"/>
    </row>
    <row r="107" spans="1:13" x14ac:dyDescent="0.25">
      <c r="A107" s="1"/>
      <c r="B107" s="1"/>
      <c r="C107" s="1"/>
      <c r="D107" s="1"/>
      <c r="E107" s="1"/>
      <c r="F107" s="1"/>
      <c r="G107" s="1"/>
      <c r="H107" s="1"/>
      <c r="I107" s="1" t="s">
        <v>204</v>
      </c>
      <c r="J107" s="2">
        <v>495.31</v>
      </c>
      <c r="K107" s="2">
        <v>362.07</v>
      </c>
      <c r="L107" s="2">
        <f>ROUND((J107-K107),5)</f>
        <v>133.24</v>
      </c>
      <c r="M107" s="15">
        <f>ROUND(IF(K107=0, IF(J107=0, 0, 1), J107/K107),5)</f>
        <v>1.3680000000000001</v>
      </c>
    </row>
    <row r="108" spans="1:13" ht="15.75" thickBot="1" x14ac:dyDescent="0.3">
      <c r="A108" s="1"/>
      <c r="B108" s="1"/>
      <c r="C108" s="1"/>
      <c r="D108" s="1"/>
      <c r="E108" s="1"/>
      <c r="F108" s="1"/>
      <c r="G108" s="1"/>
      <c r="H108" s="1"/>
      <c r="I108" s="1" t="s">
        <v>205</v>
      </c>
      <c r="J108" s="4">
        <v>618.45000000000005</v>
      </c>
      <c r="K108" s="4">
        <v>759.91</v>
      </c>
      <c r="L108" s="4">
        <f>ROUND((J108-K108),5)</f>
        <v>-141.46</v>
      </c>
      <c r="M108" s="18">
        <f>ROUND(IF(K108=0, IF(J108=0, 0, 1), J108/K108),5)</f>
        <v>0.81384999999999996</v>
      </c>
    </row>
    <row r="109" spans="1:13" x14ac:dyDescent="0.25">
      <c r="A109" s="1"/>
      <c r="B109" s="1"/>
      <c r="C109" s="1"/>
      <c r="D109" s="1"/>
      <c r="E109" s="1"/>
      <c r="F109" s="1"/>
      <c r="G109" s="1"/>
      <c r="H109" s="1" t="s">
        <v>206</v>
      </c>
      <c r="I109" s="1"/>
      <c r="J109" s="2">
        <f>ROUND(SUM(J106:J108),5)</f>
        <v>1113.76</v>
      </c>
      <c r="K109" s="2">
        <f>ROUND(SUM(K106:K108),5)</f>
        <v>1121.98</v>
      </c>
      <c r="L109" s="2">
        <f>ROUND((J109-K109),5)</f>
        <v>-8.2200000000000006</v>
      </c>
      <c r="M109" s="15">
        <f>ROUND(IF(K109=0, IF(J109=0, 0, 1), J109/K109),5)</f>
        <v>0.99267000000000005</v>
      </c>
    </row>
    <row r="110" spans="1:13" x14ac:dyDescent="0.25">
      <c r="A110" s="1"/>
      <c r="B110" s="1"/>
      <c r="C110" s="1"/>
      <c r="D110" s="1"/>
      <c r="E110" s="1"/>
      <c r="F110" s="1"/>
      <c r="G110" s="1"/>
      <c r="H110" s="1" t="s">
        <v>207</v>
      </c>
      <c r="I110" s="1"/>
      <c r="J110" s="2"/>
      <c r="K110" s="2"/>
      <c r="L110" s="2"/>
      <c r="M110" s="15"/>
    </row>
    <row r="111" spans="1:13" x14ac:dyDescent="0.25">
      <c r="A111" s="1"/>
      <c r="B111" s="1"/>
      <c r="C111" s="1"/>
      <c r="D111" s="1"/>
      <c r="E111" s="1"/>
      <c r="F111" s="1"/>
      <c r="G111" s="1"/>
      <c r="H111" s="1"/>
      <c r="I111" s="1" t="s">
        <v>208</v>
      </c>
      <c r="J111" s="2">
        <v>0</v>
      </c>
      <c r="K111" s="2">
        <v>0</v>
      </c>
      <c r="L111" s="2">
        <f>ROUND((J111-K111),5)</f>
        <v>0</v>
      </c>
      <c r="M111" s="15">
        <f>ROUND(IF(K111=0, IF(J111=0, 0, 1), J111/K111),5)</f>
        <v>0</v>
      </c>
    </row>
    <row r="112" spans="1:13" ht="15.75" thickBot="1" x14ac:dyDescent="0.3">
      <c r="A112" s="1"/>
      <c r="B112" s="1"/>
      <c r="C112" s="1"/>
      <c r="D112" s="1"/>
      <c r="E112" s="1"/>
      <c r="F112" s="1"/>
      <c r="G112" s="1"/>
      <c r="H112" s="1"/>
      <c r="I112" s="1" t="s">
        <v>209</v>
      </c>
      <c r="J112" s="4">
        <v>0</v>
      </c>
      <c r="K112" s="4">
        <v>0</v>
      </c>
      <c r="L112" s="4">
        <f>ROUND((J112-K112),5)</f>
        <v>0</v>
      </c>
      <c r="M112" s="18">
        <f>ROUND(IF(K112=0, IF(J112=0, 0, 1), J112/K112),5)</f>
        <v>0</v>
      </c>
    </row>
    <row r="113" spans="1:13" x14ac:dyDescent="0.25">
      <c r="A113" s="1"/>
      <c r="B113" s="1"/>
      <c r="C113" s="1"/>
      <c r="D113" s="1"/>
      <c r="E113" s="1"/>
      <c r="F113" s="1"/>
      <c r="G113" s="1"/>
      <c r="H113" s="1" t="s">
        <v>210</v>
      </c>
      <c r="I113" s="1"/>
      <c r="J113" s="2">
        <f>ROUND(SUM(J110:J112),5)</f>
        <v>0</v>
      </c>
      <c r="K113" s="2">
        <f>ROUND(SUM(K110:K112),5)</f>
        <v>0</v>
      </c>
      <c r="L113" s="2">
        <f>ROUND((J113-K113),5)</f>
        <v>0</v>
      </c>
      <c r="M113" s="15">
        <f>ROUND(IF(K113=0, IF(J113=0, 0, 1), J113/K113),5)</f>
        <v>0</v>
      </c>
    </row>
    <row r="114" spans="1:13" ht="15.75" thickBot="1" x14ac:dyDescent="0.3">
      <c r="A114" s="1"/>
      <c r="B114" s="1"/>
      <c r="C114" s="1"/>
      <c r="D114" s="1"/>
      <c r="E114" s="1"/>
      <c r="F114" s="1"/>
      <c r="G114" s="1"/>
      <c r="H114" s="1" t="s">
        <v>211</v>
      </c>
      <c r="I114" s="1"/>
      <c r="J114" s="4">
        <v>35.97</v>
      </c>
      <c r="K114" s="4">
        <v>1509.04</v>
      </c>
      <c r="L114" s="4">
        <f>ROUND((J114-K114),5)</f>
        <v>-1473.07</v>
      </c>
      <c r="M114" s="18">
        <f>ROUND(IF(K114=0, IF(J114=0, 0, 1), J114/K114),5)</f>
        <v>2.384E-2</v>
      </c>
    </row>
    <row r="115" spans="1:13" x14ac:dyDescent="0.25">
      <c r="A115" s="1"/>
      <c r="B115" s="1"/>
      <c r="C115" s="1"/>
      <c r="D115" s="1"/>
      <c r="E115" s="1"/>
      <c r="F115" s="1"/>
      <c r="G115" s="1" t="s">
        <v>212</v>
      </c>
      <c r="H115" s="1"/>
      <c r="I115" s="1"/>
      <c r="J115" s="2">
        <f>ROUND(J105+J109+SUM(J113:J114),5)</f>
        <v>1149.73</v>
      </c>
      <c r="K115" s="2">
        <f>ROUND(K105+K109+SUM(K113:K114),5)</f>
        <v>2631.02</v>
      </c>
      <c r="L115" s="2">
        <f>ROUND((J115-K115),5)</f>
        <v>-1481.29</v>
      </c>
      <c r="M115" s="15">
        <f>ROUND(IF(K115=0, IF(J115=0, 0, 1), J115/K115),5)</f>
        <v>0.43698999999999999</v>
      </c>
    </row>
    <row r="116" spans="1:13" x14ac:dyDescent="0.25">
      <c r="A116" s="1"/>
      <c r="B116" s="1"/>
      <c r="C116" s="1"/>
      <c r="D116" s="1"/>
      <c r="E116" s="1"/>
      <c r="F116" s="1"/>
      <c r="G116" s="1" t="s">
        <v>213</v>
      </c>
      <c r="H116" s="1"/>
      <c r="I116" s="1"/>
      <c r="J116" s="2"/>
      <c r="K116" s="2"/>
      <c r="L116" s="2"/>
      <c r="M116" s="15"/>
    </row>
    <row r="117" spans="1:13" x14ac:dyDescent="0.25">
      <c r="A117" s="1"/>
      <c r="B117" s="1"/>
      <c r="C117" s="1"/>
      <c r="D117" s="1"/>
      <c r="E117" s="1"/>
      <c r="F117" s="1"/>
      <c r="G117" s="1"/>
      <c r="H117" s="1" t="s">
        <v>214</v>
      </c>
      <c r="I117" s="1"/>
      <c r="J117" s="2">
        <v>209.14</v>
      </c>
      <c r="K117" s="2">
        <v>150</v>
      </c>
      <c r="L117" s="2">
        <f t="shared" ref="L117:L123" si="10">ROUND((J117-K117),5)</f>
        <v>59.14</v>
      </c>
      <c r="M117" s="15">
        <f t="shared" ref="M117:M123" si="11">ROUND(IF(K117=0, IF(J117=0, 0, 1), J117/K117),5)</f>
        <v>1.3942699999999999</v>
      </c>
    </row>
    <row r="118" spans="1:13" x14ac:dyDescent="0.25">
      <c r="A118" s="1"/>
      <c r="B118" s="1"/>
      <c r="C118" s="1"/>
      <c r="D118" s="1"/>
      <c r="E118" s="1"/>
      <c r="F118" s="1"/>
      <c r="G118" s="1"/>
      <c r="H118" s="1" t="s">
        <v>215</v>
      </c>
      <c r="I118" s="1"/>
      <c r="J118" s="2">
        <v>207.7</v>
      </c>
      <c r="K118" s="2">
        <v>150</v>
      </c>
      <c r="L118" s="2">
        <f t="shared" si="10"/>
        <v>57.7</v>
      </c>
      <c r="M118" s="15">
        <f t="shared" si="11"/>
        <v>1.3846700000000001</v>
      </c>
    </row>
    <row r="119" spans="1:13" x14ac:dyDescent="0.25">
      <c r="A119" s="1"/>
      <c r="B119" s="1"/>
      <c r="C119" s="1"/>
      <c r="D119" s="1"/>
      <c r="E119" s="1"/>
      <c r="F119" s="1"/>
      <c r="G119" s="1"/>
      <c r="H119" s="1" t="s">
        <v>216</v>
      </c>
      <c r="I119" s="1"/>
      <c r="J119" s="2">
        <v>377.78</v>
      </c>
      <c r="K119" s="2">
        <v>322.31</v>
      </c>
      <c r="L119" s="2">
        <f t="shared" si="10"/>
        <v>55.47</v>
      </c>
      <c r="M119" s="15">
        <f t="shared" si="11"/>
        <v>1.1720999999999999</v>
      </c>
    </row>
    <row r="120" spans="1:13" x14ac:dyDescent="0.25">
      <c r="A120" s="1"/>
      <c r="B120" s="1"/>
      <c r="C120" s="1"/>
      <c r="D120" s="1"/>
      <c r="E120" s="1"/>
      <c r="F120" s="1"/>
      <c r="G120" s="1"/>
      <c r="H120" s="1" t="s">
        <v>217</v>
      </c>
      <c r="I120" s="1"/>
      <c r="J120" s="2">
        <v>113.3</v>
      </c>
      <c r="K120" s="2">
        <v>101.41</v>
      </c>
      <c r="L120" s="2">
        <f t="shared" si="10"/>
        <v>11.89</v>
      </c>
      <c r="M120" s="15">
        <f t="shared" si="11"/>
        <v>1.1172500000000001</v>
      </c>
    </row>
    <row r="121" spans="1:13" x14ac:dyDescent="0.25">
      <c r="A121" s="1"/>
      <c r="B121" s="1"/>
      <c r="C121" s="1"/>
      <c r="D121" s="1"/>
      <c r="E121" s="1"/>
      <c r="F121" s="1"/>
      <c r="G121" s="1"/>
      <c r="H121" s="1" t="s">
        <v>218</v>
      </c>
      <c r="I121" s="1"/>
      <c r="J121" s="2">
        <v>113.3</v>
      </c>
      <c r="K121" s="2">
        <v>101.41</v>
      </c>
      <c r="L121" s="2">
        <f t="shared" si="10"/>
        <v>11.89</v>
      </c>
      <c r="M121" s="15">
        <f t="shared" si="11"/>
        <v>1.1172500000000001</v>
      </c>
    </row>
    <row r="122" spans="1:13" ht="15.75" thickBot="1" x14ac:dyDescent="0.3">
      <c r="A122" s="1"/>
      <c r="B122" s="1"/>
      <c r="C122" s="1"/>
      <c r="D122" s="1"/>
      <c r="E122" s="1"/>
      <c r="F122" s="1"/>
      <c r="G122" s="1"/>
      <c r="H122" s="1" t="s">
        <v>219</v>
      </c>
      <c r="I122" s="1"/>
      <c r="J122" s="4">
        <v>0</v>
      </c>
      <c r="K122" s="4">
        <v>0</v>
      </c>
      <c r="L122" s="4">
        <f t="shared" si="10"/>
        <v>0</v>
      </c>
      <c r="M122" s="18">
        <f t="shared" si="11"/>
        <v>0</v>
      </c>
    </row>
    <row r="123" spans="1:13" x14ac:dyDescent="0.25">
      <c r="A123" s="1"/>
      <c r="B123" s="1"/>
      <c r="C123" s="1"/>
      <c r="D123" s="1"/>
      <c r="E123" s="1"/>
      <c r="F123" s="1"/>
      <c r="G123" s="1" t="s">
        <v>220</v>
      </c>
      <c r="H123" s="1"/>
      <c r="I123" s="1"/>
      <c r="J123" s="2">
        <f>ROUND(SUM(J116:J122),5)</f>
        <v>1021.22</v>
      </c>
      <c r="K123" s="2">
        <f>ROUND(SUM(K116:K122),5)</f>
        <v>825.13</v>
      </c>
      <c r="L123" s="2">
        <f t="shared" si="10"/>
        <v>196.09</v>
      </c>
      <c r="M123" s="15">
        <f t="shared" si="11"/>
        <v>1.2376499999999999</v>
      </c>
    </row>
    <row r="124" spans="1:13" x14ac:dyDescent="0.25">
      <c r="A124" s="1"/>
      <c r="B124" s="1"/>
      <c r="C124" s="1"/>
      <c r="D124" s="1"/>
      <c r="E124" s="1"/>
      <c r="F124" s="1"/>
      <c r="G124" s="1" t="s">
        <v>221</v>
      </c>
      <c r="H124" s="1"/>
      <c r="I124" s="1"/>
      <c r="J124" s="2"/>
      <c r="K124" s="2"/>
      <c r="L124" s="2"/>
      <c r="M124" s="15"/>
    </row>
    <row r="125" spans="1:13" x14ac:dyDescent="0.25">
      <c r="A125" s="1"/>
      <c r="B125" s="1"/>
      <c r="C125" s="1"/>
      <c r="D125" s="1"/>
      <c r="E125" s="1"/>
      <c r="F125" s="1"/>
      <c r="G125" s="1"/>
      <c r="H125" s="1" t="s">
        <v>222</v>
      </c>
      <c r="I125" s="1"/>
      <c r="J125" s="2"/>
      <c r="K125" s="2"/>
      <c r="L125" s="2"/>
      <c r="M125" s="15"/>
    </row>
    <row r="126" spans="1:13" x14ac:dyDescent="0.25">
      <c r="A126" s="1"/>
      <c r="B126" s="1"/>
      <c r="C126" s="1"/>
      <c r="D126" s="1"/>
      <c r="E126" s="1"/>
      <c r="F126" s="1"/>
      <c r="G126" s="1"/>
      <c r="H126" s="1"/>
      <c r="I126" s="1" t="s">
        <v>223</v>
      </c>
      <c r="J126" s="2">
        <v>846.71</v>
      </c>
      <c r="K126" s="2">
        <v>1152.6300000000001</v>
      </c>
      <c r="L126" s="2">
        <f t="shared" ref="L126:L135" si="12">ROUND((J126-K126),5)</f>
        <v>-305.92</v>
      </c>
      <c r="M126" s="15">
        <f t="shared" ref="M126:M135" si="13">ROUND(IF(K126=0, IF(J126=0, 0, 1), J126/K126),5)</f>
        <v>0.73458999999999997</v>
      </c>
    </row>
    <row r="127" spans="1:13" x14ac:dyDescent="0.25">
      <c r="A127" s="1"/>
      <c r="B127" s="1"/>
      <c r="C127" s="1"/>
      <c r="D127" s="1"/>
      <c r="E127" s="1"/>
      <c r="F127" s="1"/>
      <c r="G127" s="1"/>
      <c r="H127" s="1"/>
      <c r="I127" s="1" t="s">
        <v>224</v>
      </c>
      <c r="J127" s="2">
        <v>30.2</v>
      </c>
      <c r="K127" s="2">
        <v>31.43</v>
      </c>
      <c r="L127" s="2">
        <f t="shared" si="12"/>
        <v>-1.23</v>
      </c>
      <c r="M127" s="15">
        <f t="shared" si="13"/>
        <v>0.96087</v>
      </c>
    </row>
    <row r="128" spans="1:13" ht="15.75" thickBot="1" x14ac:dyDescent="0.3">
      <c r="A128" s="1"/>
      <c r="B128" s="1"/>
      <c r="C128" s="1"/>
      <c r="D128" s="1"/>
      <c r="E128" s="1"/>
      <c r="F128" s="1"/>
      <c r="G128" s="1"/>
      <c r="H128" s="1"/>
      <c r="I128" s="1" t="s">
        <v>225</v>
      </c>
      <c r="J128" s="4">
        <v>18.8</v>
      </c>
      <c r="K128" s="4">
        <v>18.41</v>
      </c>
      <c r="L128" s="4">
        <f t="shared" si="12"/>
        <v>0.39</v>
      </c>
      <c r="M128" s="18">
        <f t="shared" si="13"/>
        <v>1.02118</v>
      </c>
    </row>
    <row r="129" spans="1:13" x14ac:dyDescent="0.25">
      <c r="A129" s="1"/>
      <c r="B129" s="1"/>
      <c r="C129" s="1"/>
      <c r="D129" s="1"/>
      <c r="E129" s="1"/>
      <c r="F129" s="1"/>
      <c r="G129" s="1"/>
      <c r="H129" s="1" t="s">
        <v>226</v>
      </c>
      <c r="I129" s="1"/>
      <c r="J129" s="2">
        <f>ROUND(SUM(J125:J128),5)</f>
        <v>895.71</v>
      </c>
      <c r="K129" s="2">
        <f>ROUND(SUM(K125:K128),5)</f>
        <v>1202.47</v>
      </c>
      <c r="L129" s="2">
        <f t="shared" si="12"/>
        <v>-306.76</v>
      </c>
      <c r="M129" s="15">
        <f t="shared" si="13"/>
        <v>0.74489000000000005</v>
      </c>
    </row>
    <row r="130" spans="1:13" x14ac:dyDescent="0.25">
      <c r="A130" s="1"/>
      <c r="B130" s="1"/>
      <c r="C130" s="1"/>
      <c r="D130" s="1"/>
      <c r="E130" s="1"/>
      <c r="F130" s="1"/>
      <c r="G130" s="1"/>
      <c r="H130" s="1" t="s">
        <v>227</v>
      </c>
      <c r="I130" s="1"/>
      <c r="J130" s="2">
        <v>0</v>
      </c>
      <c r="K130" s="2">
        <v>183.58</v>
      </c>
      <c r="L130" s="2">
        <f t="shared" si="12"/>
        <v>-183.58</v>
      </c>
      <c r="M130" s="15">
        <f t="shared" si="13"/>
        <v>0</v>
      </c>
    </row>
    <row r="131" spans="1:13" ht="15.75" thickBot="1" x14ac:dyDescent="0.3">
      <c r="A131" s="1"/>
      <c r="B131" s="1"/>
      <c r="C131" s="1"/>
      <c r="D131" s="1"/>
      <c r="E131" s="1"/>
      <c r="F131" s="1"/>
      <c r="G131" s="1"/>
      <c r="H131" s="1" t="s">
        <v>228</v>
      </c>
      <c r="I131" s="1"/>
      <c r="J131" s="4">
        <v>164.37</v>
      </c>
      <c r="K131" s="4">
        <v>0</v>
      </c>
      <c r="L131" s="4">
        <f t="shared" si="12"/>
        <v>164.37</v>
      </c>
      <c r="M131" s="18">
        <f t="shared" si="13"/>
        <v>1</v>
      </c>
    </row>
    <row r="132" spans="1:13" x14ac:dyDescent="0.25">
      <c r="A132" s="1"/>
      <c r="B132" s="1"/>
      <c r="C132" s="1"/>
      <c r="D132" s="1"/>
      <c r="E132" s="1"/>
      <c r="F132" s="1"/>
      <c r="G132" s="1" t="s">
        <v>229</v>
      </c>
      <c r="H132" s="1"/>
      <c r="I132" s="1"/>
      <c r="J132" s="2">
        <f>ROUND(J124+SUM(J129:J131),5)</f>
        <v>1060.08</v>
      </c>
      <c r="K132" s="2">
        <f>ROUND(K124+SUM(K129:K131),5)</f>
        <v>1386.05</v>
      </c>
      <c r="L132" s="2">
        <f t="shared" si="12"/>
        <v>-325.97000000000003</v>
      </c>
      <c r="M132" s="15">
        <f t="shared" si="13"/>
        <v>0.76482000000000006</v>
      </c>
    </row>
    <row r="133" spans="1:13" ht="15.75" thickBot="1" x14ac:dyDescent="0.3">
      <c r="A133" s="1"/>
      <c r="B133" s="1"/>
      <c r="C133" s="1"/>
      <c r="D133" s="1"/>
      <c r="E133" s="1"/>
      <c r="F133" s="1"/>
      <c r="G133" s="1" t="s">
        <v>230</v>
      </c>
      <c r="H133" s="1"/>
      <c r="I133" s="1"/>
      <c r="J133" s="2">
        <v>213.5</v>
      </c>
      <c r="K133" s="2">
        <v>205.83</v>
      </c>
      <c r="L133" s="2">
        <f t="shared" si="12"/>
        <v>7.67</v>
      </c>
      <c r="M133" s="15">
        <f t="shared" si="13"/>
        <v>1.0372600000000001</v>
      </c>
    </row>
    <row r="134" spans="1:13" ht="15.75" thickBot="1" x14ac:dyDescent="0.3">
      <c r="A134" s="1"/>
      <c r="B134" s="1"/>
      <c r="C134" s="1"/>
      <c r="D134" s="1"/>
      <c r="E134" s="1"/>
      <c r="F134" s="1" t="s">
        <v>231</v>
      </c>
      <c r="G134" s="1"/>
      <c r="H134" s="1"/>
      <c r="I134" s="1"/>
      <c r="J134" s="3">
        <f>ROUND(SUM(J103:J104)+J115+J123+SUM(J132:J133),5)</f>
        <v>11444.53</v>
      </c>
      <c r="K134" s="3">
        <f>ROUND(SUM(K103:K104)+K115+K123+SUM(K132:K133),5)</f>
        <v>5548.03</v>
      </c>
      <c r="L134" s="3">
        <f t="shared" si="12"/>
        <v>5896.5</v>
      </c>
      <c r="M134" s="17">
        <f t="shared" si="13"/>
        <v>2.0628099999999998</v>
      </c>
    </row>
    <row r="135" spans="1:13" x14ac:dyDescent="0.25">
      <c r="A135" s="1"/>
      <c r="B135" s="1"/>
      <c r="C135" s="1"/>
      <c r="D135" s="1"/>
      <c r="E135" s="1" t="s">
        <v>232</v>
      </c>
      <c r="F135" s="1"/>
      <c r="G135" s="1"/>
      <c r="H135" s="1"/>
      <c r="I135" s="1"/>
      <c r="J135" s="2">
        <f>ROUND(SUM(J42:J47)+J52+J58+J66+J96+J102+J134,5)</f>
        <v>165600.92000000001</v>
      </c>
      <c r="K135" s="2">
        <f>ROUND(SUM(K42:K47)+K52+K58+K66+K96+K102+K134,5)</f>
        <v>106417.78</v>
      </c>
      <c r="L135" s="2">
        <f t="shared" si="12"/>
        <v>59183.14</v>
      </c>
      <c r="M135" s="15">
        <f t="shared" si="13"/>
        <v>1.5561400000000001</v>
      </c>
    </row>
    <row r="136" spans="1:13" x14ac:dyDescent="0.25">
      <c r="A136" s="1"/>
      <c r="B136" s="1"/>
      <c r="C136" s="1"/>
      <c r="D136" s="1"/>
      <c r="E136" s="1" t="s">
        <v>233</v>
      </c>
      <c r="F136" s="1"/>
      <c r="G136" s="1"/>
      <c r="H136" s="1"/>
      <c r="I136" s="1"/>
      <c r="J136" s="2"/>
      <c r="K136" s="2"/>
      <c r="L136" s="2"/>
      <c r="M136" s="15"/>
    </row>
    <row r="137" spans="1:13" x14ac:dyDescent="0.25">
      <c r="A137" s="1"/>
      <c r="B137" s="1"/>
      <c r="C137" s="1"/>
      <c r="D137" s="1"/>
      <c r="E137" s="1"/>
      <c r="F137" s="1" t="s">
        <v>234</v>
      </c>
      <c r="G137" s="1"/>
      <c r="H137" s="1"/>
      <c r="I137" s="1"/>
      <c r="J137" s="2">
        <v>0</v>
      </c>
      <c r="K137" s="2">
        <v>416.67</v>
      </c>
      <c r="L137" s="2">
        <f>ROUND((J137-K137),5)</f>
        <v>-416.67</v>
      </c>
      <c r="M137" s="15">
        <f>ROUND(IF(K137=0, IF(J137=0, 0, 1), J137/K137),5)</f>
        <v>0</v>
      </c>
    </row>
    <row r="138" spans="1:13" ht="15.75" thickBot="1" x14ac:dyDescent="0.3">
      <c r="A138" s="1"/>
      <c r="B138" s="1"/>
      <c r="C138" s="1"/>
      <c r="D138" s="1"/>
      <c r="E138" s="1"/>
      <c r="F138" s="1" t="s">
        <v>235</v>
      </c>
      <c r="G138" s="1"/>
      <c r="H138" s="1"/>
      <c r="I138" s="1"/>
      <c r="J138" s="4">
        <v>0</v>
      </c>
      <c r="K138" s="4">
        <v>83.33</v>
      </c>
      <c r="L138" s="4">
        <f>ROUND((J138-K138),5)</f>
        <v>-83.33</v>
      </c>
      <c r="M138" s="18">
        <f>ROUND(IF(K138=0, IF(J138=0, 0, 1), J138/K138),5)</f>
        <v>0</v>
      </c>
    </row>
    <row r="139" spans="1:13" x14ac:dyDescent="0.25">
      <c r="A139" s="1"/>
      <c r="B139" s="1"/>
      <c r="C139" s="1"/>
      <c r="D139" s="1"/>
      <c r="E139" s="1" t="s">
        <v>236</v>
      </c>
      <c r="F139" s="1"/>
      <c r="G139" s="1"/>
      <c r="H139" s="1"/>
      <c r="I139" s="1"/>
      <c r="J139" s="2">
        <f>ROUND(SUM(J136:J138),5)</f>
        <v>0</v>
      </c>
      <c r="K139" s="2">
        <f>ROUND(SUM(K136:K138),5)</f>
        <v>500</v>
      </c>
      <c r="L139" s="2">
        <f>ROUND((J139-K139),5)</f>
        <v>-500</v>
      </c>
      <c r="M139" s="15">
        <f>ROUND(IF(K139=0, IF(J139=0, 0, 1), J139/K139),5)</f>
        <v>0</v>
      </c>
    </row>
    <row r="140" spans="1:13" x14ac:dyDescent="0.25">
      <c r="A140" s="1"/>
      <c r="B140" s="1"/>
      <c r="C140" s="1"/>
      <c r="D140" s="1"/>
      <c r="E140" s="1" t="s">
        <v>237</v>
      </c>
      <c r="F140" s="1"/>
      <c r="G140" s="1"/>
      <c r="H140" s="1"/>
      <c r="I140" s="1"/>
      <c r="J140" s="2"/>
      <c r="K140" s="2"/>
      <c r="L140" s="2"/>
      <c r="M140" s="15"/>
    </row>
    <row r="141" spans="1:13" x14ac:dyDescent="0.25">
      <c r="A141" s="1"/>
      <c r="B141" s="1"/>
      <c r="C141" s="1"/>
      <c r="D141" s="1"/>
      <c r="E141" s="1"/>
      <c r="F141" s="1" t="s">
        <v>238</v>
      </c>
      <c r="G141" s="1"/>
      <c r="H141" s="1"/>
      <c r="I141" s="1"/>
      <c r="J141" s="2">
        <v>0</v>
      </c>
      <c r="K141" s="2">
        <v>0</v>
      </c>
      <c r="L141" s="2">
        <f t="shared" ref="L141:L146" si="14">ROUND((J141-K141),5)</f>
        <v>0</v>
      </c>
      <c r="M141" s="15">
        <f t="shared" ref="M141:M146" si="15">ROUND(IF(K141=0, IF(J141=0, 0, 1), J141/K141),5)</f>
        <v>0</v>
      </c>
    </row>
    <row r="142" spans="1:13" x14ac:dyDescent="0.25">
      <c r="A142" s="1"/>
      <c r="B142" s="1"/>
      <c r="C142" s="1"/>
      <c r="D142" s="1"/>
      <c r="E142" s="1"/>
      <c r="F142" s="1" t="s">
        <v>239</v>
      </c>
      <c r="G142" s="1"/>
      <c r="H142" s="1"/>
      <c r="I142" s="1"/>
      <c r="J142" s="2">
        <v>0</v>
      </c>
      <c r="K142" s="2">
        <v>0</v>
      </c>
      <c r="L142" s="2">
        <f t="shared" si="14"/>
        <v>0</v>
      </c>
      <c r="M142" s="15">
        <f t="shared" si="15"/>
        <v>0</v>
      </c>
    </row>
    <row r="143" spans="1:13" x14ac:dyDescent="0.25">
      <c r="A143" s="1"/>
      <c r="B143" s="1"/>
      <c r="C143" s="1"/>
      <c r="D143" s="1"/>
      <c r="E143" s="1"/>
      <c r="F143" s="1" t="s">
        <v>240</v>
      </c>
      <c r="G143" s="1"/>
      <c r="H143" s="1"/>
      <c r="I143" s="1"/>
      <c r="J143" s="2">
        <v>1601.63</v>
      </c>
      <c r="K143" s="2">
        <v>622.87</v>
      </c>
      <c r="L143" s="2">
        <f t="shared" si="14"/>
        <v>978.76</v>
      </c>
      <c r="M143" s="15">
        <f t="shared" si="15"/>
        <v>2.5713699999999999</v>
      </c>
    </row>
    <row r="144" spans="1:13" x14ac:dyDescent="0.25">
      <c r="A144" s="1"/>
      <c r="B144" s="1"/>
      <c r="C144" s="1"/>
      <c r="D144" s="1"/>
      <c r="E144" s="1"/>
      <c r="F144" s="1" t="s">
        <v>241</v>
      </c>
      <c r="G144" s="1"/>
      <c r="H144" s="1"/>
      <c r="I144" s="1"/>
      <c r="J144" s="2">
        <v>192.45</v>
      </c>
      <c r="K144" s="2">
        <v>143.69</v>
      </c>
      <c r="L144" s="2">
        <f t="shared" si="14"/>
        <v>48.76</v>
      </c>
      <c r="M144" s="15">
        <f t="shared" si="15"/>
        <v>1.33934</v>
      </c>
    </row>
    <row r="145" spans="1:13" ht="15.75" thickBot="1" x14ac:dyDescent="0.3">
      <c r="A145" s="1"/>
      <c r="B145" s="1"/>
      <c r="C145" s="1"/>
      <c r="D145" s="1"/>
      <c r="E145" s="1"/>
      <c r="F145" s="1" t="s">
        <v>242</v>
      </c>
      <c r="G145" s="1"/>
      <c r="H145" s="1"/>
      <c r="I145" s="1"/>
      <c r="J145" s="4">
        <v>7280.9</v>
      </c>
      <c r="K145" s="4">
        <v>0</v>
      </c>
      <c r="L145" s="4">
        <f t="shared" si="14"/>
        <v>7280.9</v>
      </c>
      <c r="M145" s="18">
        <f t="shared" si="15"/>
        <v>1</v>
      </c>
    </row>
    <row r="146" spans="1:13" x14ac:dyDescent="0.25">
      <c r="A146" s="1"/>
      <c r="B146" s="1"/>
      <c r="C146" s="1"/>
      <c r="D146" s="1"/>
      <c r="E146" s="1" t="s">
        <v>243</v>
      </c>
      <c r="F146" s="1"/>
      <c r="G146" s="1"/>
      <c r="H146" s="1"/>
      <c r="I146" s="1"/>
      <c r="J146" s="2">
        <f>ROUND(SUM(J140:J145),5)</f>
        <v>9074.98</v>
      </c>
      <c r="K146" s="2">
        <f>ROUND(SUM(K140:K145),5)</f>
        <v>766.56</v>
      </c>
      <c r="L146" s="2">
        <f t="shared" si="14"/>
        <v>8308.42</v>
      </c>
      <c r="M146" s="15">
        <f t="shared" si="15"/>
        <v>11.83858</v>
      </c>
    </row>
    <row r="147" spans="1:13" x14ac:dyDescent="0.25">
      <c r="A147" s="1"/>
      <c r="B147" s="1"/>
      <c r="C147" s="1"/>
      <c r="D147" s="1"/>
      <c r="E147" s="1" t="s">
        <v>244</v>
      </c>
      <c r="F147" s="1"/>
      <c r="G147" s="1"/>
      <c r="H147" s="1"/>
      <c r="I147" s="1"/>
      <c r="J147" s="2"/>
      <c r="K147" s="2"/>
      <c r="L147" s="2"/>
      <c r="M147" s="15"/>
    </row>
    <row r="148" spans="1:13" x14ac:dyDescent="0.25">
      <c r="A148" s="1"/>
      <c r="B148" s="1"/>
      <c r="C148" s="1"/>
      <c r="D148" s="1"/>
      <c r="E148" s="1"/>
      <c r="F148" s="1" t="s">
        <v>245</v>
      </c>
      <c r="G148" s="1"/>
      <c r="H148" s="1"/>
      <c r="I148" s="1"/>
      <c r="J148" s="2">
        <v>0</v>
      </c>
      <c r="K148" s="2">
        <v>0</v>
      </c>
      <c r="L148" s="2">
        <f>ROUND((J148-K148),5)</f>
        <v>0</v>
      </c>
      <c r="M148" s="15">
        <f>ROUND(IF(K148=0, IF(J148=0, 0, 1), J148/K148),5)</f>
        <v>0</v>
      </c>
    </row>
    <row r="149" spans="1:13" x14ac:dyDescent="0.25">
      <c r="A149" s="1"/>
      <c r="B149" s="1"/>
      <c r="C149" s="1"/>
      <c r="D149" s="1"/>
      <c r="E149" s="1"/>
      <c r="F149" s="1" t="s">
        <v>246</v>
      </c>
      <c r="G149" s="1"/>
      <c r="H149" s="1"/>
      <c r="I149" s="1"/>
      <c r="J149" s="2">
        <v>0</v>
      </c>
      <c r="K149" s="2">
        <v>83.33</v>
      </c>
      <c r="L149" s="2">
        <f>ROUND((J149-K149),5)</f>
        <v>-83.33</v>
      </c>
      <c r="M149" s="15">
        <f>ROUND(IF(K149=0, IF(J149=0, 0, 1), J149/K149),5)</f>
        <v>0</v>
      </c>
    </row>
    <row r="150" spans="1:13" x14ac:dyDescent="0.25">
      <c r="A150" s="1"/>
      <c r="B150" s="1"/>
      <c r="C150" s="1"/>
      <c r="D150" s="1"/>
      <c r="E150" s="1"/>
      <c r="F150" s="1" t="s">
        <v>247</v>
      </c>
      <c r="G150" s="1"/>
      <c r="H150" s="1"/>
      <c r="I150" s="1"/>
      <c r="J150" s="2">
        <v>1262.71</v>
      </c>
      <c r="K150" s="2">
        <v>867.83</v>
      </c>
      <c r="L150" s="2">
        <f>ROUND((J150-K150),5)</f>
        <v>394.88</v>
      </c>
      <c r="M150" s="15">
        <f>ROUND(IF(K150=0, IF(J150=0, 0, 1), J150/K150),5)</f>
        <v>1.45502</v>
      </c>
    </row>
    <row r="151" spans="1:13" x14ac:dyDescent="0.25">
      <c r="A151" s="1"/>
      <c r="B151" s="1"/>
      <c r="C151" s="1"/>
      <c r="D151" s="1"/>
      <c r="E151" s="1"/>
      <c r="F151" s="1" t="s">
        <v>248</v>
      </c>
      <c r="G151" s="1"/>
      <c r="H151" s="1"/>
      <c r="I151" s="1"/>
      <c r="J151" s="2"/>
      <c r="K151" s="2"/>
      <c r="L151" s="2"/>
      <c r="M151" s="15"/>
    </row>
    <row r="152" spans="1:13" x14ac:dyDescent="0.25">
      <c r="A152" s="1"/>
      <c r="B152" s="1"/>
      <c r="C152" s="1"/>
      <c r="D152" s="1"/>
      <c r="E152" s="1"/>
      <c r="F152" s="1"/>
      <c r="G152" s="1" t="s">
        <v>249</v>
      </c>
      <c r="H152" s="1"/>
      <c r="I152" s="1"/>
      <c r="J152" s="2">
        <v>0</v>
      </c>
      <c r="K152" s="2">
        <v>500</v>
      </c>
      <c r="L152" s="2">
        <f t="shared" ref="L152:L163" si="16">ROUND((J152-K152),5)</f>
        <v>-500</v>
      </c>
      <c r="M152" s="15">
        <f t="shared" ref="M152:M163" si="17">ROUND(IF(K152=0, IF(J152=0, 0, 1), J152/K152),5)</f>
        <v>0</v>
      </c>
    </row>
    <row r="153" spans="1:13" x14ac:dyDescent="0.25">
      <c r="A153" s="1"/>
      <c r="B153" s="1"/>
      <c r="C153" s="1"/>
      <c r="D153" s="1"/>
      <c r="E153" s="1"/>
      <c r="F153" s="1"/>
      <c r="G153" s="1" t="s">
        <v>250</v>
      </c>
      <c r="H153" s="1"/>
      <c r="I153" s="1"/>
      <c r="J153" s="2">
        <v>0</v>
      </c>
      <c r="K153" s="2">
        <v>2490</v>
      </c>
      <c r="L153" s="2">
        <f t="shared" si="16"/>
        <v>-2490</v>
      </c>
      <c r="M153" s="15">
        <f t="shared" si="17"/>
        <v>0</v>
      </c>
    </row>
    <row r="154" spans="1:13" x14ac:dyDescent="0.25">
      <c r="A154" s="1"/>
      <c r="B154" s="1"/>
      <c r="C154" s="1"/>
      <c r="D154" s="1"/>
      <c r="E154" s="1"/>
      <c r="F154" s="1"/>
      <c r="G154" s="1" t="s">
        <v>251</v>
      </c>
      <c r="H154" s="1"/>
      <c r="I154" s="1"/>
      <c r="J154" s="2">
        <v>905.15</v>
      </c>
      <c r="K154" s="2">
        <v>0</v>
      </c>
      <c r="L154" s="2">
        <f t="shared" si="16"/>
        <v>905.15</v>
      </c>
      <c r="M154" s="15">
        <f t="shared" si="17"/>
        <v>1</v>
      </c>
    </row>
    <row r="155" spans="1:13" x14ac:dyDescent="0.25">
      <c r="A155" s="1"/>
      <c r="B155" s="1"/>
      <c r="C155" s="1"/>
      <c r="D155" s="1"/>
      <c r="E155" s="1"/>
      <c r="F155" s="1"/>
      <c r="G155" s="1" t="s">
        <v>252</v>
      </c>
      <c r="H155" s="1"/>
      <c r="I155" s="1"/>
      <c r="J155" s="2">
        <v>0</v>
      </c>
      <c r="K155" s="2">
        <v>155.41</v>
      </c>
      <c r="L155" s="2">
        <f t="shared" si="16"/>
        <v>-155.41</v>
      </c>
      <c r="M155" s="15">
        <f t="shared" si="17"/>
        <v>0</v>
      </c>
    </row>
    <row r="156" spans="1:13" x14ac:dyDescent="0.25">
      <c r="A156" s="1"/>
      <c r="B156" s="1"/>
      <c r="C156" s="1"/>
      <c r="D156" s="1"/>
      <c r="E156" s="1"/>
      <c r="F156" s="1"/>
      <c r="G156" s="1" t="s">
        <v>253</v>
      </c>
      <c r="H156" s="1"/>
      <c r="I156" s="1"/>
      <c r="J156" s="2">
        <v>0</v>
      </c>
      <c r="K156" s="2">
        <v>125</v>
      </c>
      <c r="L156" s="2">
        <f t="shared" si="16"/>
        <v>-125</v>
      </c>
      <c r="M156" s="15">
        <f t="shared" si="17"/>
        <v>0</v>
      </c>
    </row>
    <row r="157" spans="1:13" x14ac:dyDescent="0.25">
      <c r="A157" s="1"/>
      <c r="B157" s="1"/>
      <c r="C157" s="1"/>
      <c r="D157" s="1"/>
      <c r="E157" s="1"/>
      <c r="F157" s="1"/>
      <c r="G157" s="1" t="s">
        <v>254</v>
      </c>
      <c r="H157" s="1"/>
      <c r="I157" s="1"/>
      <c r="J157" s="2">
        <v>0</v>
      </c>
      <c r="K157" s="2">
        <v>166.67</v>
      </c>
      <c r="L157" s="2">
        <f t="shared" si="16"/>
        <v>-166.67</v>
      </c>
      <c r="M157" s="15">
        <f t="shared" si="17"/>
        <v>0</v>
      </c>
    </row>
    <row r="158" spans="1:13" x14ac:dyDescent="0.25">
      <c r="A158" s="1"/>
      <c r="B158" s="1"/>
      <c r="C158" s="1"/>
      <c r="D158" s="1"/>
      <c r="E158" s="1"/>
      <c r="F158" s="1"/>
      <c r="G158" s="1" t="s">
        <v>255</v>
      </c>
      <c r="H158" s="1"/>
      <c r="I158" s="1"/>
      <c r="J158" s="2">
        <v>144.99</v>
      </c>
      <c r="K158" s="2">
        <v>0</v>
      </c>
      <c r="L158" s="2">
        <f t="shared" si="16"/>
        <v>144.99</v>
      </c>
      <c r="M158" s="15">
        <f t="shared" si="17"/>
        <v>1</v>
      </c>
    </row>
    <row r="159" spans="1:13" x14ac:dyDescent="0.25">
      <c r="A159" s="1"/>
      <c r="B159" s="1"/>
      <c r="C159" s="1"/>
      <c r="D159" s="1"/>
      <c r="E159" s="1"/>
      <c r="F159" s="1"/>
      <c r="G159" s="1" t="s">
        <v>256</v>
      </c>
      <c r="H159" s="1"/>
      <c r="I159" s="1"/>
      <c r="J159" s="2">
        <v>953.4</v>
      </c>
      <c r="K159" s="2">
        <v>0</v>
      </c>
      <c r="L159" s="2">
        <f t="shared" si="16"/>
        <v>953.4</v>
      </c>
      <c r="M159" s="15">
        <f t="shared" si="17"/>
        <v>1</v>
      </c>
    </row>
    <row r="160" spans="1:13" x14ac:dyDescent="0.25">
      <c r="A160" s="1"/>
      <c r="B160" s="1"/>
      <c r="C160" s="1"/>
      <c r="D160" s="1"/>
      <c r="E160" s="1"/>
      <c r="F160" s="1"/>
      <c r="G160" s="1" t="s">
        <v>257</v>
      </c>
      <c r="H160" s="1"/>
      <c r="I160" s="1"/>
      <c r="J160" s="2">
        <v>0</v>
      </c>
      <c r="K160" s="2">
        <v>0</v>
      </c>
      <c r="L160" s="2">
        <f t="shared" si="16"/>
        <v>0</v>
      </c>
      <c r="M160" s="15">
        <f t="shared" si="17"/>
        <v>0</v>
      </c>
    </row>
    <row r="161" spans="1:13" x14ac:dyDescent="0.25">
      <c r="A161" s="1"/>
      <c r="B161" s="1"/>
      <c r="C161" s="1"/>
      <c r="D161" s="1"/>
      <c r="E161" s="1"/>
      <c r="F161" s="1"/>
      <c r="G161" s="1" t="s">
        <v>258</v>
      </c>
      <c r="H161" s="1"/>
      <c r="I161" s="1"/>
      <c r="J161" s="2">
        <v>236.77</v>
      </c>
      <c r="K161" s="2">
        <v>200</v>
      </c>
      <c r="L161" s="2">
        <f t="shared" si="16"/>
        <v>36.770000000000003</v>
      </c>
      <c r="M161" s="15">
        <f t="shared" si="17"/>
        <v>1.1838500000000001</v>
      </c>
    </row>
    <row r="162" spans="1:13" ht="15.75" thickBot="1" x14ac:dyDescent="0.3">
      <c r="A162" s="1"/>
      <c r="B162" s="1"/>
      <c r="C162" s="1"/>
      <c r="D162" s="1"/>
      <c r="E162" s="1"/>
      <c r="F162" s="1"/>
      <c r="G162" s="1" t="s">
        <v>259</v>
      </c>
      <c r="H162" s="1"/>
      <c r="I162" s="1"/>
      <c r="J162" s="4">
        <v>0</v>
      </c>
      <c r="K162" s="4">
        <v>0</v>
      </c>
      <c r="L162" s="4">
        <f t="shared" si="16"/>
        <v>0</v>
      </c>
      <c r="M162" s="18">
        <f t="shared" si="17"/>
        <v>0</v>
      </c>
    </row>
    <row r="163" spans="1:13" x14ac:dyDescent="0.25">
      <c r="A163" s="1"/>
      <c r="B163" s="1"/>
      <c r="C163" s="1"/>
      <c r="D163" s="1"/>
      <c r="E163" s="1"/>
      <c r="F163" s="1" t="s">
        <v>260</v>
      </c>
      <c r="G163" s="1"/>
      <c r="H163" s="1"/>
      <c r="I163" s="1"/>
      <c r="J163" s="2">
        <f>ROUND(SUM(J151:J162),5)</f>
        <v>2240.31</v>
      </c>
      <c r="K163" s="2">
        <f>ROUND(SUM(K151:K162),5)</f>
        <v>3637.08</v>
      </c>
      <c r="L163" s="2">
        <f t="shared" si="16"/>
        <v>-1396.77</v>
      </c>
      <c r="M163" s="15">
        <f t="shared" si="17"/>
        <v>0.61595999999999995</v>
      </c>
    </row>
    <row r="164" spans="1:13" x14ac:dyDescent="0.25">
      <c r="A164" s="1"/>
      <c r="B164" s="1"/>
      <c r="C164" s="1"/>
      <c r="D164" s="1"/>
      <c r="E164" s="1"/>
      <c r="F164" s="1" t="s">
        <v>261</v>
      </c>
      <c r="G164" s="1"/>
      <c r="H164" s="1"/>
      <c r="I164" s="1"/>
      <c r="J164" s="2"/>
      <c r="K164" s="2"/>
      <c r="L164" s="2"/>
      <c r="M164" s="15"/>
    </row>
    <row r="165" spans="1:13" x14ac:dyDescent="0.25">
      <c r="A165" s="1"/>
      <c r="B165" s="1"/>
      <c r="C165" s="1"/>
      <c r="D165" s="1"/>
      <c r="E165" s="1"/>
      <c r="F165" s="1"/>
      <c r="G165" s="1" t="s">
        <v>262</v>
      </c>
      <c r="H165" s="1"/>
      <c r="I165" s="1"/>
      <c r="J165" s="2">
        <v>0</v>
      </c>
      <c r="K165" s="2">
        <v>0</v>
      </c>
      <c r="L165" s="2">
        <f>ROUND((J165-K165),5)</f>
        <v>0</v>
      </c>
      <c r="M165" s="15">
        <f>ROUND(IF(K165=0, IF(J165=0, 0, 1), J165/K165),5)</f>
        <v>0</v>
      </c>
    </row>
    <row r="166" spans="1:13" x14ac:dyDescent="0.25">
      <c r="A166" s="1"/>
      <c r="B166" s="1"/>
      <c r="C166" s="1"/>
      <c r="D166" s="1"/>
      <c r="E166" s="1"/>
      <c r="F166" s="1"/>
      <c r="G166" s="1" t="s">
        <v>263</v>
      </c>
      <c r="H166" s="1"/>
      <c r="I166" s="1"/>
      <c r="J166" s="2">
        <v>641.15</v>
      </c>
      <c r="K166" s="2">
        <v>0</v>
      </c>
      <c r="L166" s="2">
        <f>ROUND((J166-K166),5)</f>
        <v>641.15</v>
      </c>
      <c r="M166" s="15">
        <f>ROUND(IF(K166=0, IF(J166=0, 0, 1), J166/K166),5)</f>
        <v>1</v>
      </c>
    </row>
    <row r="167" spans="1:13" x14ac:dyDescent="0.25">
      <c r="A167" s="1"/>
      <c r="B167" s="1"/>
      <c r="C167" s="1"/>
      <c r="D167" s="1"/>
      <c r="E167" s="1"/>
      <c r="F167" s="1"/>
      <c r="G167" s="1" t="s">
        <v>264</v>
      </c>
      <c r="H167" s="1"/>
      <c r="I167" s="1"/>
      <c r="J167" s="2">
        <v>103.03</v>
      </c>
      <c r="K167" s="2">
        <v>0</v>
      </c>
      <c r="L167" s="2">
        <f>ROUND((J167-K167),5)</f>
        <v>103.03</v>
      </c>
      <c r="M167" s="15">
        <f>ROUND(IF(K167=0, IF(J167=0, 0, 1), J167/K167),5)</f>
        <v>1</v>
      </c>
    </row>
    <row r="168" spans="1:13" x14ac:dyDescent="0.25">
      <c r="A168" s="1"/>
      <c r="B168" s="1"/>
      <c r="C168" s="1"/>
      <c r="D168" s="1"/>
      <c r="E168" s="1"/>
      <c r="F168" s="1"/>
      <c r="G168" s="1" t="s">
        <v>265</v>
      </c>
      <c r="H168" s="1"/>
      <c r="I168" s="1"/>
      <c r="J168" s="2">
        <v>34.380000000000003</v>
      </c>
      <c r="K168" s="2"/>
      <c r="L168" s="2"/>
      <c r="M168" s="15"/>
    </row>
    <row r="169" spans="1:13" x14ac:dyDescent="0.25">
      <c r="A169" s="1"/>
      <c r="B169" s="1"/>
      <c r="C169" s="1"/>
      <c r="D169" s="1"/>
      <c r="E169" s="1"/>
      <c r="F169" s="1"/>
      <c r="G169" s="1" t="s">
        <v>266</v>
      </c>
      <c r="H169" s="1"/>
      <c r="I169" s="1"/>
      <c r="J169" s="2">
        <v>0</v>
      </c>
      <c r="K169" s="2">
        <v>0</v>
      </c>
      <c r="L169" s="2">
        <f t="shared" ref="L169:L188" si="18">ROUND((J169-K169),5)</f>
        <v>0</v>
      </c>
      <c r="M169" s="15">
        <f t="shared" ref="M169:M188" si="19">ROUND(IF(K169=0, IF(J169=0, 0, 1), J169/K169),5)</f>
        <v>0</v>
      </c>
    </row>
    <row r="170" spans="1:13" x14ac:dyDescent="0.25">
      <c r="A170" s="1"/>
      <c r="B170" s="1"/>
      <c r="C170" s="1"/>
      <c r="D170" s="1"/>
      <c r="E170" s="1"/>
      <c r="F170" s="1"/>
      <c r="G170" s="1" t="s">
        <v>267</v>
      </c>
      <c r="H170" s="1"/>
      <c r="I170" s="1"/>
      <c r="J170" s="2">
        <v>374.58</v>
      </c>
      <c r="K170" s="2">
        <v>0</v>
      </c>
      <c r="L170" s="2">
        <f t="shared" si="18"/>
        <v>374.58</v>
      </c>
      <c r="M170" s="15">
        <f t="shared" si="19"/>
        <v>1</v>
      </c>
    </row>
    <row r="171" spans="1:13" x14ac:dyDescent="0.25">
      <c r="A171" s="1"/>
      <c r="B171" s="1"/>
      <c r="C171" s="1"/>
      <c r="D171" s="1"/>
      <c r="E171" s="1"/>
      <c r="F171" s="1"/>
      <c r="G171" s="1" t="s">
        <v>268</v>
      </c>
      <c r="H171" s="1"/>
      <c r="I171" s="1"/>
      <c r="J171" s="2">
        <v>0</v>
      </c>
      <c r="K171" s="2">
        <v>0</v>
      </c>
      <c r="L171" s="2">
        <f t="shared" si="18"/>
        <v>0</v>
      </c>
      <c r="M171" s="15">
        <f t="shared" si="19"/>
        <v>0</v>
      </c>
    </row>
    <row r="172" spans="1:13" x14ac:dyDescent="0.25">
      <c r="A172" s="1"/>
      <c r="B172" s="1"/>
      <c r="C172" s="1"/>
      <c r="D172" s="1"/>
      <c r="E172" s="1"/>
      <c r="F172" s="1"/>
      <c r="G172" s="1" t="s">
        <v>269</v>
      </c>
      <c r="H172" s="1"/>
      <c r="I172" s="1"/>
      <c r="J172" s="2">
        <v>0</v>
      </c>
      <c r="K172" s="2">
        <v>0</v>
      </c>
      <c r="L172" s="2">
        <f t="shared" si="18"/>
        <v>0</v>
      </c>
      <c r="M172" s="15">
        <f t="shared" si="19"/>
        <v>0</v>
      </c>
    </row>
    <row r="173" spans="1:13" x14ac:dyDescent="0.25">
      <c r="A173" s="1"/>
      <c r="B173" s="1"/>
      <c r="C173" s="1"/>
      <c r="D173" s="1"/>
      <c r="E173" s="1"/>
      <c r="F173" s="1"/>
      <c r="G173" s="1" t="s">
        <v>270</v>
      </c>
      <c r="H173" s="1"/>
      <c r="I173" s="1"/>
      <c r="J173" s="2">
        <v>0</v>
      </c>
      <c r="K173" s="2">
        <v>0</v>
      </c>
      <c r="L173" s="2">
        <f t="shared" si="18"/>
        <v>0</v>
      </c>
      <c r="M173" s="15">
        <f t="shared" si="19"/>
        <v>0</v>
      </c>
    </row>
    <row r="174" spans="1:13" x14ac:dyDescent="0.25">
      <c r="A174" s="1"/>
      <c r="B174" s="1"/>
      <c r="C174" s="1"/>
      <c r="D174" s="1"/>
      <c r="E174" s="1"/>
      <c r="F174" s="1"/>
      <c r="G174" s="1" t="s">
        <v>271</v>
      </c>
      <c r="H174" s="1"/>
      <c r="I174" s="1"/>
      <c r="J174" s="2">
        <v>0</v>
      </c>
      <c r="K174" s="2">
        <v>0</v>
      </c>
      <c r="L174" s="2">
        <f t="shared" si="18"/>
        <v>0</v>
      </c>
      <c r="M174" s="15">
        <f t="shared" si="19"/>
        <v>0</v>
      </c>
    </row>
    <row r="175" spans="1:13" x14ac:dyDescent="0.25">
      <c r="A175" s="1"/>
      <c r="B175" s="1"/>
      <c r="C175" s="1"/>
      <c r="D175" s="1"/>
      <c r="E175" s="1"/>
      <c r="F175" s="1"/>
      <c r="G175" s="1" t="s">
        <v>272</v>
      </c>
      <c r="H175" s="1"/>
      <c r="I175" s="1"/>
      <c r="J175" s="2">
        <v>561.34</v>
      </c>
      <c r="K175" s="2">
        <v>0</v>
      </c>
      <c r="L175" s="2">
        <f t="shared" si="18"/>
        <v>561.34</v>
      </c>
      <c r="M175" s="15">
        <f t="shared" si="19"/>
        <v>1</v>
      </c>
    </row>
    <row r="176" spans="1:13" x14ac:dyDescent="0.25">
      <c r="A176" s="1"/>
      <c r="B176" s="1"/>
      <c r="C176" s="1"/>
      <c r="D176" s="1"/>
      <c r="E176" s="1"/>
      <c r="F176" s="1"/>
      <c r="G176" s="1" t="s">
        <v>273</v>
      </c>
      <c r="H176" s="1"/>
      <c r="I176" s="1"/>
      <c r="J176" s="2">
        <v>0</v>
      </c>
      <c r="K176" s="2">
        <v>0</v>
      </c>
      <c r="L176" s="2">
        <f t="shared" si="18"/>
        <v>0</v>
      </c>
      <c r="M176" s="15">
        <f t="shared" si="19"/>
        <v>0</v>
      </c>
    </row>
    <row r="177" spans="1:13" x14ac:dyDescent="0.25">
      <c r="A177" s="1"/>
      <c r="B177" s="1"/>
      <c r="C177" s="1"/>
      <c r="D177" s="1"/>
      <c r="E177" s="1"/>
      <c r="F177" s="1"/>
      <c r="G177" s="1" t="s">
        <v>274</v>
      </c>
      <c r="H177" s="1"/>
      <c r="I177" s="1"/>
      <c r="J177" s="2">
        <v>348.52</v>
      </c>
      <c r="K177" s="2">
        <v>0</v>
      </c>
      <c r="L177" s="2">
        <f t="shared" si="18"/>
        <v>348.52</v>
      </c>
      <c r="M177" s="15">
        <f t="shared" si="19"/>
        <v>1</v>
      </c>
    </row>
    <row r="178" spans="1:13" x14ac:dyDescent="0.25">
      <c r="A178" s="1"/>
      <c r="B178" s="1"/>
      <c r="C178" s="1"/>
      <c r="D178" s="1"/>
      <c r="E178" s="1"/>
      <c r="F178" s="1"/>
      <c r="G178" s="1" t="s">
        <v>275</v>
      </c>
      <c r="H178" s="1"/>
      <c r="I178" s="1"/>
      <c r="J178" s="2">
        <v>0</v>
      </c>
      <c r="K178" s="2">
        <v>0</v>
      </c>
      <c r="L178" s="2">
        <f t="shared" si="18"/>
        <v>0</v>
      </c>
      <c r="M178" s="15">
        <f t="shared" si="19"/>
        <v>0</v>
      </c>
    </row>
    <row r="179" spans="1:13" x14ac:dyDescent="0.25">
      <c r="A179" s="1"/>
      <c r="B179" s="1"/>
      <c r="C179" s="1"/>
      <c r="D179" s="1"/>
      <c r="E179" s="1"/>
      <c r="F179" s="1"/>
      <c r="G179" s="1" t="s">
        <v>276</v>
      </c>
      <c r="H179" s="1"/>
      <c r="I179" s="1"/>
      <c r="J179" s="2">
        <v>11.21</v>
      </c>
      <c r="K179" s="2">
        <v>0</v>
      </c>
      <c r="L179" s="2">
        <f t="shared" si="18"/>
        <v>11.21</v>
      </c>
      <c r="M179" s="15">
        <f t="shared" si="19"/>
        <v>1</v>
      </c>
    </row>
    <row r="180" spans="1:13" x14ac:dyDescent="0.25">
      <c r="A180" s="1"/>
      <c r="B180" s="1"/>
      <c r="C180" s="1"/>
      <c r="D180" s="1"/>
      <c r="E180" s="1"/>
      <c r="F180" s="1"/>
      <c r="G180" s="1" t="s">
        <v>277</v>
      </c>
      <c r="H180" s="1"/>
      <c r="I180" s="1"/>
      <c r="J180" s="2">
        <v>0</v>
      </c>
      <c r="K180" s="2">
        <v>0</v>
      </c>
      <c r="L180" s="2">
        <f t="shared" si="18"/>
        <v>0</v>
      </c>
      <c r="M180" s="15">
        <f t="shared" si="19"/>
        <v>0</v>
      </c>
    </row>
    <row r="181" spans="1:13" x14ac:dyDescent="0.25">
      <c r="A181" s="1"/>
      <c r="B181" s="1"/>
      <c r="C181" s="1"/>
      <c r="D181" s="1"/>
      <c r="E181" s="1"/>
      <c r="F181" s="1"/>
      <c r="G181" s="1" t="s">
        <v>278</v>
      </c>
      <c r="H181" s="1"/>
      <c r="I181" s="1"/>
      <c r="J181" s="2">
        <v>0</v>
      </c>
      <c r="K181" s="2">
        <v>0</v>
      </c>
      <c r="L181" s="2">
        <f t="shared" si="18"/>
        <v>0</v>
      </c>
      <c r="M181" s="15">
        <f t="shared" si="19"/>
        <v>0</v>
      </c>
    </row>
    <row r="182" spans="1:13" x14ac:dyDescent="0.25">
      <c r="A182" s="1"/>
      <c r="B182" s="1"/>
      <c r="C182" s="1"/>
      <c r="D182" s="1"/>
      <c r="E182" s="1"/>
      <c r="F182" s="1"/>
      <c r="G182" s="1" t="s">
        <v>279</v>
      </c>
      <c r="H182" s="1"/>
      <c r="I182" s="1"/>
      <c r="J182" s="2">
        <v>0</v>
      </c>
      <c r="K182" s="2">
        <v>0</v>
      </c>
      <c r="L182" s="2">
        <f t="shared" si="18"/>
        <v>0</v>
      </c>
      <c r="M182" s="15">
        <f t="shared" si="19"/>
        <v>0</v>
      </c>
    </row>
    <row r="183" spans="1:13" x14ac:dyDescent="0.25">
      <c r="A183" s="1"/>
      <c r="B183" s="1"/>
      <c r="C183" s="1"/>
      <c r="D183" s="1"/>
      <c r="E183" s="1"/>
      <c r="F183" s="1"/>
      <c r="G183" s="1" t="s">
        <v>280</v>
      </c>
      <c r="H183" s="1"/>
      <c r="I183" s="1"/>
      <c r="J183" s="2">
        <v>141.58000000000001</v>
      </c>
      <c r="K183" s="2">
        <v>0</v>
      </c>
      <c r="L183" s="2">
        <f t="shared" si="18"/>
        <v>141.58000000000001</v>
      </c>
      <c r="M183" s="15">
        <f t="shared" si="19"/>
        <v>1</v>
      </c>
    </row>
    <row r="184" spans="1:13" x14ac:dyDescent="0.25">
      <c r="A184" s="1"/>
      <c r="B184" s="1"/>
      <c r="C184" s="1"/>
      <c r="D184" s="1"/>
      <c r="E184" s="1"/>
      <c r="F184" s="1"/>
      <c r="G184" s="1" t="s">
        <v>281</v>
      </c>
      <c r="H184" s="1"/>
      <c r="I184" s="1"/>
      <c r="J184" s="2">
        <v>94.28</v>
      </c>
      <c r="K184" s="2">
        <v>0</v>
      </c>
      <c r="L184" s="2">
        <f t="shared" si="18"/>
        <v>94.28</v>
      </c>
      <c r="M184" s="15">
        <f t="shared" si="19"/>
        <v>1</v>
      </c>
    </row>
    <row r="185" spans="1:13" x14ac:dyDescent="0.25">
      <c r="A185" s="1"/>
      <c r="B185" s="1"/>
      <c r="C185" s="1"/>
      <c r="D185" s="1"/>
      <c r="E185" s="1"/>
      <c r="F185" s="1"/>
      <c r="G185" s="1" t="s">
        <v>282</v>
      </c>
      <c r="H185" s="1"/>
      <c r="I185" s="1"/>
      <c r="J185" s="2">
        <v>0</v>
      </c>
      <c r="K185" s="2">
        <v>0</v>
      </c>
      <c r="L185" s="2">
        <f t="shared" si="18"/>
        <v>0</v>
      </c>
      <c r="M185" s="15">
        <f t="shared" si="19"/>
        <v>0</v>
      </c>
    </row>
    <row r="186" spans="1:13" ht="15.75" thickBot="1" x14ac:dyDescent="0.3">
      <c r="A186" s="1"/>
      <c r="B186" s="1"/>
      <c r="C186" s="1"/>
      <c r="D186" s="1"/>
      <c r="E186" s="1"/>
      <c r="F186" s="1"/>
      <c r="G186" s="1" t="s">
        <v>283</v>
      </c>
      <c r="H186" s="1"/>
      <c r="I186" s="1"/>
      <c r="J186" s="2">
        <v>57</v>
      </c>
      <c r="K186" s="2">
        <v>1513</v>
      </c>
      <c r="L186" s="2">
        <f t="shared" si="18"/>
        <v>-1456</v>
      </c>
      <c r="M186" s="15">
        <f t="shared" si="19"/>
        <v>3.7670000000000002E-2</v>
      </c>
    </row>
    <row r="187" spans="1:13" ht="15.75" thickBot="1" x14ac:dyDescent="0.3">
      <c r="A187" s="1"/>
      <c r="B187" s="1"/>
      <c r="C187" s="1"/>
      <c r="D187" s="1"/>
      <c r="E187" s="1"/>
      <c r="F187" s="1" t="s">
        <v>284</v>
      </c>
      <c r="G187" s="1"/>
      <c r="H187" s="1"/>
      <c r="I187" s="1"/>
      <c r="J187" s="3">
        <f>ROUND(SUM(J164:J186),5)</f>
        <v>2367.0700000000002</v>
      </c>
      <c r="K187" s="3">
        <f>ROUND(SUM(K164:K186),5)</f>
        <v>1513</v>
      </c>
      <c r="L187" s="3">
        <f t="shared" si="18"/>
        <v>854.07</v>
      </c>
      <c r="M187" s="17">
        <f t="shared" si="19"/>
        <v>1.5644899999999999</v>
      </c>
    </row>
    <row r="188" spans="1:13" x14ac:dyDescent="0.25">
      <c r="A188" s="1"/>
      <c r="B188" s="1"/>
      <c r="C188" s="1"/>
      <c r="D188" s="1"/>
      <c r="E188" s="1" t="s">
        <v>285</v>
      </c>
      <c r="F188" s="1"/>
      <c r="G188" s="1"/>
      <c r="H188" s="1"/>
      <c r="I188" s="1"/>
      <c r="J188" s="2">
        <f>ROUND(SUM(J147:J150)+J163+J187,5)</f>
        <v>5870.09</v>
      </c>
      <c r="K188" s="2">
        <f>ROUND(SUM(K147:K150)+K163+K187,5)</f>
        <v>6101.24</v>
      </c>
      <c r="L188" s="2">
        <f t="shared" si="18"/>
        <v>-231.15</v>
      </c>
      <c r="M188" s="15">
        <f t="shared" si="19"/>
        <v>0.96211000000000002</v>
      </c>
    </row>
    <row r="189" spans="1:13" x14ac:dyDescent="0.25">
      <c r="A189" s="1"/>
      <c r="B189" s="1"/>
      <c r="C189" s="1"/>
      <c r="D189" s="1"/>
      <c r="E189" s="1" t="s">
        <v>286</v>
      </c>
      <c r="F189" s="1"/>
      <c r="G189" s="1"/>
      <c r="H189" s="1"/>
      <c r="I189" s="1"/>
      <c r="J189" s="2"/>
      <c r="K189" s="2"/>
      <c r="L189" s="2"/>
      <c r="M189" s="15"/>
    </row>
    <row r="190" spans="1:13" x14ac:dyDescent="0.25">
      <c r="A190" s="1"/>
      <c r="B190" s="1"/>
      <c r="C190" s="1"/>
      <c r="D190" s="1"/>
      <c r="E190" s="1"/>
      <c r="F190" s="1" t="s">
        <v>287</v>
      </c>
      <c r="G190" s="1"/>
      <c r="H190" s="1"/>
      <c r="I190" s="1"/>
      <c r="J190" s="2">
        <v>927.91</v>
      </c>
      <c r="K190" s="2">
        <v>162.5</v>
      </c>
      <c r="L190" s="2">
        <f>ROUND((J190-K190),5)</f>
        <v>765.41</v>
      </c>
      <c r="M190" s="15">
        <f>ROUND(IF(K190=0, IF(J190=0, 0, 1), J190/K190),5)</f>
        <v>5.7102199999999996</v>
      </c>
    </row>
    <row r="191" spans="1:13" x14ac:dyDescent="0.25">
      <c r="A191" s="1"/>
      <c r="B191" s="1"/>
      <c r="C191" s="1"/>
      <c r="D191" s="1"/>
      <c r="E191" s="1"/>
      <c r="F191" s="1" t="s">
        <v>288</v>
      </c>
      <c r="G191" s="1"/>
      <c r="H191" s="1"/>
      <c r="I191" s="1"/>
      <c r="J191" s="2">
        <v>0</v>
      </c>
      <c r="K191" s="2">
        <v>312.5</v>
      </c>
      <c r="L191" s="2">
        <f>ROUND((J191-K191),5)</f>
        <v>-312.5</v>
      </c>
      <c r="M191" s="15">
        <f>ROUND(IF(K191=0, IF(J191=0, 0, 1), J191/K191),5)</f>
        <v>0</v>
      </c>
    </row>
    <row r="192" spans="1:13" ht="15.75" thickBot="1" x14ac:dyDescent="0.3">
      <c r="A192" s="1"/>
      <c r="B192" s="1"/>
      <c r="C192" s="1"/>
      <c r="D192" s="1"/>
      <c r="E192" s="1"/>
      <c r="F192" s="1" t="s">
        <v>289</v>
      </c>
      <c r="G192" s="1"/>
      <c r="H192" s="1"/>
      <c r="I192" s="1"/>
      <c r="J192" s="4">
        <v>0</v>
      </c>
      <c r="K192" s="4">
        <v>0</v>
      </c>
      <c r="L192" s="4">
        <f>ROUND((J192-K192),5)</f>
        <v>0</v>
      </c>
      <c r="M192" s="18">
        <f>ROUND(IF(K192=0, IF(J192=0, 0, 1), J192/K192),5)</f>
        <v>0</v>
      </c>
    </row>
    <row r="193" spans="1:13" x14ac:dyDescent="0.25">
      <c r="A193" s="1"/>
      <c r="B193" s="1"/>
      <c r="C193" s="1"/>
      <c r="D193" s="1"/>
      <c r="E193" s="1" t="s">
        <v>290</v>
      </c>
      <c r="F193" s="1"/>
      <c r="G193" s="1"/>
      <c r="H193" s="1"/>
      <c r="I193" s="1"/>
      <c r="J193" s="2">
        <f>ROUND(SUM(J189:J192),5)</f>
        <v>927.91</v>
      </c>
      <c r="K193" s="2">
        <f>ROUND(SUM(K189:K192),5)</f>
        <v>475</v>
      </c>
      <c r="L193" s="2">
        <f>ROUND((J193-K193),5)</f>
        <v>452.91</v>
      </c>
      <c r="M193" s="15">
        <f>ROUND(IF(K193=0, IF(J193=0, 0, 1), J193/K193),5)</f>
        <v>1.9534899999999999</v>
      </c>
    </row>
    <row r="194" spans="1:13" x14ac:dyDescent="0.25">
      <c r="A194" s="1"/>
      <c r="B194" s="1"/>
      <c r="C194" s="1"/>
      <c r="D194" s="1"/>
      <c r="E194" s="1" t="s">
        <v>291</v>
      </c>
      <c r="F194" s="1"/>
      <c r="G194" s="1"/>
      <c r="H194" s="1"/>
      <c r="I194" s="1"/>
      <c r="J194" s="2"/>
      <c r="K194" s="2"/>
      <c r="L194" s="2"/>
      <c r="M194" s="15"/>
    </row>
    <row r="195" spans="1:13" x14ac:dyDescent="0.25">
      <c r="A195" s="1"/>
      <c r="B195" s="1"/>
      <c r="C195" s="1"/>
      <c r="D195" s="1"/>
      <c r="E195" s="1"/>
      <c r="F195" s="1" t="s">
        <v>292</v>
      </c>
      <c r="G195" s="1"/>
      <c r="H195" s="1"/>
      <c r="I195" s="1"/>
      <c r="J195" s="2">
        <v>0</v>
      </c>
      <c r="K195" s="2">
        <v>0</v>
      </c>
      <c r="L195" s="2">
        <f>ROUND((J195-K195),5)</f>
        <v>0</v>
      </c>
      <c r="M195" s="15">
        <f>ROUND(IF(K195=0, IF(J195=0, 0, 1), J195/K195),5)</f>
        <v>0</v>
      </c>
    </row>
    <row r="196" spans="1:13" x14ac:dyDescent="0.25">
      <c r="A196" s="1"/>
      <c r="B196" s="1"/>
      <c r="C196" s="1"/>
      <c r="D196" s="1"/>
      <c r="E196" s="1"/>
      <c r="F196" s="1" t="s">
        <v>293</v>
      </c>
      <c r="G196" s="1"/>
      <c r="H196" s="1"/>
      <c r="I196" s="1"/>
      <c r="J196" s="2"/>
      <c r="K196" s="2"/>
      <c r="L196" s="2"/>
      <c r="M196" s="15"/>
    </row>
    <row r="197" spans="1:13" x14ac:dyDescent="0.25">
      <c r="A197" s="1"/>
      <c r="B197" s="1"/>
      <c r="C197" s="1"/>
      <c r="D197" s="1"/>
      <c r="E197" s="1"/>
      <c r="F197" s="1"/>
      <c r="G197" s="1" t="s">
        <v>294</v>
      </c>
      <c r="H197" s="1"/>
      <c r="I197" s="1"/>
      <c r="J197" s="2">
        <v>34</v>
      </c>
      <c r="K197" s="2">
        <v>150.44999999999999</v>
      </c>
      <c r="L197" s="2">
        <f t="shared" ref="L197:L202" si="20">ROUND((J197-K197),5)</f>
        <v>-116.45</v>
      </c>
      <c r="M197" s="15">
        <f t="shared" ref="M197:M202" si="21">ROUND(IF(K197=0, IF(J197=0, 0, 1), J197/K197),5)</f>
        <v>0.22599</v>
      </c>
    </row>
    <row r="198" spans="1:13" x14ac:dyDescent="0.25">
      <c r="A198" s="1"/>
      <c r="B198" s="1"/>
      <c r="C198" s="1"/>
      <c r="D198" s="1"/>
      <c r="E198" s="1"/>
      <c r="F198" s="1"/>
      <c r="G198" s="1" t="s">
        <v>295</v>
      </c>
      <c r="H198" s="1"/>
      <c r="I198" s="1"/>
      <c r="J198" s="2">
        <v>0</v>
      </c>
      <c r="K198" s="2">
        <v>0</v>
      </c>
      <c r="L198" s="2">
        <f t="shared" si="20"/>
        <v>0</v>
      </c>
      <c r="M198" s="15">
        <f t="shared" si="21"/>
        <v>0</v>
      </c>
    </row>
    <row r="199" spans="1:13" x14ac:dyDescent="0.25">
      <c r="A199" s="1"/>
      <c r="B199" s="1"/>
      <c r="C199" s="1"/>
      <c r="D199" s="1"/>
      <c r="E199" s="1"/>
      <c r="F199" s="1"/>
      <c r="G199" s="1" t="s">
        <v>296</v>
      </c>
      <c r="H199" s="1"/>
      <c r="I199" s="1"/>
      <c r="J199" s="2">
        <v>0</v>
      </c>
      <c r="K199" s="2">
        <v>0</v>
      </c>
      <c r="L199" s="2">
        <f t="shared" si="20"/>
        <v>0</v>
      </c>
      <c r="M199" s="15">
        <f t="shared" si="21"/>
        <v>0</v>
      </c>
    </row>
    <row r="200" spans="1:13" ht="15.75" thickBot="1" x14ac:dyDescent="0.3">
      <c r="A200" s="1"/>
      <c r="B200" s="1"/>
      <c r="C200" s="1"/>
      <c r="D200" s="1"/>
      <c r="E200" s="1"/>
      <c r="F200" s="1"/>
      <c r="G200" s="1" t="s">
        <v>297</v>
      </c>
      <c r="H200" s="1"/>
      <c r="I200" s="1"/>
      <c r="J200" s="4">
        <v>940.52</v>
      </c>
      <c r="K200" s="4">
        <v>700.89</v>
      </c>
      <c r="L200" s="4">
        <f t="shared" si="20"/>
        <v>239.63</v>
      </c>
      <c r="M200" s="18">
        <f t="shared" si="21"/>
        <v>1.34189</v>
      </c>
    </row>
    <row r="201" spans="1:13" x14ac:dyDescent="0.25">
      <c r="A201" s="1"/>
      <c r="B201" s="1"/>
      <c r="C201" s="1"/>
      <c r="D201" s="1"/>
      <c r="E201" s="1"/>
      <c r="F201" s="1" t="s">
        <v>298</v>
      </c>
      <c r="G201" s="1"/>
      <c r="H201" s="1"/>
      <c r="I201" s="1"/>
      <c r="J201" s="2">
        <f>ROUND(SUM(J196:J200),5)</f>
        <v>974.52</v>
      </c>
      <c r="K201" s="2">
        <f>ROUND(SUM(K196:K200),5)</f>
        <v>851.34</v>
      </c>
      <c r="L201" s="2">
        <f t="shared" si="20"/>
        <v>123.18</v>
      </c>
      <c r="M201" s="15">
        <f t="shared" si="21"/>
        <v>1.14469</v>
      </c>
    </row>
    <row r="202" spans="1:13" x14ac:dyDescent="0.25">
      <c r="A202" s="1"/>
      <c r="B202" s="1"/>
      <c r="C202" s="1"/>
      <c r="D202" s="1"/>
      <c r="E202" s="1"/>
      <c r="F202" s="1" t="s">
        <v>299</v>
      </c>
      <c r="G202" s="1"/>
      <c r="H202" s="1"/>
      <c r="I202" s="1"/>
      <c r="J202" s="2">
        <v>0</v>
      </c>
      <c r="K202" s="2">
        <v>0</v>
      </c>
      <c r="L202" s="2">
        <f t="shared" si="20"/>
        <v>0</v>
      </c>
      <c r="M202" s="15">
        <f t="shared" si="21"/>
        <v>0</v>
      </c>
    </row>
    <row r="203" spans="1:13" x14ac:dyDescent="0.25">
      <c r="A203" s="1"/>
      <c r="B203" s="1"/>
      <c r="C203" s="1"/>
      <c r="D203" s="1"/>
      <c r="E203" s="1"/>
      <c r="F203" s="1" t="s">
        <v>300</v>
      </c>
      <c r="G203" s="1"/>
      <c r="H203" s="1"/>
      <c r="I203" s="1"/>
      <c r="J203" s="2">
        <v>1725</v>
      </c>
      <c r="K203" s="2"/>
      <c r="L203" s="2"/>
      <c r="M203" s="15"/>
    </row>
    <row r="204" spans="1:13" x14ac:dyDescent="0.25">
      <c r="A204" s="1"/>
      <c r="B204" s="1"/>
      <c r="C204" s="1"/>
      <c r="D204" s="1"/>
      <c r="E204" s="1"/>
      <c r="F204" s="1" t="s">
        <v>301</v>
      </c>
      <c r="G204" s="1"/>
      <c r="H204" s="1"/>
      <c r="I204" s="1"/>
      <c r="J204" s="2"/>
      <c r="K204" s="2"/>
      <c r="L204" s="2"/>
      <c r="M204" s="15"/>
    </row>
    <row r="205" spans="1:13" x14ac:dyDescent="0.25">
      <c r="A205" s="1"/>
      <c r="B205" s="1"/>
      <c r="C205" s="1"/>
      <c r="D205" s="1"/>
      <c r="E205" s="1"/>
      <c r="F205" s="1"/>
      <c r="G205" s="1" t="s">
        <v>302</v>
      </c>
      <c r="H205" s="1"/>
      <c r="I205" s="1"/>
      <c r="J205" s="2">
        <v>0</v>
      </c>
      <c r="K205" s="2">
        <v>49.62</v>
      </c>
      <c r="L205" s="2">
        <f>ROUND((J205-K205),5)</f>
        <v>-49.62</v>
      </c>
      <c r="M205" s="15">
        <f>ROUND(IF(K205=0, IF(J205=0, 0, 1), J205/K205),5)</f>
        <v>0</v>
      </c>
    </row>
    <row r="206" spans="1:13" x14ac:dyDescent="0.25">
      <c r="A206" s="1"/>
      <c r="B206" s="1"/>
      <c r="C206" s="1"/>
      <c r="D206" s="1"/>
      <c r="E206" s="1"/>
      <c r="F206" s="1"/>
      <c r="G206" s="1" t="s">
        <v>303</v>
      </c>
      <c r="H206" s="1"/>
      <c r="I206" s="1"/>
      <c r="J206" s="2">
        <v>0</v>
      </c>
      <c r="K206" s="2">
        <v>0</v>
      </c>
      <c r="L206" s="2">
        <f>ROUND((J206-K206),5)</f>
        <v>0</v>
      </c>
      <c r="M206" s="15">
        <f>ROUND(IF(K206=0, IF(J206=0, 0, 1), J206/K206),5)</f>
        <v>0</v>
      </c>
    </row>
    <row r="207" spans="1:13" ht="15.75" thickBot="1" x14ac:dyDescent="0.3">
      <c r="A207" s="1"/>
      <c r="B207" s="1"/>
      <c r="C207" s="1"/>
      <c r="D207" s="1"/>
      <c r="E207" s="1"/>
      <c r="F207" s="1"/>
      <c r="G207" s="1" t="s">
        <v>304</v>
      </c>
      <c r="H207" s="1"/>
      <c r="I207" s="1"/>
      <c r="J207" s="2">
        <v>0</v>
      </c>
      <c r="K207" s="2">
        <v>0</v>
      </c>
      <c r="L207" s="2">
        <f>ROUND((J207-K207),5)</f>
        <v>0</v>
      </c>
      <c r="M207" s="15">
        <f>ROUND(IF(K207=0, IF(J207=0, 0, 1), J207/K207),5)</f>
        <v>0</v>
      </c>
    </row>
    <row r="208" spans="1:13" ht="15.75" thickBot="1" x14ac:dyDescent="0.3">
      <c r="A208" s="1"/>
      <c r="B208" s="1"/>
      <c r="C208" s="1"/>
      <c r="D208" s="1"/>
      <c r="E208" s="1"/>
      <c r="F208" s="1" t="s">
        <v>305</v>
      </c>
      <c r="G208" s="1"/>
      <c r="H208" s="1"/>
      <c r="I208" s="1"/>
      <c r="J208" s="3">
        <f>ROUND(SUM(J204:J207),5)</f>
        <v>0</v>
      </c>
      <c r="K208" s="3">
        <f>ROUND(SUM(K204:K207),5)</f>
        <v>49.62</v>
      </c>
      <c r="L208" s="3">
        <f>ROUND((J208-K208),5)</f>
        <v>-49.62</v>
      </c>
      <c r="M208" s="17">
        <f>ROUND(IF(K208=0, IF(J208=0, 0, 1), J208/K208),5)</f>
        <v>0</v>
      </c>
    </row>
    <row r="209" spans="1:13" x14ac:dyDescent="0.25">
      <c r="A209" s="1"/>
      <c r="B209" s="1"/>
      <c r="C209" s="1"/>
      <c r="D209" s="1"/>
      <c r="E209" s="1" t="s">
        <v>306</v>
      </c>
      <c r="F209" s="1"/>
      <c r="G209" s="1"/>
      <c r="H209" s="1"/>
      <c r="I209" s="1"/>
      <c r="J209" s="2">
        <f>ROUND(SUM(J194:J195)+SUM(J201:J203)+J208,5)</f>
        <v>2699.52</v>
      </c>
      <c r="K209" s="2">
        <f>ROUND(SUM(K194:K195)+SUM(K201:K203)+K208,5)</f>
        <v>900.96</v>
      </c>
      <c r="L209" s="2">
        <f>ROUND((J209-K209),5)</f>
        <v>1798.56</v>
      </c>
      <c r="M209" s="15">
        <f>ROUND(IF(K209=0, IF(J209=0, 0, 1), J209/K209),5)</f>
        <v>2.99627</v>
      </c>
    </row>
    <row r="210" spans="1:13" x14ac:dyDescent="0.25">
      <c r="A210" s="1"/>
      <c r="B210" s="1"/>
      <c r="C210" s="1"/>
      <c r="D210" s="1"/>
      <c r="E210" s="1" t="s">
        <v>307</v>
      </c>
      <c r="F210" s="1"/>
      <c r="G210" s="1"/>
      <c r="H210" s="1"/>
      <c r="I210" s="1"/>
      <c r="J210" s="2"/>
      <c r="K210" s="2"/>
      <c r="L210" s="2"/>
      <c r="M210" s="15"/>
    </row>
    <row r="211" spans="1:13" x14ac:dyDescent="0.25">
      <c r="A211" s="1"/>
      <c r="B211" s="1"/>
      <c r="C211" s="1"/>
      <c r="D211" s="1"/>
      <c r="E211" s="1"/>
      <c r="F211" s="1" t="s">
        <v>308</v>
      </c>
      <c r="G211" s="1"/>
      <c r="H211" s="1"/>
      <c r="I211" s="1"/>
      <c r="J211" s="2">
        <v>125.99</v>
      </c>
      <c r="K211" s="2">
        <v>199.24</v>
      </c>
      <c r="L211" s="2">
        <f t="shared" ref="L211:L216" si="22">ROUND((J211-K211),5)</f>
        <v>-73.25</v>
      </c>
      <c r="M211" s="15">
        <f t="shared" ref="M211:M216" si="23">ROUND(IF(K211=0, IF(J211=0, 0, 1), J211/K211),5)</f>
        <v>0.63234999999999997</v>
      </c>
    </row>
    <row r="212" spans="1:13" x14ac:dyDescent="0.25">
      <c r="A212" s="1"/>
      <c r="B212" s="1"/>
      <c r="C212" s="1"/>
      <c r="D212" s="1"/>
      <c r="E212" s="1"/>
      <c r="F212" s="1" t="s">
        <v>309</v>
      </c>
      <c r="G212" s="1"/>
      <c r="H212" s="1"/>
      <c r="I212" s="1"/>
      <c r="J212" s="2">
        <v>45.73</v>
      </c>
      <c r="K212" s="2">
        <v>0</v>
      </c>
      <c r="L212" s="2">
        <f t="shared" si="22"/>
        <v>45.73</v>
      </c>
      <c r="M212" s="15">
        <f t="shared" si="23"/>
        <v>1</v>
      </c>
    </row>
    <row r="213" spans="1:13" x14ac:dyDescent="0.25">
      <c r="A213" s="1"/>
      <c r="B213" s="1"/>
      <c r="C213" s="1"/>
      <c r="D213" s="1"/>
      <c r="E213" s="1"/>
      <c r="F213" s="1" t="s">
        <v>310</v>
      </c>
      <c r="G213" s="1"/>
      <c r="H213" s="1"/>
      <c r="I213" s="1"/>
      <c r="J213" s="2">
        <v>0</v>
      </c>
      <c r="K213" s="2">
        <v>0</v>
      </c>
      <c r="L213" s="2">
        <f t="shared" si="22"/>
        <v>0</v>
      </c>
      <c r="M213" s="15">
        <f t="shared" si="23"/>
        <v>0</v>
      </c>
    </row>
    <row r="214" spans="1:13" x14ac:dyDescent="0.25">
      <c r="A214" s="1"/>
      <c r="B214" s="1"/>
      <c r="C214" s="1"/>
      <c r="D214" s="1"/>
      <c r="E214" s="1"/>
      <c r="F214" s="1" t="s">
        <v>311</v>
      </c>
      <c r="G214" s="1"/>
      <c r="H214" s="1"/>
      <c r="I214" s="1"/>
      <c r="J214" s="2">
        <v>0</v>
      </c>
      <c r="K214" s="2">
        <v>0</v>
      </c>
      <c r="L214" s="2">
        <f t="shared" si="22"/>
        <v>0</v>
      </c>
      <c r="M214" s="15">
        <f t="shared" si="23"/>
        <v>0</v>
      </c>
    </row>
    <row r="215" spans="1:13" x14ac:dyDescent="0.25">
      <c r="A215" s="1"/>
      <c r="B215" s="1"/>
      <c r="C215" s="1"/>
      <c r="D215" s="1"/>
      <c r="E215" s="1"/>
      <c r="F215" s="1" t="s">
        <v>312</v>
      </c>
      <c r="G215" s="1"/>
      <c r="H215" s="1"/>
      <c r="I215" s="1"/>
      <c r="J215" s="2">
        <v>0</v>
      </c>
      <c r="K215" s="2">
        <v>84.62</v>
      </c>
      <c r="L215" s="2">
        <f t="shared" si="22"/>
        <v>-84.62</v>
      </c>
      <c r="M215" s="15">
        <f t="shared" si="23"/>
        <v>0</v>
      </c>
    </row>
    <row r="216" spans="1:13" x14ac:dyDescent="0.25">
      <c r="A216" s="1"/>
      <c r="B216" s="1"/>
      <c r="C216" s="1"/>
      <c r="D216" s="1"/>
      <c r="E216" s="1"/>
      <c r="F216" s="1" t="s">
        <v>313</v>
      </c>
      <c r="G216" s="1"/>
      <c r="H216" s="1"/>
      <c r="I216" s="1"/>
      <c r="J216" s="2">
        <v>600</v>
      </c>
      <c r="K216" s="2">
        <v>605.29</v>
      </c>
      <c r="L216" s="2">
        <f t="shared" si="22"/>
        <v>-5.29</v>
      </c>
      <c r="M216" s="15">
        <f t="shared" si="23"/>
        <v>0.99126000000000003</v>
      </c>
    </row>
    <row r="217" spans="1:13" x14ac:dyDescent="0.25">
      <c r="A217" s="1"/>
      <c r="B217" s="1"/>
      <c r="C217" s="1"/>
      <c r="D217" s="1"/>
      <c r="E217" s="1"/>
      <c r="F217" s="1" t="s">
        <v>314</v>
      </c>
      <c r="G217" s="1"/>
      <c r="H217" s="1"/>
      <c r="I217" s="1"/>
      <c r="J217" s="2"/>
      <c r="K217" s="2"/>
      <c r="L217" s="2"/>
      <c r="M217" s="15"/>
    </row>
    <row r="218" spans="1:13" ht="15.75" thickBot="1" x14ac:dyDescent="0.3">
      <c r="A218" s="1"/>
      <c r="B218" s="1"/>
      <c r="C218" s="1"/>
      <c r="D218" s="1"/>
      <c r="E218" s="1"/>
      <c r="F218" s="1"/>
      <c r="G218" s="1" t="s">
        <v>315</v>
      </c>
      <c r="H218" s="1"/>
      <c r="I218" s="1"/>
      <c r="J218" s="2">
        <v>0</v>
      </c>
      <c r="K218" s="2">
        <v>0</v>
      </c>
      <c r="L218" s="2">
        <f t="shared" ref="L218:L223" si="24">ROUND((J218-K218),5)</f>
        <v>0</v>
      </c>
      <c r="M218" s="15">
        <f t="shared" ref="M218:M223" si="25">ROUND(IF(K218=0, IF(J218=0, 0, 1), J218/K218),5)</f>
        <v>0</v>
      </c>
    </row>
    <row r="219" spans="1:13" ht="15.75" thickBot="1" x14ac:dyDescent="0.3">
      <c r="A219" s="1"/>
      <c r="B219" s="1"/>
      <c r="C219" s="1"/>
      <c r="D219" s="1"/>
      <c r="E219" s="1"/>
      <c r="F219" s="1" t="s">
        <v>316</v>
      </c>
      <c r="G219" s="1"/>
      <c r="H219" s="1"/>
      <c r="I219" s="1"/>
      <c r="J219" s="3">
        <f>ROUND(SUM(J217:J218),5)</f>
        <v>0</v>
      </c>
      <c r="K219" s="3">
        <f>ROUND(SUM(K217:K218),5)</f>
        <v>0</v>
      </c>
      <c r="L219" s="3">
        <f t="shared" si="24"/>
        <v>0</v>
      </c>
      <c r="M219" s="17">
        <f t="shared" si="25"/>
        <v>0</v>
      </c>
    </row>
    <row r="220" spans="1:13" x14ac:dyDescent="0.25">
      <c r="A220" s="1"/>
      <c r="B220" s="1"/>
      <c r="C220" s="1"/>
      <c r="D220" s="1"/>
      <c r="E220" s="1" t="s">
        <v>317</v>
      </c>
      <c r="F220" s="1"/>
      <c r="G220" s="1"/>
      <c r="H220" s="1"/>
      <c r="I220" s="1"/>
      <c r="J220" s="2">
        <f>ROUND(SUM(J210:J216)+J219,5)</f>
        <v>771.72</v>
      </c>
      <c r="K220" s="2">
        <f>ROUND(SUM(K210:K216)+K219,5)</f>
        <v>889.15</v>
      </c>
      <c r="L220" s="2">
        <f t="shared" si="24"/>
        <v>-117.43</v>
      </c>
      <c r="M220" s="15">
        <f t="shared" si="25"/>
        <v>0.86792999999999998</v>
      </c>
    </row>
    <row r="221" spans="1:13" ht="15.75" thickBot="1" x14ac:dyDescent="0.3">
      <c r="A221" s="1"/>
      <c r="B221" s="1"/>
      <c r="C221" s="1"/>
      <c r="D221" s="1"/>
      <c r="E221" s="1" t="s">
        <v>318</v>
      </c>
      <c r="F221" s="1"/>
      <c r="G221" s="1"/>
      <c r="H221" s="1"/>
      <c r="I221" s="1"/>
      <c r="J221" s="2">
        <v>-67.64</v>
      </c>
      <c r="K221" s="2">
        <v>0</v>
      </c>
      <c r="L221" s="2">
        <f t="shared" si="24"/>
        <v>-67.64</v>
      </c>
      <c r="M221" s="15">
        <f t="shared" si="25"/>
        <v>1</v>
      </c>
    </row>
    <row r="222" spans="1:13" ht="15.75" thickBot="1" x14ac:dyDescent="0.3">
      <c r="A222" s="1"/>
      <c r="B222" s="1"/>
      <c r="C222" s="1"/>
      <c r="D222" s="1" t="s">
        <v>319</v>
      </c>
      <c r="E222" s="1"/>
      <c r="F222" s="1"/>
      <c r="G222" s="1"/>
      <c r="H222" s="1"/>
      <c r="I222" s="1"/>
      <c r="J222" s="3">
        <f>ROUND(J32+J41+J135+J139+J146+J188+J193+J209+SUM(J220:J221),5)</f>
        <v>253083.49</v>
      </c>
      <c r="K222" s="3">
        <f>ROUND(K32+K41+K135+K139+K146+K188+K193+K209+SUM(K220:K221),5)</f>
        <v>121080.69</v>
      </c>
      <c r="L222" s="3">
        <f t="shared" si="24"/>
        <v>132002.79999999999</v>
      </c>
      <c r="M222" s="17">
        <f t="shared" si="25"/>
        <v>2.0902099999999999</v>
      </c>
    </row>
    <row r="223" spans="1:13" x14ac:dyDescent="0.25">
      <c r="A223" s="1"/>
      <c r="B223" s="1" t="s">
        <v>320</v>
      </c>
      <c r="C223" s="1"/>
      <c r="D223" s="1"/>
      <c r="E223" s="1"/>
      <c r="F223" s="1"/>
      <c r="G223" s="1"/>
      <c r="H223" s="1"/>
      <c r="I223" s="1"/>
      <c r="J223" s="2">
        <f>ROUND(J3+J31-J222,5)</f>
        <v>-210983.65</v>
      </c>
      <c r="K223" s="2">
        <f>ROUND(K3+K31-K222,5)</f>
        <v>-76406.87</v>
      </c>
      <c r="L223" s="2">
        <f t="shared" si="24"/>
        <v>-134576.78</v>
      </c>
      <c r="M223" s="15">
        <f t="shared" si="25"/>
        <v>2.76132</v>
      </c>
    </row>
    <row r="224" spans="1:13" x14ac:dyDescent="0.25">
      <c r="A224" s="1"/>
      <c r="B224" s="1" t="s">
        <v>321</v>
      </c>
      <c r="C224" s="1"/>
      <c r="D224" s="1"/>
      <c r="E224" s="1"/>
      <c r="F224" s="1"/>
      <c r="G224" s="1"/>
      <c r="H224" s="1"/>
      <c r="I224" s="1"/>
      <c r="J224" s="2"/>
      <c r="K224" s="2"/>
      <c r="L224" s="2"/>
      <c r="M224" s="15"/>
    </row>
    <row r="225" spans="1:13" x14ac:dyDescent="0.25">
      <c r="A225" s="1"/>
      <c r="B225" s="1"/>
      <c r="C225" s="1" t="s">
        <v>322</v>
      </c>
      <c r="D225" s="1"/>
      <c r="E225" s="1"/>
      <c r="F225" s="1"/>
      <c r="G225" s="1"/>
      <c r="H225" s="1"/>
      <c r="I225" s="1"/>
      <c r="J225" s="2"/>
      <c r="K225" s="2"/>
      <c r="L225" s="2"/>
      <c r="M225" s="15"/>
    </row>
    <row r="226" spans="1:13" x14ac:dyDescent="0.25">
      <c r="A226" s="1"/>
      <c r="B226" s="1"/>
      <c r="C226" s="1"/>
      <c r="D226" s="1" t="s">
        <v>323</v>
      </c>
      <c r="E226" s="1"/>
      <c r="F226" s="1"/>
      <c r="G226" s="1"/>
      <c r="H226" s="1"/>
      <c r="I226" s="1"/>
      <c r="J226" s="2"/>
      <c r="K226" s="2"/>
      <c r="L226" s="2"/>
      <c r="M226" s="15"/>
    </row>
    <row r="227" spans="1:13" x14ac:dyDescent="0.25">
      <c r="A227" s="1"/>
      <c r="B227" s="1"/>
      <c r="C227" s="1"/>
      <c r="D227" s="1"/>
      <c r="E227" s="1" t="s">
        <v>324</v>
      </c>
      <c r="F227" s="1"/>
      <c r="G227" s="1"/>
      <c r="H227" s="1"/>
      <c r="I227" s="1"/>
      <c r="J227" s="2"/>
      <c r="K227" s="2"/>
      <c r="L227" s="2"/>
      <c r="M227" s="15"/>
    </row>
    <row r="228" spans="1:13" x14ac:dyDescent="0.25">
      <c r="A228" s="1"/>
      <c r="B228" s="1"/>
      <c r="C228" s="1"/>
      <c r="D228" s="1"/>
      <c r="E228" s="1"/>
      <c r="F228" s="1" t="s">
        <v>325</v>
      </c>
      <c r="G228" s="1"/>
      <c r="H228" s="1"/>
      <c r="I228" s="1"/>
      <c r="J228" s="2">
        <v>0</v>
      </c>
      <c r="K228" s="2">
        <v>416.67</v>
      </c>
      <c r="L228" s="2">
        <f>ROUND((J228-K228),5)</f>
        <v>-416.67</v>
      </c>
      <c r="M228" s="15">
        <f>ROUND(IF(K228=0, IF(J228=0, 0, 1), J228/K228),5)</f>
        <v>0</v>
      </c>
    </row>
    <row r="229" spans="1:13" x14ac:dyDescent="0.25">
      <c r="A229" s="1"/>
      <c r="B229" s="1"/>
      <c r="C229" s="1"/>
      <c r="D229" s="1"/>
      <c r="E229" s="1"/>
      <c r="F229" s="1" t="s">
        <v>326</v>
      </c>
      <c r="G229" s="1"/>
      <c r="H229" s="1"/>
      <c r="I229" s="1"/>
      <c r="J229" s="2">
        <v>0</v>
      </c>
      <c r="K229" s="2">
        <v>3333.33</v>
      </c>
      <c r="L229" s="2">
        <f>ROUND((J229-K229),5)</f>
        <v>-3333.33</v>
      </c>
      <c r="M229" s="15">
        <f>ROUND(IF(K229=0, IF(J229=0, 0, 1), J229/K229),5)</f>
        <v>0</v>
      </c>
    </row>
    <row r="230" spans="1:13" ht="15.75" thickBot="1" x14ac:dyDescent="0.3">
      <c r="A230" s="1"/>
      <c r="B230" s="1"/>
      <c r="C230" s="1"/>
      <c r="D230" s="1"/>
      <c r="E230" s="1"/>
      <c r="F230" s="1" t="s">
        <v>327</v>
      </c>
      <c r="G230" s="1"/>
      <c r="H230" s="1"/>
      <c r="I230" s="1"/>
      <c r="J230" s="4">
        <v>350</v>
      </c>
      <c r="K230" s="4"/>
      <c r="L230" s="4"/>
      <c r="M230" s="18"/>
    </row>
    <row r="231" spans="1:13" x14ac:dyDescent="0.25">
      <c r="A231" s="1"/>
      <c r="B231" s="1"/>
      <c r="C231" s="1"/>
      <c r="D231" s="1"/>
      <c r="E231" s="1" t="s">
        <v>328</v>
      </c>
      <c r="F231" s="1"/>
      <c r="G231" s="1"/>
      <c r="H231" s="1"/>
      <c r="I231" s="1"/>
      <c r="J231" s="2">
        <f>ROUND(SUM(J227:J230),5)</f>
        <v>350</v>
      </c>
      <c r="K231" s="2">
        <f>ROUND(SUM(K227:K230),5)</f>
        <v>3750</v>
      </c>
      <c r="L231" s="2">
        <f>ROUND((J231-K231),5)</f>
        <v>-3400</v>
      </c>
      <c r="M231" s="15">
        <f>ROUND(IF(K231=0, IF(J231=0, 0, 1), J231/K231),5)</f>
        <v>9.3329999999999996E-2</v>
      </c>
    </row>
    <row r="232" spans="1:13" x14ac:dyDescent="0.25">
      <c r="A232" s="1"/>
      <c r="B232" s="1"/>
      <c r="C232" s="1"/>
      <c r="D232" s="1"/>
      <c r="E232" s="1" t="s">
        <v>329</v>
      </c>
      <c r="F232" s="1"/>
      <c r="G232" s="1"/>
      <c r="H232" s="1"/>
      <c r="I232" s="1"/>
      <c r="J232" s="2"/>
      <c r="K232" s="2"/>
      <c r="L232" s="2"/>
      <c r="M232" s="15"/>
    </row>
    <row r="233" spans="1:13" x14ac:dyDescent="0.25">
      <c r="A233" s="1"/>
      <c r="B233" s="1"/>
      <c r="C233" s="1"/>
      <c r="D233" s="1"/>
      <c r="E233" s="1"/>
      <c r="F233" s="1" t="s">
        <v>330</v>
      </c>
      <c r="G233" s="1"/>
      <c r="H233" s="1"/>
      <c r="I233" s="1"/>
      <c r="J233" s="2">
        <v>18815.68</v>
      </c>
      <c r="K233" s="2"/>
      <c r="L233" s="2"/>
      <c r="M233" s="15"/>
    </row>
    <row r="234" spans="1:13" x14ac:dyDescent="0.25">
      <c r="A234" s="1"/>
      <c r="B234" s="1"/>
      <c r="C234" s="1"/>
      <c r="D234" s="1"/>
      <c r="E234" s="1"/>
      <c r="F234" s="1" t="s">
        <v>331</v>
      </c>
      <c r="G234" s="1"/>
      <c r="H234" s="1"/>
      <c r="I234" s="1"/>
      <c r="J234" s="2">
        <v>31833.03</v>
      </c>
      <c r="K234" s="2"/>
      <c r="L234" s="2"/>
      <c r="M234" s="15"/>
    </row>
    <row r="235" spans="1:13" x14ac:dyDescent="0.25">
      <c r="A235" s="1"/>
      <c r="B235" s="1"/>
      <c r="C235" s="1"/>
      <c r="D235" s="1"/>
      <c r="E235" s="1"/>
      <c r="F235" s="1" t="s">
        <v>332</v>
      </c>
      <c r="G235" s="1"/>
      <c r="H235" s="1"/>
      <c r="I235" s="1"/>
      <c r="J235" s="2">
        <v>23430.06</v>
      </c>
      <c r="K235" s="2"/>
      <c r="L235" s="2"/>
      <c r="M235" s="15"/>
    </row>
    <row r="236" spans="1:13" x14ac:dyDescent="0.25">
      <c r="A236" s="1"/>
      <c r="B236" s="1"/>
      <c r="C236" s="1"/>
      <c r="D236" s="1"/>
      <c r="E236" s="1"/>
      <c r="F236" s="1" t="s">
        <v>333</v>
      </c>
      <c r="G236" s="1"/>
      <c r="H236" s="1"/>
      <c r="I236" s="1"/>
      <c r="J236" s="2">
        <v>96528.58</v>
      </c>
      <c r="K236" s="2"/>
      <c r="L236" s="2"/>
      <c r="M236" s="15"/>
    </row>
    <row r="237" spans="1:13" ht="15.75" thickBot="1" x14ac:dyDescent="0.3">
      <c r="A237" s="1"/>
      <c r="B237" s="1"/>
      <c r="C237" s="1"/>
      <c r="D237" s="1"/>
      <c r="E237" s="1"/>
      <c r="F237" s="1" t="s">
        <v>334</v>
      </c>
      <c r="G237" s="1"/>
      <c r="H237" s="1"/>
      <c r="I237" s="1"/>
      <c r="J237" s="4">
        <v>5681.28</v>
      </c>
      <c r="K237" s="2"/>
      <c r="L237" s="2"/>
      <c r="M237" s="15"/>
    </row>
    <row r="238" spans="1:13" x14ac:dyDescent="0.25">
      <c r="A238" s="1"/>
      <c r="B238" s="1"/>
      <c r="C238" s="1"/>
      <c r="D238" s="1"/>
      <c r="E238" s="1" t="s">
        <v>335</v>
      </c>
      <c r="F238" s="1"/>
      <c r="G238" s="1"/>
      <c r="H238" s="1"/>
      <c r="I238" s="1"/>
      <c r="J238" s="2">
        <f>ROUND(SUM(J232:J237),5)</f>
        <v>176288.63</v>
      </c>
      <c r="K238" s="2"/>
      <c r="L238" s="2"/>
      <c r="M238" s="15"/>
    </row>
    <row r="239" spans="1:13" ht="15.75" thickBot="1" x14ac:dyDescent="0.3">
      <c r="A239" s="1"/>
      <c r="B239" s="1"/>
      <c r="C239" s="1"/>
      <c r="D239" s="1"/>
      <c r="E239" s="1" t="s">
        <v>336</v>
      </c>
      <c r="F239" s="1"/>
      <c r="G239" s="1"/>
      <c r="H239" s="1"/>
      <c r="I239" s="1"/>
      <c r="J239" s="2">
        <v>20</v>
      </c>
      <c r="K239" s="2"/>
      <c r="L239" s="2"/>
      <c r="M239" s="15"/>
    </row>
    <row r="240" spans="1:13" ht="15.75" thickBot="1" x14ac:dyDescent="0.3">
      <c r="A240" s="1"/>
      <c r="B240" s="1"/>
      <c r="C240" s="1"/>
      <c r="D240" s="1" t="s">
        <v>337</v>
      </c>
      <c r="E240" s="1"/>
      <c r="F240" s="1"/>
      <c r="G240" s="1"/>
      <c r="H240" s="1"/>
      <c r="I240" s="1"/>
      <c r="J240" s="3">
        <f>ROUND(J226+J231+SUM(J238:J239),5)</f>
        <v>176658.63</v>
      </c>
      <c r="K240" s="3">
        <f>ROUND(K226+K231+SUM(K238:K239),5)</f>
        <v>3750</v>
      </c>
      <c r="L240" s="3">
        <f>ROUND((J240-K240),5)</f>
        <v>172908.63</v>
      </c>
      <c r="M240" s="17">
        <f>ROUND(IF(K240=0, IF(J240=0, 0, 1), J240/K240),5)</f>
        <v>47.108969999999999</v>
      </c>
    </row>
    <row r="241" spans="1:13" x14ac:dyDescent="0.25">
      <c r="A241" s="1"/>
      <c r="B241" s="1"/>
      <c r="C241" s="1" t="s">
        <v>338</v>
      </c>
      <c r="D241" s="1"/>
      <c r="E241" s="1"/>
      <c r="F241" s="1"/>
      <c r="G241" s="1"/>
      <c r="H241" s="1"/>
      <c r="I241" s="1"/>
      <c r="J241" s="2">
        <f>ROUND(J225+J240,5)</f>
        <v>176658.63</v>
      </c>
      <c r="K241" s="2">
        <f>ROUND(K225+K240,5)</f>
        <v>3750</v>
      </c>
      <c r="L241" s="2">
        <f>ROUND((J241-K241),5)</f>
        <v>172908.63</v>
      </c>
      <c r="M241" s="15">
        <f>ROUND(IF(K241=0, IF(J241=0, 0, 1), J241/K241),5)</f>
        <v>47.108969999999999</v>
      </c>
    </row>
    <row r="242" spans="1:13" x14ac:dyDescent="0.25">
      <c r="A242" s="1"/>
      <c r="B242" s="1"/>
      <c r="C242" s="1" t="s">
        <v>339</v>
      </c>
      <c r="D242" s="1"/>
      <c r="E242" s="1"/>
      <c r="F242" s="1"/>
      <c r="G242" s="1"/>
      <c r="H242" s="1"/>
      <c r="I242" s="1"/>
      <c r="J242" s="2"/>
      <c r="K242" s="2"/>
      <c r="L242" s="2"/>
      <c r="M242" s="15"/>
    </row>
    <row r="243" spans="1:13" x14ac:dyDescent="0.25">
      <c r="A243" s="1"/>
      <c r="B243" s="1"/>
      <c r="C243" s="1"/>
      <c r="D243" s="1" t="s">
        <v>340</v>
      </c>
      <c r="E243" s="1"/>
      <c r="F243" s="1"/>
      <c r="G243" s="1"/>
      <c r="H243" s="1"/>
      <c r="I243" s="1"/>
      <c r="J243" s="2"/>
      <c r="K243" s="2"/>
      <c r="L243" s="2"/>
      <c r="M243" s="15"/>
    </row>
    <row r="244" spans="1:13" x14ac:dyDescent="0.25">
      <c r="A244" s="1"/>
      <c r="B244" s="1"/>
      <c r="C244" s="1"/>
      <c r="D244" s="1"/>
      <c r="E244" s="1" t="s">
        <v>341</v>
      </c>
      <c r="F244" s="1"/>
      <c r="G244" s="1"/>
      <c r="H244" s="1"/>
      <c r="I244" s="1"/>
      <c r="J244" s="2">
        <v>5.56</v>
      </c>
      <c r="K244" s="2"/>
      <c r="L244" s="2"/>
      <c r="M244" s="15"/>
    </row>
    <row r="245" spans="1:13" x14ac:dyDescent="0.25">
      <c r="A245" s="1"/>
      <c r="B245" s="1"/>
      <c r="C245" s="1"/>
      <c r="D245" s="1"/>
      <c r="E245" s="1" t="s">
        <v>342</v>
      </c>
      <c r="F245" s="1"/>
      <c r="G245" s="1"/>
      <c r="H245" s="1"/>
      <c r="I245" s="1"/>
      <c r="J245" s="2"/>
      <c r="K245" s="2"/>
      <c r="L245" s="2"/>
      <c r="M245" s="15"/>
    </row>
    <row r="246" spans="1:13" x14ac:dyDescent="0.25">
      <c r="A246" s="1"/>
      <c r="B246" s="1"/>
      <c r="C246" s="1"/>
      <c r="D246" s="1"/>
      <c r="E246" s="1"/>
      <c r="F246" s="1" t="s">
        <v>343</v>
      </c>
      <c r="G246" s="1"/>
      <c r="H246" s="1"/>
      <c r="I246" s="1"/>
      <c r="J246" s="2">
        <v>32050.32</v>
      </c>
      <c r="K246" s="2"/>
      <c r="L246" s="2"/>
      <c r="M246" s="15"/>
    </row>
    <row r="247" spans="1:13" x14ac:dyDescent="0.25">
      <c r="A247" s="1"/>
      <c r="B247" s="1"/>
      <c r="C247" s="1"/>
      <c r="D247" s="1"/>
      <c r="E247" s="1"/>
      <c r="F247" s="1" t="s">
        <v>344</v>
      </c>
      <c r="G247" s="1"/>
      <c r="H247" s="1"/>
      <c r="I247" s="1"/>
      <c r="J247" s="2">
        <v>4170.25</v>
      </c>
      <c r="K247" s="2"/>
      <c r="L247" s="2"/>
      <c r="M247" s="15"/>
    </row>
    <row r="248" spans="1:13" x14ac:dyDescent="0.25">
      <c r="A248" s="1"/>
      <c r="B248" s="1"/>
      <c r="C248" s="1"/>
      <c r="D248" s="1"/>
      <c r="E248" s="1"/>
      <c r="F248" s="1" t="s">
        <v>345</v>
      </c>
      <c r="G248" s="1"/>
      <c r="H248" s="1"/>
      <c r="I248" s="1"/>
      <c r="J248" s="2">
        <v>10480.74</v>
      </c>
      <c r="K248" s="2">
        <v>3428.23</v>
      </c>
      <c r="L248" s="2">
        <f>ROUND((J248-K248),5)</f>
        <v>7052.51</v>
      </c>
      <c r="M248" s="15">
        <f>ROUND(IF(K248=0, IF(J248=0, 0, 1), J248/K248),5)</f>
        <v>3.0571899999999999</v>
      </c>
    </row>
    <row r="249" spans="1:13" ht="15.75" thickBot="1" x14ac:dyDescent="0.3">
      <c r="A249" s="1"/>
      <c r="B249" s="1"/>
      <c r="C249" s="1"/>
      <c r="D249" s="1"/>
      <c r="E249" s="1"/>
      <c r="F249" s="1" t="s">
        <v>346</v>
      </c>
      <c r="G249" s="1"/>
      <c r="H249" s="1"/>
      <c r="I249" s="1"/>
      <c r="J249" s="2">
        <v>5527.53</v>
      </c>
      <c r="K249" s="2"/>
      <c r="L249" s="2"/>
      <c r="M249" s="15"/>
    </row>
    <row r="250" spans="1:13" ht="15.75" thickBot="1" x14ac:dyDescent="0.3">
      <c r="A250" s="1"/>
      <c r="B250" s="1"/>
      <c r="C250" s="1"/>
      <c r="D250" s="1"/>
      <c r="E250" s="1" t="s">
        <v>347</v>
      </c>
      <c r="F250" s="1"/>
      <c r="G250" s="1"/>
      <c r="H250" s="1"/>
      <c r="I250" s="1"/>
      <c r="J250" s="3">
        <f>ROUND(SUM(J245:J249),5)</f>
        <v>52228.84</v>
      </c>
      <c r="K250" s="3">
        <f>ROUND(SUM(K245:K249),5)</f>
        <v>3428.23</v>
      </c>
      <c r="L250" s="3">
        <f>ROUND((J250-K250),5)</f>
        <v>48800.61</v>
      </c>
      <c r="M250" s="17">
        <f>ROUND(IF(K250=0, IF(J250=0, 0, 1), J250/K250),5)</f>
        <v>15.23493</v>
      </c>
    </row>
    <row r="251" spans="1:13" x14ac:dyDescent="0.25">
      <c r="A251" s="1"/>
      <c r="B251" s="1"/>
      <c r="C251" s="1"/>
      <c r="D251" s="1" t="s">
        <v>348</v>
      </c>
      <c r="E251" s="1"/>
      <c r="F251" s="1"/>
      <c r="G251" s="1"/>
      <c r="H251" s="1"/>
      <c r="I251" s="1"/>
      <c r="J251" s="2">
        <f>ROUND(SUM(J243:J244)+J250,5)</f>
        <v>52234.400000000001</v>
      </c>
      <c r="K251" s="2">
        <f>ROUND(SUM(K243:K244)+K250,5)</f>
        <v>3428.23</v>
      </c>
      <c r="L251" s="2">
        <f>ROUND((J251-K251),5)</f>
        <v>48806.17</v>
      </c>
      <c r="M251" s="15">
        <f>ROUND(IF(K251=0, IF(J251=0, 0, 1), J251/K251),5)</f>
        <v>15.236549999999999</v>
      </c>
    </row>
    <row r="252" spans="1:13" x14ac:dyDescent="0.25">
      <c r="A252" s="1"/>
      <c r="B252" s="1"/>
      <c r="C252" s="1"/>
      <c r="D252" s="1" t="s">
        <v>349</v>
      </c>
      <c r="E252" s="1"/>
      <c r="F252" s="1"/>
      <c r="G252" s="1"/>
      <c r="H252" s="1"/>
      <c r="I252" s="1"/>
      <c r="J252" s="2"/>
      <c r="K252" s="2"/>
      <c r="L252" s="2"/>
      <c r="M252" s="15"/>
    </row>
    <row r="253" spans="1:13" x14ac:dyDescent="0.25">
      <c r="A253" s="1"/>
      <c r="B253" s="1"/>
      <c r="C253" s="1"/>
      <c r="D253" s="1"/>
      <c r="E253" s="1" t="s">
        <v>350</v>
      </c>
      <c r="F253" s="1"/>
      <c r="G253" s="1"/>
      <c r="H253" s="1"/>
      <c r="I253" s="1"/>
      <c r="J253" s="2">
        <v>0</v>
      </c>
      <c r="K253" s="2">
        <v>208.33</v>
      </c>
      <c r="L253" s="2">
        <f t="shared" ref="L253:L258" si="26">ROUND((J253-K253),5)</f>
        <v>-208.33</v>
      </c>
      <c r="M253" s="15">
        <f t="shared" ref="M253:M258" si="27">ROUND(IF(K253=0, IF(J253=0, 0, 1), J253/K253),5)</f>
        <v>0</v>
      </c>
    </row>
    <row r="254" spans="1:13" ht="15.75" thickBot="1" x14ac:dyDescent="0.3">
      <c r="A254" s="1"/>
      <c r="B254" s="1"/>
      <c r="C254" s="1"/>
      <c r="D254" s="1"/>
      <c r="E254" s="1" t="s">
        <v>351</v>
      </c>
      <c r="F254" s="1"/>
      <c r="G254" s="1"/>
      <c r="H254" s="1"/>
      <c r="I254" s="1"/>
      <c r="J254" s="2">
        <v>0</v>
      </c>
      <c r="K254" s="2">
        <v>833.33</v>
      </c>
      <c r="L254" s="2">
        <f t="shared" si="26"/>
        <v>-833.33</v>
      </c>
      <c r="M254" s="15">
        <f t="shared" si="27"/>
        <v>0</v>
      </c>
    </row>
    <row r="255" spans="1:13" ht="15.75" thickBot="1" x14ac:dyDescent="0.3">
      <c r="A255" s="1"/>
      <c r="B255" s="1"/>
      <c r="C255" s="1"/>
      <c r="D255" s="1" t="s">
        <v>352</v>
      </c>
      <c r="E255" s="1"/>
      <c r="F255" s="1"/>
      <c r="G255" s="1"/>
      <c r="H255" s="1"/>
      <c r="I255" s="1"/>
      <c r="J255" s="5">
        <f>ROUND(SUM(J252:J254),5)</f>
        <v>0</v>
      </c>
      <c r="K255" s="5">
        <f>ROUND(SUM(K252:K254),5)</f>
        <v>1041.6600000000001</v>
      </c>
      <c r="L255" s="5">
        <f t="shared" si="26"/>
        <v>-1041.6600000000001</v>
      </c>
      <c r="M255" s="16">
        <f t="shared" si="27"/>
        <v>0</v>
      </c>
    </row>
    <row r="256" spans="1:13" ht="15.75" thickBot="1" x14ac:dyDescent="0.3">
      <c r="A256" s="1"/>
      <c r="B256" s="1"/>
      <c r="C256" s="1" t="s">
        <v>353</v>
      </c>
      <c r="D256" s="1"/>
      <c r="E256" s="1"/>
      <c r="F256" s="1"/>
      <c r="G256" s="1"/>
      <c r="H256" s="1"/>
      <c r="I256" s="1"/>
      <c r="J256" s="5">
        <f>ROUND(J242+J251+J255,5)</f>
        <v>52234.400000000001</v>
      </c>
      <c r="K256" s="5">
        <f>ROUND(K242+K251+K255,5)</f>
        <v>4469.8900000000003</v>
      </c>
      <c r="L256" s="5">
        <f t="shared" si="26"/>
        <v>47764.51</v>
      </c>
      <c r="M256" s="16">
        <f t="shared" si="27"/>
        <v>11.685840000000001</v>
      </c>
    </row>
    <row r="257" spans="1:13" ht="15.75" thickBot="1" x14ac:dyDescent="0.3">
      <c r="A257" s="1"/>
      <c r="B257" s="1" t="s">
        <v>354</v>
      </c>
      <c r="C257" s="1"/>
      <c r="D257" s="1"/>
      <c r="E257" s="1"/>
      <c r="F257" s="1"/>
      <c r="G257" s="1"/>
      <c r="H257" s="1"/>
      <c r="I257" s="1"/>
      <c r="J257" s="5">
        <f>ROUND(J224+J241-J256,5)</f>
        <v>124424.23</v>
      </c>
      <c r="K257" s="5">
        <f>ROUND(K224+K241-K256,5)</f>
        <v>-719.89</v>
      </c>
      <c r="L257" s="5">
        <f t="shared" si="26"/>
        <v>125144.12</v>
      </c>
      <c r="M257" s="16">
        <f t="shared" si="27"/>
        <v>-172.83784</v>
      </c>
    </row>
    <row r="258" spans="1:13" s="8" customFormat="1" ht="12" thickBot="1" x14ac:dyDescent="0.25">
      <c r="A258" s="6" t="s">
        <v>93</v>
      </c>
      <c r="B258" s="6"/>
      <c r="C258" s="6"/>
      <c r="D258" s="6"/>
      <c r="E258" s="6"/>
      <c r="F258" s="6"/>
      <c r="G258" s="6"/>
      <c r="H258" s="6"/>
      <c r="I258" s="6"/>
      <c r="J258" s="7">
        <f>ROUND(J223+J257,5)</f>
        <v>-86559.42</v>
      </c>
      <c r="K258" s="7">
        <f>ROUND(K223+K257,5)</f>
        <v>-77126.759999999995</v>
      </c>
      <c r="L258" s="7">
        <f t="shared" si="26"/>
        <v>-9432.66</v>
      </c>
      <c r="M258" s="19">
        <f t="shared" si="27"/>
        <v>1.1223000000000001</v>
      </c>
    </row>
    <row r="259" spans="1:13" ht="15.75" thickTop="1" x14ac:dyDescent="0.25"/>
  </sheetData>
  <pageMargins left="0.7" right="0.7" top="0.75" bottom="0.75" header="0.1" footer="0.3"/>
  <pageSetup orientation="portrait" r:id="rId1"/>
  <headerFooter>
    <oddHeader>&amp;L&amp;"Arial,Bold"&amp;8 3:56 PM
&amp;"Arial,Bold"&amp;8 09/10/26
&amp;"Arial,Bold"&amp;8 Accrual Basis&amp;C&amp;"Arial,Bold"&amp;12 Nederland Fire Protection District
&amp;"Arial,Bold"&amp;14 Income &amp;&amp; Expense Budget vs. Actual
&amp;"Arial,Bold"&amp;10 August 2026</oddHeader>
    <oddFooter>&amp;R&amp;"Arial,Bold"&amp;8 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2F77A-5BFA-4E88-BA06-EE629AD69D99}">
  <dimension ref="A1:M290"/>
  <sheetViews>
    <sheetView workbookViewId="0">
      <pane xSplit="9" ySplit="2" topLeftCell="J3" activePane="bottomRight" state="frozenSplit"/>
      <selection pane="topRight" activeCell="J1" sqref="J1"/>
      <selection pane="bottomLeft" activeCell="A3" sqref="A3"/>
      <selection pane="bottomRight"/>
    </sheetView>
  </sheetViews>
  <sheetFormatPr defaultRowHeight="15" x14ac:dyDescent="0.25"/>
  <cols>
    <col min="1" max="8" width="3" style="12" customWidth="1"/>
    <col min="9" max="9" width="31.28515625" style="12" customWidth="1"/>
    <col min="10" max="10" width="10.42578125" bestFit="1" customWidth="1"/>
    <col min="11" max="11" width="10" bestFit="1" customWidth="1"/>
    <col min="12" max="12" width="12" bestFit="1" customWidth="1"/>
    <col min="13" max="13" width="10.28515625" bestFit="1" customWidth="1"/>
  </cols>
  <sheetData>
    <row r="1" spans="1:13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4"/>
      <c r="K1" s="14"/>
      <c r="L1" s="14"/>
      <c r="M1" s="14"/>
    </row>
    <row r="2" spans="1:13" s="11" customFormat="1" ht="16.5" thickTop="1" thickBot="1" x14ac:dyDescent="0.3">
      <c r="A2" s="9"/>
      <c r="B2" s="9"/>
      <c r="C2" s="9"/>
      <c r="D2" s="9"/>
      <c r="E2" s="9"/>
      <c r="F2" s="9"/>
      <c r="G2" s="9"/>
      <c r="H2" s="9"/>
      <c r="I2" s="9"/>
      <c r="J2" s="20" t="s">
        <v>355</v>
      </c>
      <c r="K2" s="20" t="s">
        <v>97</v>
      </c>
      <c r="L2" s="20" t="s">
        <v>98</v>
      </c>
      <c r="M2" s="20" t="s">
        <v>99</v>
      </c>
    </row>
    <row r="3" spans="1:13" ht="15.75" thickTop="1" x14ac:dyDescent="0.25">
      <c r="A3" s="1"/>
      <c r="B3" s="1" t="s">
        <v>100</v>
      </c>
      <c r="C3" s="1"/>
      <c r="D3" s="1"/>
      <c r="E3" s="1"/>
      <c r="F3" s="1"/>
      <c r="G3" s="1"/>
      <c r="H3" s="1"/>
      <c r="I3" s="1"/>
      <c r="J3" s="2"/>
      <c r="K3" s="2"/>
      <c r="L3" s="2"/>
      <c r="M3" s="15"/>
    </row>
    <row r="4" spans="1:13" x14ac:dyDescent="0.25">
      <c r="A4" s="1"/>
      <c r="B4" s="1"/>
      <c r="C4" s="1"/>
      <c r="D4" s="1" t="s">
        <v>101</v>
      </c>
      <c r="E4" s="1"/>
      <c r="F4" s="1"/>
      <c r="G4" s="1"/>
      <c r="H4" s="1"/>
      <c r="I4" s="1"/>
      <c r="J4" s="2"/>
      <c r="K4" s="2"/>
      <c r="L4" s="2"/>
      <c r="M4" s="15"/>
    </row>
    <row r="5" spans="1:13" x14ac:dyDescent="0.25">
      <c r="A5" s="1"/>
      <c r="B5" s="1"/>
      <c r="C5" s="1"/>
      <c r="D5" s="1"/>
      <c r="E5" s="1" t="s">
        <v>356</v>
      </c>
      <c r="F5" s="1"/>
      <c r="G5" s="1"/>
      <c r="H5" s="1"/>
      <c r="I5" s="1"/>
      <c r="J5" s="2">
        <v>0</v>
      </c>
      <c r="K5" s="2"/>
      <c r="L5" s="2"/>
      <c r="M5" s="15"/>
    </row>
    <row r="6" spans="1:13" x14ac:dyDescent="0.25">
      <c r="A6" s="1"/>
      <c r="B6" s="1"/>
      <c r="C6" s="1"/>
      <c r="D6" s="1"/>
      <c r="E6" s="1" t="s">
        <v>102</v>
      </c>
      <c r="F6" s="1"/>
      <c r="G6" s="1"/>
      <c r="H6" s="1"/>
      <c r="I6" s="1"/>
      <c r="J6" s="2">
        <v>0</v>
      </c>
      <c r="K6" s="2">
        <v>0</v>
      </c>
      <c r="L6" s="2">
        <f>ROUND((J6-K6),5)</f>
        <v>0</v>
      </c>
      <c r="M6" s="15">
        <f>ROUND(IF(K6=0, IF(J6=0, 0, 1), J6/K6),5)</f>
        <v>0</v>
      </c>
    </row>
    <row r="7" spans="1:13" x14ac:dyDescent="0.25">
      <c r="A7" s="1"/>
      <c r="B7" s="1"/>
      <c r="C7" s="1"/>
      <c r="D7" s="1"/>
      <c r="E7" s="1" t="s">
        <v>103</v>
      </c>
      <c r="F7" s="1"/>
      <c r="G7" s="1"/>
      <c r="H7" s="1"/>
      <c r="I7" s="1"/>
      <c r="J7" s="2">
        <v>0</v>
      </c>
      <c r="K7" s="2">
        <v>0</v>
      </c>
      <c r="L7" s="2">
        <f>ROUND((J7-K7),5)</f>
        <v>0</v>
      </c>
      <c r="M7" s="15">
        <f>ROUND(IF(K7=0, IF(J7=0, 0, 1), J7/K7),5)</f>
        <v>0</v>
      </c>
    </row>
    <row r="8" spans="1:13" x14ac:dyDescent="0.25">
      <c r="A8" s="1"/>
      <c r="B8" s="1"/>
      <c r="C8" s="1"/>
      <c r="D8" s="1"/>
      <c r="E8" s="1" t="s">
        <v>104</v>
      </c>
      <c r="F8" s="1"/>
      <c r="G8" s="1"/>
      <c r="H8" s="1"/>
      <c r="I8" s="1"/>
      <c r="J8" s="2">
        <v>2746</v>
      </c>
      <c r="K8" s="2">
        <v>300</v>
      </c>
      <c r="L8" s="2">
        <f>ROUND((J8-K8),5)</f>
        <v>2446</v>
      </c>
      <c r="M8" s="15">
        <f>ROUND(IF(K8=0, IF(J8=0, 0, 1), J8/K8),5)</f>
        <v>9.1533300000000004</v>
      </c>
    </row>
    <row r="9" spans="1:13" x14ac:dyDescent="0.25">
      <c r="A9" s="1"/>
      <c r="B9" s="1"/>
      <c r="C9" s="1"/>
      <c r="D9" s="1"/>
      <c r="E9" s="1" t="s">
        <v>105</v>
      </c>
      <c r="F9" s="1"/>
      <c r="G9" s="1"/>
      <c r="H9" s="1"/>
      <c r="I9" s="1"/>
      <c r="J9" s="2">
        <v>34163.660000000003</v>
      </c>
      <c r="K9" s="2">
        <v>24385.22</v>
      </c>
      <c r="L9" s="2">
        <f>ROUND((J9-K9),5)</f>
        <v>9778.44</v>
      </c>
      <c r="M9" s="15">
        <f>ROUND(IF(K9=0, IF(J9=0, 0, 1), J9/K9),5)</f>
        <v>1.401</v>
      </c>
    </row>
    <row r="10" spans="1:13" x14ac:dyDescent="0.25">
      <c r="A10" s="1"/>
      <c r="B10" s="1"/>
      <c r="C10" s="1"/>
      <c r="D10" s="1"/>
      <c r="E10" s="1" t="s">
        <v>106</v>
      </c>
      <c r="F10" s="1"/>
      <c r="G10" s="1"/>
      <c r="H10" s="1"/>
      <c r="I10" s="1"/>
      <c r="J10" s="2"/>
      <c r="K10" s="2"/>
      <c r="L10" s="2"/>
      <c r="M10" s="15"/>
    </row>
    <row r="11" spans="1:13" x14ac:dyDescent="0.25">
      <c r="A11" s="1"/>
      <c r="B11" s="1"/>
      <c r="C11" s="1"/>
      <c r="D11" s="1"/>
      <c r="E11" s="1"/>
      <c r="F11" s="1" t="s">
        <v>107</v>
      </c>
      <c r="G11" s="1"/>
      <c r="H11" s="1"/>
      <c r="I11" s="1"/>
      <c r="J11" s="2">
        <v>-4303.5600000000004</v>
      </c>
      <c r="K11" s="2">
        <v>0</v>
      </c>
      <c r="L11" s="2">
        <f>ROUND((J11-K11),5)</f>
        <v>-4303.5600000000004</v>
      </c>
      <c r="M11" s="15">
        <f>ROUND(IF(K11=0, IF(J11=0, 0, 1), J11/K11),5)</f>
        <v>1</v>
      </c>
    </row>
    <row r="12" spans="1:13" x14ac:dyDescent="0.25">
      <c r="A12" s="1"/>
      <c r="B12" s="1"/>
      <c r="C12" s="1"/>
      <c r="D12" s="1"/>
      <c r="E12" s="1"/>
      <c r="F12" s="1" t="s">
        <v>108</v>
      </c>
      <c r="G12" s="1"/>
      <c r="H12" s="1"/>
      <c r="I12" s="1"/>
      <c r="J12" s="2">
        <v>2893.09</v>
      </c>
      <c r="K12" s="2">
        <v>0</v>
      </c>
      <c r="L12" s="2">
        <f>ROUND((J12-K12),5)</f>
        <v>2893.09</v>
      </c>
      <c r="M12" s="15">
        <f>ROUND(IF(K12=0, IF(J12=0, 0, 1), J12/K12),5)</f>
        <v>1</v>
      </c>
    </row>
    <row r="13" spans="1:13" x14ac:dyDescent="0.25">
      <c r="A13" s="1"/>
      <c r="B13" s="1"/>
      <c r="C13" s="1"/>
      <c r="D13" s="1"/>
      <c r="E13" s="1"/>
      <c r="F13" s="1" t="s">
        <v>109</v>
      </c>
      <c r="G13" s="1"/>
      <c r="H13" s="1"/>
      <c r="I13" s="1"/>
      <c r="J13" s="2">
        <v>625.4</v>
      </c>
      <c r="K13" s="2">
        <v>9217.25</v>
      </c>
      <c r="L13" s="2">
        <f>ROUND((J13-K13),5)</f>
        <v>-8591.85</v>
      </c>
      <c r="M13" s="15">
        <f>ROUND(IF(K13=0, IF(J13=0, 0, 1), J13/K13),5)</f>
        <v>6.7849999999999994E-2</v>
      </c>
    </row>
    <row r="14" spans="1:13" x14ac:dyDescent="0.25">
      <c r="A14" s="1"/>
      <c r="B14" s="1"/>
      <c r="C14" s="1"/>
      <c r="D14" s="1"/>
      <c r="E14" s="1"/>
      <c r="F14" s="1" t="s">
        <v>357</v>
      </c>
      <c r="G14" s="1"/>
      <c r="H14" s="1"/>
      <c r="I14" s="1"/>
      <c r="J14" s="2">
        <v>-642.42999999999995</v>
      </c>
      <c r="K14" s="2"/>
      <c r="L14" s="2"/>
      <c r="M14" s="15"/>
    </row>
    <row r="15" spans="1:13" x14ac:dyDescent="0.25">
      <c r="A15" s="1"/>
      <c r="B15" s="1"/>
      <c r="C15" s="1"/>
      <c r="D15" s="1"/>
      <c r="E15" s="1"/>
      <c r="F15" s="1" t="s">
        <v>110</v>
      </c>
      <c r="G15" s="1"/>
      <c r="H15" s="1"/>
      <c r="I15" s="1"/>
      <c r="J15" s="2">
        <v>0</v>
      </c>
      <c r="K15" s="2">
        <v>184344.68</v>
      </c>
      <c r="L15" s="2">
        <f t="shared" ref="L15:L33" si="0">ROUND((J15-K15),5)</f>
        <v>-184344.68</v>
      </c>
      <c r="M15" s="15">
        <f t="shared" ref="M15:M33" si="1">ROUND(IF(K15=0, IF(J15=0, 0, 1), J15/K15),5)</f>
        <v>0</v>
      </c>
    </row>
    <row r="16" spans="1:13" x14ac:dyDescent="0.25">
      <c r="A16" s="1"/>
      <c r="B16" s="1"/>
      <c r="C16" s="1"/>
      <c r="D16" s="1"/>
      <c r="E16" s="1"/>
      <c r="F16" s="1" t="s">
        <v>111</v>
      </c>
      <c r="G16" s="1"/>
      <c r="H16" s="1"/>
      <c r="I16" s="1"/>
      <c r="J16" s="2">
        <v>1578117.22</v>
      </c>
      <c r="K16" s="2">
        <v>1293840.3999999999</v>
      </c>
      <c r="L16" s="2">
        <f t="shared" si="0"/>
        <v>284276.82</v>
      </c>
      <c r="M16" s="15">
        <f t="shared" si="1"/>
        <v>1.2197199999999999</v>
      </c>
    </row>
    <row r="17" spans="1:13" x14ac:dyDescent="0.25">
      <c r="A17" s="1"/>
      <c r="B17" s="1"/>
      <c r="C17" s="1"/>
      <c r="D17" s="1"/>
      <c r="E17" s="1"/>
      <c r="F17" s="1" t="s">
        <v>112</v>
      </c>
      <c r="G17" s="1"/>
      <c r="H17" s="1"/>
      <c r="I17" s="1"/>
      <c r="J17" s="2">
        <v>44071.07</v>
      </c>
      <c r="K17" s="2">
        <v>53303.92</v>
      </c>
      <c r="L17" s="2">
        <f t="shared" si="0"/>
        <v>-9232.85</v>
      </c>
      <c r="M17" s="15">
        <f t="shared" si="1"/>
        <v>0.82679000000000002</v>
      </c>
    </row>
    <row r="18" spans="1:13" x14ac:dyDescent="0.25">
      <c r="A18" s="1"/>
      <c r="B18" s="1"/>
      <c r="C18" s="1"/>
      <c r="D18" s="1"/>
      <c r="E18" s="1"/>
      <c r="F18" s="1" t="s">
        <v>113</v>
      </c>
      <c r="G18" s="1"/>
      <c r="H18" s="1"/>
      <c r="I18" s="1"/>
      <c r="J18" s="2">
        <v>0</v>
      </c>
      <c r="K18" s="2">
        <v>30724</v>
      </c>
      <c r="L18" s="2">
        <f t="shared" si="0"/>
        <v>-30724</v>
      </c>
      <c r="M18" s="15">
        <f t="shared" si="1"/>
        <v>0</v>
      </c>
    </row>
    <row r="19" spans="1:13" x14ac:dyDescent="0.25">
      <c r="A19" s="1"/>
      <c r="B19" s="1"/>
      <c r="C19" s="1"/>
      <c r="D19" s="1"/>
      <c r="E19" s="1"/>
      <c r="F19" s="1" t="s">
        <v>114</v>
      </c>
      <c r="G19" s="1"/>
      <c r="H19" s="1"/>
      <c r="I19" s="1"/>
      <c r="J19" s="2">
        <v>0</v>
      </c>
      <c r="K19" s="2">
        <v>1536.18</v>
      </c>
      <c r="L19" s="2">
        <f t="shared" si="0"/>
        <v>-1536.18</v>
      </c>
      <c r="M19" s="15">
        <f t="shared" si="1"/>
        <v>0</v>
      </c>
    </row>
    <row r="20" spans="1:13" x14ac:dyDescent="0.25">
      <c r="A20" s="1"/>
      <c r="B20" s="1"/>
      <c r="C20" s="1"/>
      <c r="D20" s="1"/>
      <c r="E20" s="1"/>
      <c r="F20" s="1" t="s">
        <v>115</v>
      </c>
      <c r="G20" s="1"/>
      <c r="H20" s="1"/>
      <c r="I20" s="1"/>
      <c r="J20" s="2">
        <v>922.91</v>
      </c>
      <c r="K20" s="2">
        <v>0</v>
      </c>
      <c r="L20" s="2">
        <f t="shared" si="0"/>
        <v>922.91</v>
      </c>
      <c r="M20" s="15">
        <f t="shared" si="1"/>
        <v>1</v>
      </c>
    </row>
    <row r="21" spans="1:13" x14ac:dyDescent="0.25">
      <c r="A21" s="1"/>
      <c r="B21" s="1"/>
      <c r="C21" s="1"/>
      <c r="D21" s="1"/>
      <c r="E21" s="1"/>
      <c r="F21" s="1" t="s">
        <v>116</v>
      </c>
      <c r="G21" s="1"/>
      <c r="H21" s="1"/>
      <c r="I21" s="1"/>
      <c r="J21" s="2">
        <v>4558.32</v>
      </c>
      <c r="K21" s="2">
        <v>0</v>
      </c>
      <c r="L21" s="2">
        <f t="shared" si="0"/>
        <v>4558.32</v>
      </c>
      <c r="M21" s="15">
        <f t="shared" si="1"/>
        <v>1</v>
      </c>
    </row>
    <row r="22" spans="1:13" x14ac:dyDescent="0.25">
      <c r="A22" s="1"/>
      <c r="B22" s="1"/>
      <c r="C22" s="1"/>
      <c r="D22" s="1"/>
      <c r="E22" s="1"/>
      <c r="F22" s="1" t="s">
        <v>117</v>
      </c>
      <c r="G22" s="1"/>
      <c r="H22" s="1"/>
      <c r="I22" s="1"/>
      <c r="J22" s="2">
        <v>0</v>
      </c>
      <c r="K22" s="2">
        <v>0</v>
      </c>
      <c r="L22" s="2">
        <f t="shared" si="0"/>
        <v>0</v>
      </c>
      <c r="M22" s="15">
        <f t="shared" si="1"/>
        <v>0</v>
      </c>
    </row>
    <row r="23" spans="1:13" x14ac:dyDescent="0.25">
      <c r="A23" s="1"/>
      <c r="B23" s="1"/>
      <c r="C23" s="1"/>
      <c r="D23" s="1"/>
      <c r="E23" s="1"/>
      <c r="F23" s="1" t="s">
        <v>118</v>
      </c>
      <c r="G23" s="1"/>
      <c r="H23" s="1"/>
      <c r="I23" s="1"/>
      <c r="J23" s="2">
        <v>15154.01</v>
      </c>
      <c r="K23" s="2">
        <v>15040.02</v>
      </c>
      <c r="L23" s="2">
        <f t="shared" si="0"/>
        <v>113.99</v>
      </c>
      <c r="M23" s="15">
        <f t="shared" si="1"/>
        <v>1.0075799999999999</v>
      </c>
    </row>
    <row r="24" spans="1:13" x14ac:dyDescent="0.25">
      <c r="A24" s="1"/>
      <c r="B24" s="1"/>
      <c r="C24" s="1"/>
      <c r="D24" s="1"/>
      <c r="E24" s="1"/>
      <c r="F24" s="1" t="s">
        <v>119</v>
      </c>
      <c r="G24" s="1"/>
      <c r="H24" s="1"/>
      <c r="I24" s="1"/>
      <c r="J24" s="2">
        <v>101513.65</v>
      </c>
      <c r="K24" s="2">
        <v>55392.56</v>
      </c>
      <c r="L24" s="2">
        <f t="shared" si="0"/>
        <v>46121.09</v>
      </c>
      <c r="M24" s="15">
        <f t="shared" si="1"/>
        <v>1.8326199999999999</v>
      </c>
    </row>
    <row r="25" spans="1:13" x14ac:dyDescent="0.25">
      <c r="A25" s="1"/>
      <c r="B25" s="1"/>
      <c r="C25" s="1"/>
      <c r="D25" s="1"/>
      <c r="E25" s="1"/>
      <c r="F25" s="1" t="s">
        <v>120</v>
      </c>
      <c r="G25" s="1"/>
      <c r="H25" s="1"/>
      <c r="I25" s="1"/>
      <c r="J25" s="2">
        <v>-66902.61</v>
      </c>
      <c r="K25" s="2">
        <v>0</v>
      </c>
      <c r="L25" s="2">
        <f t="shared" si="0"/>
        <v>-66902.61</v>
      </c>
      <c r="M25" s="15">
        <f t="shared" si="1"/>
        <v>1</v>
      </c>
    </row>
    <row r="26" spans="1:13" x14ac:dyDescent="0.25">
      <c r="A26" s="1"/>
      <c r="B26" s="1"/>
      <c r="C26" s="1"/>
      <c r="D26" s="1"/>
      <c r="E26" s="1"/>
      <c r="F26" s="1" t="s">
        <v>121</v>
      </c>
      <c r="G26" s="1"/>
      <c r="H26" s="1"/>
      <c r="I26" s="1"/>
      <c r="J26" s="2">
        <v>0</v>
      </c>
      <c r="K26" s="2">
        <v>0</v>
      </c>
      <c r="L26" s="2">
        <f t="shared" si="0"/>
        <v>0</v>
      </c>
      <c r="M26" s="15">
        <f t="shared" si="1"/>
        <v>0</v>
      </c>
    </row>
    <row r="27" spans="1:13" x14ac:dyDescent="0.25">
      <c r="A27" s="1"/>
      <c r="B27" s="1"/>
      <c r="C27" s="1"/>
      <c r="D27" s="1"/>
      <c r="E27" s="1"/>
      <c r="F27" s="1" t="s">
        <v>122</v>
      </c>
      <c r="G27" s="1"/>
      <c r="H27" s="1"/>
      <c r="I27" s="1"/>
      <c r="J27" s="2">
        <v>-139.22999999999999</v>
      </c>
      <c r="K27" s="2">
        <v>0</v>
      </c>
      <c r="L27" s="2">
        <f t="shared" si="0"/>
        <v>-139.22999999999999</v>
      </c>
      <c r="M27" s="15">
        <f t="shared" si="1"/>
        <v>1</v>
      </c>
    </row>
    <row r="28" spans="1:13" x14ac:dyDescent="0.25">
      <c r="A28" s="1"/>
      <c r="B28" s="1"/>
      <c r="C28" s="1"/>
      <c r="D28" s="1"/>
      <c r="E28" s="1"/>
      <c r="F28" s="1" t="s">
        <v>123</v>
      </c>
      <c r="G28" s="1"/>
      <c r="H28" s="1"/>
      <c r="I28" s="1"/>
      <c r="J28" s="2">
        <v>0</v>
      </c>
      <c r="K28" s="2">
        <v>0</v>
      </c>
      <c r="L28" s="2">
        <f t="shared" si="0"/>
        <v>0</v>
      </c>
      <c r="M28" s="15">
        <f t="shared" si="1"/>
        <v>0</v>
      </c>
    </row>
    <row r="29" spans="1:13" x14ac:dyDescent="0.25">
      <c r="A29" s="1"/>
      <c r="B29" s="1"/>
      <c r="C29" s="1"/>
      <c r="D29" s="1"/>
      <c r="E29" s="1"/>
      <c r="F29" s="1" t="s">
        <v>124</v>
      </c>
      <c r="G29" s="1"/>
      <c r="H29" s="1"/>
      <c r="I29" s="1"/>
      <c r="J29" s="2">
        <v>4.32</v>
      </c>
      <c r="K29" s="2">
        <v>0</v>
      </c>
      <c r="L29" s="2">
        <f t="shared" si="0"/>
        <v>4.32</v>
      </c>
      <c r="M29" s="15">
        <f t="shared" si="1"/>
        <v>1</v>
      </c>
    </row>
    <row r="30" spans="1:13" ht="15.75" thickBot="1" x14ac:dyDescent="0.3">
      <c r="A30" s="1"/>
      <c r="B30" s="1"/>
      <c r="C30" s="1"/>
      <c r="D30" s="1"/>
      <c r="E30" s="1"/>
      <c r="F30" s="1" t="s">
        <v>125</v>
      </c>
      <c r="G30" s="1"/>
      <c r="H30" s="1"/>
      <c r="I30" s="1"/>
      <c r="J30" s="2">
        <v>2060</v>
      </c>
      <c r="K30" s="2">
        <v>0</v>
      </c>
      <c r="L30" s="2">
        <f t="shared" si="0"/>
        <v>2060</v>
      </c>
      <c r="M30" s="15">
        <f t="shared" si="1"/>
        <v>1</v>
      </c>
    </row>
    <row r="31" spans="1:13" ht="15.75" thickBot="1" x14ac:dyDescent="0.3">
      <c r="A31" s="1"/>
      <c r="B31" s="1"/>
      <c r="C31" s="1"/>
      <c r="D31" s="1"/>
      <c r="E31" s="1" t="s">
        <v>126</v>
      </c>
      <c r="F31" s="1"/>
      <c r="G31" s="1"/>
      <c r="H31" s="1"/>
      <c r="I31" s="1"/>
      <c r="J31" s="5">
        <f>ROUND(SUM(J10:J30),5)</f>
        <v>1677932.16</v>
      </c>
      <c r="K31" s="5">
        <f>ROUND(SUM(K10:K30),5)</f>
        <v>1643399.01</v>
      </c>
      <c r="L31" s="5">
        <f t="shared" si="0"/>
        <v>34533.15</v>
      </c>
      <c r="M31" s="16">
        <f t="shared" si="1"/>
        <v>1.02101</v>
      </c>
    </row>
    <row r="32" spans="1:13" ht="15.75" thickBot="1" x14ac:dyDescent="0.3">
      <c r="A32" s="1"/>
      <c r="B32" s="1"/>
      <c r="C32" s="1"/>
      <c r="D32" s="1" t="s">
        <v>127</v>
      </c>
      <c r="E32" s="1"/>
      <c r="F32" s="1"/>
      <c r="G32" s="1"/>
      <c r="H32" s="1"/>
      <c r="I32" s="1"/>
      <c r="J32" s="3">
        <f>ROUND(SUM(J4:J9)+J31,5)</f>
        <v>1714841.82</v>
      </c>
      <c r="K32" s="3">
        <f>ROUND(SUM(K4:K9)+K31,5)</f>
        <v>1668084.23</v>
      </c>
      <c r="L32" s="3">
        <f t="shared" si="0"/>
        <v>46757.59</v>
      </c>
      <c r="M32" s="17">
        <f t="shared" si="1"/>
        <v>1.02803</v>
      </c>
    </row>
    <row r="33" spans="1:13" x14ac:dyDescent="0.25">
      <c r="A33" s="1"/>
      <c r="B33" s="1"/>
      <c r="C33" s="1" t="s">
        <v>128</v>
      </c>
      <c r="D33" s="1"/>
      <c r="E33" s="1"/>
      <c r="F33" s="1"/>
      <c r="G33" s="1"/>
      <c r="H33" s="1"/>
      <c r="I33" s="1"/>
      <c r="J33" s="2">
        <f>J32</f>
        <v>1714841.82</v>
      </c>
      <c r="K33" s="2">
        <f>K32</f>
        <v>1668084.23</v>
      </c>
      <c r="L33" s="2">
        <f t="shared" si="0"/>
        <v>46757.59</v>
      </c>
      <c r="M33" s="15">
        <f t="shared" si="1"/>
        <v>1.02803</v>
      </c>
    </row>
    <row r="34" spans="1:13" x14ac:dyDescent="0.25">
      <c r="A34" s="1"/>
      <c r="B34" s="1"/>
      <c r="C34" s="1"/>
      <c r="D34" s="1" t="s">
        <v>129</v>
      </c>
      <c r="E34" s="1"/>
      <c r="F34" s="1"/>
      <c r="G34" s="1"/>
      <c r="H34" s="1"/>
      <c r="I34" s="1"/>
      <c r="J34" s="2"/>
      <c r="K34" s="2"/>
      <c r="L34" s="2"/>
      <c r="M34" s="15"/>
    </row>
    <row r="35" spans="1:13" x14ac:dyDescent="0.25">
      <c r="A35" s="1"/>
      <c r="B35" s="1"/>
      <c r="C35" s="1"/>
      <c r="D35" s="1"/>
      <c r="E35" s="1" t="s">
        <v>130</v>
      </c>
      <c r="F35" s="1"/>
      <c r="G35" s="1"/>
      <c r="H35" s="1"/>
      <c r="I35" s="1"/>
      <c r="J35" s="2"/>
      <c r="K35" s="2"/>
      <c r="L35" s="2"/>
      <c r="M35" s="15"/>
    </row>
    <row r="36" spans="1:13" x14ac:dyDescent="0.25">
      <c r="A36" s="1"/>
      <c r="B36" s="1"/>
      <c r="C36" s="1"/>
      <c r="D36" s="1"/>
      <c r="E36" s="1"/>
      <c r="F36" s="1" t="s">
        <v>131</v>
      </c>
      <c r="G36" s="1"/>
      <c r="H36" s="1"/>
      <c r="I36" s="1"/>
      <c r="J36" s="2">
        <v>66841.2</v>
      </c>
      <c r="K36" s="2"/>
      <c r="L36" s="2"/>
      <c r="M36" s="15"/>
    </row>
    <row r="37" spans="1:13" x14ac:dyDescent="0.25">
      <c r="A37" s="1"/>
      <c r="B37" s="1"/>
      <c r="C37" s="1"/>
      <c r="D37" s="1"/>
      <c r="E37" s="1"/>
      <c r="F37" s="1" t="s">
        <v>132</v>
      </c>
      <c r="G37" s="1"/>
      <c r="H37" s="1"/>
      <c r="I37" s="1"/>
      <c r="J37" s="2">
        <v>4412.53</v>
      </c>
      <c r="K37" s="2">
        <v>83000</v>
      </c>
      <c r="L37" s="2">
        <f t="shared" ref="L37:L43" si="2">ROUND((J37-K37),5)</f>
        <v>-78587.47</v>
      </c>
      <c r="M37" s="15">
        <f t="shared" ref="M37:M43" si="3">ROUND(IF(K37=0, IF(J37=0, 0, 1), J37/K37),5)</f>
        <v>5.3159999999999999E-2</v>
      </c>
    </row>
    <row r="38" spans="1:13" x14ac:dyDescent="0.25">
      <c r="A38" s="1"/>
      <c r="B38" s="1"/>
      <c r="C38" s="1"/>
      <c r="D38" s="1"/>
      <c r="E38" s="1"/>
      <c r="F38" s="1" t="s">
        <v>133</v>
      </c>
      <c r="G38" s="1"/>
      <c r="H38" s="1"/>
      <c r="I38" s="1"/>
      <c r="J38" s="2">
        <v>0</v>
      </c>
      <c r="K38" s="2">
        <v>40240</v>
      </c>
      <c r="L38" s="2">
        <f t="shared" si="2"/>
        <v>-40240</v>
      </c>
      <c r="M38" s="15">
        <f t="shared" si="3"/>
        <v>0</v>
      </c>
    </row>
    <row r="39" spans="1:13" x14ac:dyDescent="0.25">
      <c r="A39" s="1"/>
      <c r="B39" s="1"/>
      <c r="C39" s="1"/>
      <c r="D39" s="1"/>
      <c r="E39" s="1"/>
      <c r="F39" s="1" t="s">
        <v>134</v>
      </c>
      <c r="G39" s="1"/>
      <c r="H39" s="1"/>
      <c r="I39" s="1"/>
      <c r="J39" s="2">
        <v>0</v>
      </c>
      <c r="K39" s="2">
        <v>30000</v>
      </c>
      <c r="L39" s="2">
        <f t="shared" si="2"/>
        <v>-30000</v>
      </c>
      <c r="M39" s="15">
        <f t="shared" si="3"/>
        <v>0</v>
      </c>
    </row>
    <row r="40" spans="1:13" x14ac:dyDescent="0.25">
      <c r="A40" s="1"/>
      <c r="B40" s="1"/>
      <c r="C40" s="1"/>
      <c r="D40" s="1"/>
      <c r="E40" s="1"/>
      <c r="F40" s="1" t="s">
        <v>135</v>
      </c>
      <c r="G40" s="1"/>
      <c r="H40" s="1"/>
      <c r="I40" s="1"/>
      <c r="J40" s="2">
        <v>93925.02</v>
      </c>
      <c r="K40" s="2">
        <v>93925.07</v>
      </c>
      <c r="L40" s="2">
        <f t="shared" si="2"/>
        <v>-0.05</v>
      </c>
      <c r="M40" s="15">
        <f t="shared" si="3"/>
        <v>1</v>
      </c>
    </row>
    <row r="41" spans="1:13" x14ac:dyDescent="0.25">
      <c r="A41" s="1"/>
      <c r="B41" s="1"/>
      <c r="C41" s="1"/>
      <c r="D41" s="1"/>
      <c r="E41" s="1"/>
      <c r="F41" s="1" t="s">
        <v>136</v>
      </c>
      <c r="G41" s="1"/>
      <c r="H41" s="1"/>
      <c r="I41" s="1"/>
      <c r="J41" s="2">
        <v>0</v>
      </c>
      <c r="K41" s="2">
        <v>0</v>
      </c>
      <c r="L41" s="2">
        <f t="shared" si="2"/>
        <v>0</v>
      </c>
      <c r="M41" s="15">
        <f t="shared" si="3"/>
        <v>0</v>
      </c>
    </row>
    <row r="42" spans="1:13" ht="15.75" thickBot="1" x14ac:dyDescent="0.3">
      <c r="A42" s="1"/>
      <c r="B42" s="1"/>
      <c r="C42" s="1"/>
      <c r="D42" s="1"/>
      <c r="E42" s="1"/>
      <c r="F42" s="1" t="s">
        <v>137</v>
      </c>
      <c r="G42" s="1"/>
      <c r="H42" s="1"/>
      <c r="I42" s="1"/>
      <c r="J42" s="4">
        <v>21817.21</v>
      </c>
      <c r="K42" s="4">
        <v>23056.99</v>
      </c>
      <c r="L42" s="4">
        <f t="shared" si="2"/>
        <v>-1239.78</v>
      </c>
      <c r="M42" s="18">
        <f t="shared" si="3"/>
        <v>0.94623000000000002</v>
      </c>
    </row>
    <row r="43" spans="1:13" x14ac:dyDescent="0.25">
      <c r="A43" s="1"/>
      <c r="B43" s="1"/>
      <c r="C43" s="1"/>
      <c r="D43" s="1"/>
      <c r="E43" s="1" t="s">
        <v>138</v>
      </c>
      <c r="F43" s="1"/>
      <c r="G43" s="1"/>
      <c r="H43" s="1"/>
      <c r="I43" s="1"/>
      <c r="J43" s="2">
        <f>ROUND(SUM(J35:J42),5)</f>
        <v>186995.96</v>
      </c>
      <c r="K43" s="2">
        <f>ROUND(SUM(K35:K42),5)</f>
        <v>270222.06</v>
      </c>
      <c r="L43" s="2">
        <f t="shared" si="2"/>
        <v>-83226.100000000006</v>
      </c>
      <c r="M43" s="15">
        <f t="shared" si="3"/>
        <v>0.69201000000000001</v>
      </c>
    </row>
    <row r="44" spans="1:13" x14ac:dyDescent="0.25">
      <c r="A44" s="1"/>
      <c r="B44" s="1"/>
      <c r="C44" s="1"/>
      <c r="D44" s="1"/>
      <c r="E44" s="1" t="s">
        <v>139</v>
      </c>
      <c r="F44" s="1"/>
      <c r="G44" s="1"/>
      <c r="H44" s="1"/>
      <c r="I44" s="1"/>
      <c r="J44" s="2"/>
      <c r="K44" s="2"/>
      <c r="L44" s="2"/>
      <c r="M44" s="15"/>
    </row>
    <row r="45" spans="1:13" x14ac:dyDescent="0.25">
      <c r="A45" s="1"/>
      <c r="B45" s="1"/>
      <c r="C45" s="1"/>
      <c r="D45" s="1"/>
      <c r="E45" s="1"/>
      <c r="F45" s="1" t="s">
        <v>140</v>
      </c>
      <c r="G45" s="1"/>
      <c r="H45" s="1"/>
      <c r="I45" s="1"/>
      <c r="J45" s="2">
        <v>1521.35</v>
      </c>
      <c r="K45" s="2">
        <v>1226.29</v>
      </c>
      <c r="L45" s="2">
        <f>ROUND((J45-K45),5)</f>
        <v>295.06</v>
      </c>
      <c r="M45" s="15">
        <f>ROUND(IF(K45=0, IF(J45=0, 0, 1), J45/K45),5)</f>
        <v>1.24061</v>
      </c>
    </row>
    <row r="46" spans="1:13" x14ac:dyDescent="0.25">
      <c r="A46" s="1"/>
      <c r="B46" s="1"/>
      <c r="C46" s="1"/>
      <c r="D46" s="1"/>
      <c r="E46" s="1"/>
      <c r="F46" s="1" t="s">
        <v>141</v>
      </c>
      <c r="G46" s="1"/>
      <c r="H46" s="1"/>
      <c r="I46" s="1"/>
      <c r="J46" s="2">
        <v>4965.63</v>
      </c>
      <c r="K46" s="2">
        <v>4404.4799999999996</v>
      </c>
      <c r="L46" s="2">
        <f>ROUND((J46-K46),5)</f>
        <v>561.15</v>
      </c>
      <c r="M46" s="15">
        <f>ROUND(IF(K46=0, IF(J46=0, 0, 1), J46/K46),5)</f>
        <v>1.1274</v>
      </c>
    </row>
    <row r="47" spans="1:13" x14ac:dyDescent="0.25">
      <c r="A47" s="1"/>
      <c r="B47" s="1"/>
      <c r="C47" s="1"/>
      <c r="D47" s="1"/>
      <c r="E47" s="1"/>
      <c r="F47" s="1" t="s">
        <v>142</v>
      </c>
      <c r="G47" s="1"/>
      <c r="H47" s="1"/>
      <c r="I47" s="1"/>
      <c r="J47" s="2">
        <v>2379.37</v>
      </c>
      <c r="K47" s="2">
        <v>2021.96</v>
      </c>
      <c r="L47" s="2">
        <f>ROUND((J47-K47),5)</f>
        <v>357.41</v>
      </c>
      <c r="M47" s="15">
        <f>ROUND(IF(K47=0, IF(J47=0, 0, 1), J47/K47),5)</f>
        <v>1.17676</v>
      </c>
    </row>
    <row r="48" spans="1:13" x14ac:dyDescent="0.25">
      <c r="A48" s="1"/>
      <c r="B48" s="1"/>
      <c r="C48" s="1"/>
      <c r="D48" s="1"/>
      <c r="E48" s="1"/>
      <c r="F48" s="1" t="s">
        <v>143</v>
      </c>
      <c r="G48" s="1"/>
      <c r="H48" s="1"/>
      <c r="I48" s="1"/>
      <c r="J48" s="2">
        <v>375.18</v>
      </c>
      <c r="K48" s="2">
        <v>600</v>
      </c>
      <c r="L48" s="2">
        <f>ROUND((J48-K48),5)</f>
        <v>-224.82</v>
      </c>
      <c r="M48" s="15">
        <f>ROUND(IF(K48=0, IF(J48=0, 0, 1), J48/K48),5)</f>
        <v>0.62529999999999997</v>
      </c>
    </row>
    <row r="49" spans="1:13" x14ac:dyDescent="0.25">
      <c r="A49" s="1"/>
      <c r="B49" s="1"/>
      <c r="C49" s="1"/>
      <c r="D49" s="1"/>
      <c r="E49" s="1"/>
      <c r="F49" s="1" t="s">
        <v>144</v>
      </c>
      <c r="G49" s="1"/>
      <c r="H49" s="1"/>
      <c r="I49" s="1"/>
      <c r="J49" s="2">
        <v>1526.5</v>
      </c>
      <c r="K49" s="2">
        <v>0</v>
      </c>
      <c r="L49" s="2">
        <f>ROUND((J49-K49),5)</f>
        <v>1526.5</v>
      </c>
      <c r="M49" s="15">
        <f>ROUND(IF(K49=0, IF(J49=0, 0, 1), J49/K49),5)</f>
        <v>1</v>
      </c>
    </row>
    <row r="50" spans="1:13" x14ac:dyDescent="0.25">
      <c r="A50" s="1"/>
      <c r="B50" s="1"/>
      <c r="C50" s="1"/>
      <c r="D50" s="1"/>
      <c r="E50" s="1"/>
      <c r="F50" s="1" t="s">
        <v>145</v>
      </c>
      <c r="G50" s="1"/>
      <c r="H50" s="1"/>
      <c r="I50" s="1"/>
      <c r="J50" s="2"/>
      <c r="K50" s="2"/>
      <c r="L50" s="2"/>
      <c r="M50" s="15"/>
    </row>
    <row r="51" spans="1:13" x14ac:dyDescent="0.25">
      <c r="A51" s="1"/>
      <c r="B51" s="1"/>
      <c r="C51" s="1"/>
      <c r="D51" s="1"/>
      <c r="E51" s="1"/>
      <c r="F51" s="1"/>
      <c r="G51" s="1" t="s">
        <v>146</v>
      </c>
      <c r="H51" s="1"/>
      <c r="I51" s="1"/>
      <c r="J51" s="2">
        <v>24424.45</v>
      </c>
      <c r="K51" s="2">
        <v>24618.38</v>
      </c>
      <c r="L51" s="2">
        <f>ROUND((J51-K51),5)</f>
        <v>-193.93</v>
      </c>
      <c r="M51" s="15">
        <f>ROUND(IF(K51=0, IF(J51=0, 0, 1), J51/K51),5)</f>
        <v>0.99212</v>
      </c>
    </row>
    <row r="52" spans="1:13" x14ac:dyDescent="0.25">
      <c r="A52" s="1"/>
      <c r="B52" s="1"/>
      <c r="C52" s="1"/>
      <c r="D52" s="1"/>
      <c r="E52" s="1"/>
      <c r="F52" s="1"/>
      <c r="G52" s="1" t="s">
        <v>147</v>
      </c>
      <c r="H52" s="1"/>
      <c r="I52" s="1"/>
      <c r="J52" s="2">
        <v>0</v>
      </c>
      <c r="K52" s="2">
        <v>0</v>
      </c>
      <c r="L52" s="2">
        <f>ROUND((J52-K52),5)</f>
        <v>0</v>
      </c>
      <c r="M52" s="15">
        <f>ROUND(IF(K52=0, IF(J52=0, 0, 1), J52/K52),5)</f>
        <v>0</v>
      </c>
    </row>
    <row r="53" spans="1:13" ht="15.75" thickBot="1" x14ac:dyDescent="0.3">
      <c r="A53" s="1"/>
      <c r="B53" s="1"/>
      <c r="C53" s="1"/>
      <c r="D53" s="1"/>
      <c r="E53" s="1"/>
      <c r="F53" s="1"/>
      <c r="G53" s="1" t="s">
        <v>148</v>
      </c>
      <c r="H53" s="1"/>
      <c r="I53" s="1"/>
      <c r="J53" s="4">
        <v>496.74</v>
      </c>
      <c r="K53" s="4">
        <v>0</v>
      </c>
      <c r="L53" s="4">
        <f>ROUND((J53-K53),5)</f>
        <v>496.74</v>
      </c>
      <c r="M53" s="18">
        <f>ROUND(IF(K53=0, IF(J53=0, 0, 1), J53/K53),5)</f>
        <v>1</v>
      </c>
    </row>
    <row r="54" spans="1:13" x14ac:dyDescent="0.25">
      <c r="A54" s="1"/>
      <c r="B54" s="1"/>
      <c r="C54" s="1"/>
      <c r="D54" s="1"/>
      <c r="E54" s="1"/>
      <c r="F54" s="1" t="s">
        <v>149</v>
      </c>
      <c r="G54" s="1"/>
      <c r="H54" s="1"/>
      <c r="I54" s="1"/>
      <c r="J54" s="2">
        <f>ROUND(SUM(J50:J53),5)</f>
        <v>24921.19</v>
      </c>
      <c r="K54" s="2">
        <f>ROUND(SUM(K50:K53),5)</f>
        <v>24618.38</v>
      </c>
      <c r="L54" s="2">
        <f>ROUND((J54-K54),5)</f>
        <v>302.81</v>
      </c>
      <c r="M54" s="15">
        <f>ROUND(IF(K54=0, IF(J54=0, 0, 1), J54/K54),5)</f>
        <v>1.0123</v>
      </c>
    </row>
    <row r="55" spans="1:13" x14ac:dyDescent="0.25">
      <c r="A55" s="1"/>
      <c r="B55" s="1"/>
      <c r="C55" s="1"/>
      <c r="D55" s="1"/>
      <c r="E55" s="1"/>
      <c r="F55" s="1" t="s">
        <v>150</v>
      </c>
      <c r="G55" s="1"/>
      <c r="H55" s="1"/>
      <c r="I55" s="1"/>
      <c r="J55" s="2"/>
      <c r="K55" s="2"/>
      <c r="L55" s="2"/>
      <c r="M55" s="15"/>
    </row>
    <row r="56" spans="1:13" x14ac:dyDescent="0.25">
      <c r="A56" s="1"/>
      <c r="B56" s="1"/>
      <c r="C56" s="1"/>
      <c r="D56" s="1"/>
      <c r="E56" s="1"/>
      <c r="F56" s="1"/>
      <c r="G56" s="1" t="s">
        <v>151</v>
      </c>
      <c r="H56" s="1"/>
      <c r="I56" s="1"/>
      <c r="J56" s="2">
        <v>3343</v>
      </c>
      <c r="K56" s="2">
        <v>0</v>
      </c>
      <c r="L56" s="2">
        <f>ROUND((J56-K56),5)</f>
        <v>3343</v>
      </c>
      <c r="M56" s="15">
        <f>ROUND(IF(K56=0, IF(J56=0, 0, 1), J56/K56),5)</f>
        <v>1</v>
      </c>
    </row>
    <row r="57" spans="1:13" x14ac:dyDescent="0.25">
      <c r="A57" s="1"/>
      <c r="B57" s="1"/>
      <c r="C57" s="1"/>
      <c r="D57" s="1"/>
      <c r="E57" s="1"/>
      <c r="F57" s="1"/>
      <c r="G57" s="1" t="s">
        <v>152</v>
      </c>
      <c r="H57" s="1"/>
      <c r="I57" s="1"/>
      <c r="J57" s="2">
        <v>-598</v>
      </c>
      <c r="K57" s="2">
        <v>5700</v>
      </c>
      <c r="L57" s="2">
        <f>ROUND((J57-K57),5)</f>
        <v>-6298</v>
      </c>
      <c r="M57" s="15">
        <f>ROUND(IF(K57=0, IF(J57=0, 0, 1), J57/K57),5)</f>
        <v>-0.10491</v>
      </c>
    </row>
    <row r="58" spans="1:13" x14ac:dyDescent="0.25">
      <c r="A58" s="1"/>
      <c r="B58" s="1"/>
      <c r="C58" s="1"/>
      <c r="D58" s="1"/>
      <c r="E58" s="1"/>
      <c r="F58" s="1"/>
      <c r="G58" s="1" t="s">
        <v>153</v>
      </c>
      <c r="H58" s="1"/>
      <c r="I58" s="1"/>
      <c r="J58" s="2">
        <v>39484.25</v>
      </c>
      <c r="K58" s="2">
        <v>40000</v>
      </c>
      <c r="L58" s="2">
        <f>ROUND((J58-K58),5)</f>
        <v>-515.75</v>
      </c>
      <c r="M58" s="15">
        <f>ROUND(IF(K58=0, IF(J58=0, 0, 1), J58/K58),5)</f>
        <v>0.98711000000000004</v>
      </c>
    </row>
    <row r="59" spans="1:13" x14ac:dyDescent="0.25">
      <c r="A59" s="1"/>
      <c r="B59" s="1"/>
      <c r="C59" s="1"/>
      <c r="D59" s="1"/>
      <c r="E59" s="1"/>
      <c r="F59" s="1"/>
      <c r="G59" s="1" t="s">
        <v>154</v>
      </c>
      <c r="H59" s="1"/>
      <c r="I59" s="1"/>
      <c r="J59" s="2">
        <v>15380</v>
      </c>
      <c r="K59" s="2">
        <v>24944.87</v>
      </c>
      <c r="L59" s="2">
        <f>ROUND((J59-K59),5)</f>
        <v>-9564.8700000000008</v>
      </c>
      <c r="M59" s="15">
        <f>ROUND(IF(K59=0, IF(J59=0, 0, 1), J59/K59),5)</f>
        <v>0.61656</v>
      </c>
    </row>
    <row r="60" spans="1:13" ht="15.75" thickBot="1" x14ac:dyDescent="0.3">
      <c r="A60" s="1"/>
      <c r="B60" s="1"/>
      <c r="C60" s="1"/>
      <c r="D60" s="1"/>
      <c r="E60" s="1"/>
      <c r="F60" s="1"/>
      <c r="G60" s="1" t="s">
        <v>358</v>
      </c>
      <c r="H60" s="1"/>
      <c r="I60" s="1"/>
      <c r="J60" s="4">
        <v>100</v>
      </c>
      <c r="K60" s="4"/>
      <c r="L60" s="4"/>
      <c r="M60" s="18"/>
    </row>
    <row r="61" spans="1:13" x14ac:dyDescent="0.25">
      <c r="A61" s="1"/>
      <c r="B61" s="1"/>
      <c r="C61" s="1"/>
      <c r="D61" s="1"/>
      <c r="E61" s="1"/>
      <c r="F61" s="1" t="s">
        <v>155</v>
      </c>
      <c r="G61" s="1"/>
      <c r="H61" s="1"/>
      <c r="I61" s="1"/>
      <c r="J61" s="2">
        <f>ROUND(SUM(J55:J60),5)</f>
        <v>57709.25</v>
      </c>
      <c r="K61" s="2">
        <f>ROUND(SUM(K55:K60),5)</f>
        <v>70644.87</v>
      </c>
      <c r="L61" s="2">
        <f>ROUND((J61-K61),5)</f>
        <v>-12935.62</v>
      </c>
      <c r="M61" s="15">
        <f>ROUND(IF(K61=0, IF(J61=0, 0, 1), J61/K61),5)</f>
        <v>0.81689000000000001</v>
      </c>
    </row>
    <row r="62" spans="1:13" x14ac:dyDescent="0.25">
      <c r="A62" s="1"/>
      <c r="B62" s="1"/>
      <c r="C62" s="1"/>
      <c r="D62" s="1"/>
      <c r="E62" s="1"/>
      <c r="F62" s="1" t="s">
        <v>156</v>
      </c>
      <c r="G62" s="1"/>
      <c r="H62" s="1"/>
      <c r="I62" s="1"/>
      <c r="J62" s="2"/>
      <c r="K62" s="2"/>
      <c r="L62" s="2"/>
      <c r="M62" s="15"/>
    </row>
    <row r="63" spans="1:13" x14ac:dyDescent="0.25">
      <c r="A63" s="1"/>
      <c r="B63" s="1"/>
      <c r="C63" s="1"/>
      <c r="D63" s="1"/>
      <c r="E63" s="1"/>
      <c r="F63" s="1"/>
      <c r="G63" s="1" t="s">
        <v>157</v>
      </c>
      <c r="H63" s="1"/>
      <c r="I63" s="1"/>
      <c r="J63" s="2">
        <v>577.22</v>
      </c>
      <c r="K63" s="2">
        <v>0</v>
      </c>
      <c r="L63" s="2">
        <f t="shared" ref="L63:L69" si="4">ROUND((J63-K63),5)</f>
        <v>577.22</v>
      </c>
      <c r="M63" s="15">
        <f t="shared" ref="M63:M69" si="5">ROUND(IF(K63=0, IF(J63=0, 0, 1), J63/K63),5)</f>
        <v>1</v>
      </c>
    </row>
    <row r="64" spans="1:13" x14ac:dyDescent="0.25">
      <c r="A64" s="1"/>
      <c r="B64" s="1"/>
      <c r="C64" s="1"/>
      <c r="D64" s="1"/>
      <c r="E64" s="1"/>
      <c r="F64" s="1"/>
      <c r="G64" s="1" t="s">
        <v>158</v>
      </c>
      <c r="H64" s="1"/>
      <c r="I64" s="1"/>
      <c r="J64" s="2">
        <v>12899.26</v>
      </c>
      <c r="K64" s="2">
        <v>13000</v>
      </c>
      <c r="L64" s="2">
        <f t="shared" si="4"/>
        <v>-100.74</v>
      </c>
      <c r="M64" s="15">
        <f t="shared" si="5"/>
        <v>0.99224999999999997</v>
      </c>
    </row>
    <row r="65" spans="1:13" x14ac:dyDescent="0.25">
      <c r="A65" s="1"/>
      <c r="B65" s="1"/>
      <c r="C65" s="1"/>
      <c r="D65" s="1"/>
      <c r="E65" s="1"/>
      <c r="F65" s="1"/>
      <c r="G65" s="1" t="s">
        <v>159</v>
      </c>
      <c r="H65" s="1"/>
      <c r="I65" s="1"/>
      <c r="J65" s="2">
        <v>0</v>
      </c>
      <c r="K65" s="2">
        <v>600</v>
      </c>
      <c r="L65" s="2">
        <f t="shared" si="4"/>
        <v>-600</v>
      </c>
      <c r="M65" s="15">
        <f t="shared" si="5"/>
        <v>0</v>
      </c>
    </row>
    <row r="66" spans="1:13" x14ac:dyDescent="0.25">
      <c r="A66" s="1"/>
      <c r="B66" s="1"/>
      <c r="C66" s="1"/>
      <c r="D66" s="1"/>
      <c r="E66" s="1"/>
      <c r="F66" s="1"/>
      <c r="G66" s="1" t="s">
        <v>160</v>
      </c>
      <c r="H66" s="1"/>
      <c r="I66" s="1"/>
      <c r="J66" s="2">
        <v>4593.6000000000004</v>
      </c>
      <c r="K66" s="2">
        <v>1760</v>
      </c>
      <c r="L66" s="2">
        <f t="shared" si="4"/>
        <v>2833.6</v>
      </c>
      <c r="M66" s="15">
        <f t="shared" si="5"/>
        <v>2.61</v>
      </c>
    </row>
    <row r="67" spans="1:13" x14ac:dyDescent="0.25">
      <c r="A67" s="1"/>
      <c r="B67" s="1"/>
      <c r="C67" s="1"/>
      <c r="D67" s="1"/>
      <c r="E67" s="1"/>
      <c r="F67" s="1"/>
      <c r="G67" s="1" t="s">
        <v>161</v>
      </c>
      <c r="H67" s="1"/>
      <c r="I67" s="1"/>
      <c r="J67" s="2">
        <v>400</v>
      </c>
      <c r="K67" s="2">
        <v>400</v>
      </c>
      <c r="L67" s="2">
        <f t="shared" si="4"/>
        <v>0</v>
      </c>
      <c r="M67" s="15">
        <f t="shared" si="5"/>
        <v>1</v>
      </c>
    </row>
    <row r="68" spans="1:13" ht="15.75" thickBot="1" x14ac:dyDescent="0.3">
      <c r="A68" s="1"/>
      <c r="B68" s="1"/>
      <c r="C68" s="1"/>
      <c r="D68" s="1"/>
      <c r="E68" s="1"/>
      <c r="F68" s="1"/>
      <c r="G68" s="1" t="s">
        <v>162</v>
      </c>
      <c r="H68" s="1"/>
      <c r="I68" s="1"/>
      <c r="J68" s="4">
        <v>10416.35</v>
      </c>
      <c r="K68" s="4">
        <v>6676.62</v>
      </c>
      <c r="L68" s="4">
        <f t="shared" si="4"/>
        <v>3739.73</v>
      </c>
      <c r="M68" s="18">
        <f t="shared" si="5"/>
        <v>1.56012</v>
      </c>
    </row>
    <row r="69" spans="1:13" x14ac:dyDescent="0.25">
      <c r="A69" s="1"/>
      <c r="B69" s="1"/>
      <c r="C69" s="1"/>
      <c r="D69" s="1"/>
      <c r="E69" s="1"/>
      <c r="F69" s="1" t="s">
        <v>163</v>
      </c>
      <c r="G69" s="1"/>
      <c r="H69" s="1"/>
      <c r="I69" s="1"/>
      <c r="J69" s="2">
        <f>ROUND(SUM(J62:J68),5)</f>
        <v>28886.43</v>
      </c>
      <c r="K69" s="2">
        <f>ROUND(SUM(K62:K68),5)</f>
        <v>22436.62</v>
      </c>
      <c r="L69" s="2">
        <f t="shared" si="4"/>
        <v>6449.81</v>
      </c>
      <c r="M69" s="15">
        <f t="shared" si="5"/>
        <v>1.2874699999999999</v>
      </c>
    </row>
    <row r="70" spans="1:13" x14ac:dyDescent="0.25">
      <c r="A70" s="1"/>
      <c r="B70" s="1"/>
      <c r="C70" s="1"/>
      <c r="D70" s="1"/>
      <c r="E70" s="1"/>
      <c r="F70" s="1" t="s">
        <v>164</v>
      </c>
      <c r="G70" s="1"/>
      <c r="H70" s="1"/>
      <c r="I70" s="1"/>
      <c r="J70" s="2"/>
      <c r="K70" s="2"/>
      <c r="L70" s="2"/>
      <c r="M70" s="15"/>
    </row>
    <row r="71" spans="1:13" x14ac:dyDescent="0.25">
      <c r="A71" s="1"/>
      <c r="B71" s="1"/>
      <c r="C71" s="1"/>
      <c r="D71" s="1"/>
      <c r="E71" s="1"/>
      <c r="F71" s="1"/>
      <c r="G71" s="1" t="s">
        <v>165</v>
      </c>
      <c r="H71" s="1"/>
      <c r="I71" s="1"/>
      <c r="J71" s="2"/>
      <c r="K71" s="2"/>
      <c r="L71" s="2"/>
      <c r="M71" s="15"/>
    </row>
    <row r="72" spans="1:13" x14ac:dyDescent="0.25">
      <c r="A72" s="1"/>
      <c r="B72" s="1"/>
      <c r="C72" s="1"/>
      <c r="D72" s="1"/>
      <c r="E72" s="1"/>
      <c r="F72" s="1"/>
      <c r="G72" s="1"/>
      <c r="H72" s="1" t="s">
        <v>166</v>
      </c>
      <c r="I72" s="1"/>
      <c r="J72" s="2">
        <v>75573.919999999998</v>
      </c>
      <c r="K72" s="2">
        <v>53333.32</v>
      </c>
      <c r="L72" s="2">
        <f>ROUND((J72-K72),5)</f>
        <v>22240.6</v>
      </c>
      <c r="M72" s="15">
        <f>ROUND(IF(K72=0, IF(J72=0, 0, 1), J72/K72),5)</f>
        <v>1.4170100000000001</v>
      </c>
    </row>
    <row r="73" spans="1:13" x14ac:dyDescent="0.25">
      <c r="A73" s="1"/>
      <c r="B73" s="1"/>
      <c r="C73" s="1"/>
      <c r="D73" s="1"/>
      <c r="E73" s="1"/>
      <c r="F73" s="1"/>
      <c r="G73" s="1"/>
      <c r="H73" s="1" t="s">
        <v>167</v>
      </c>
      <c r="I73" s="1"/>
      <c r="J73" s="2">
        <v>4096.38</v>
      </c>
      <c r="K73" s="2">
        <v>20700</v>
      </c>
      <c r="L73" s="2">
        <f>ROUND((J73-K73),5)</f>
        <v>-16603.62</v>
      </c>
      <c r="M73" s="15">
        <f>ROUND(IF(K73=0, IF(J73=0, 0, 1), J73/K73),5)</f>
        <v>0.19789000000000001</v>
      </c>
    </row>
    <row r="74" spans="1:13" x14ac:dyDescent="0.25">
      <c r="A74" s="1"/>
      <c r="B74" s="1"/>
      <c r="C74" s="1"/>
      <c r="D74" s="1"/>
      <c r="E74" s="1"/>
      <c r="F74" s="1"/>
      <c r="G74" s="1"/>
      <c r="H74" s="1" t="s">
        <v>168</v>
      </c>
      <c r="I74" s="1"/>
      <c r="J74" s="2">
        <v>53281.04</v>
      </c>
      <c r="K74" s="2">
        <v>27173.58</v>
      </c>
      <c r="L74" s="2">
        <f>ROUND((J74-K74),5)</f>
        <v>26107.46</v>
      </c>
      <c r="M74" s="15">
        <f>ROUND(IF(K74=0, IF(J74=0, 0, 1), J74/K74),5)</f>
        <v>1.9607699999999999</v>
      </c>
    </row>
    <row r="75" spans="1:13" x14ac:dyDescent="0.25">
      <c r="A75" s="1"/>
      <c r="B75" s="1"/>
      <c r="C75" s="1"/>
      <c r="D75" s="1"/>
      <c r="E75" s="1"/>
      <c r="F75" s="1"/>
      <c r="G75" s="1"/>
      <c r="H75" s="1" t="s">
        <v>169</v>
      </c>
      <c r="I75" s="1"/>
      <c r="J75" s="2"/>
      <c r="K75" s="2"/>
      <c r="L75" s="2"/>
      <c r="M75" s="15"/>
    </row>
    <row r="76" spans="1:13" x14ac:dyDescent="0.25">
      <c r="A76" s="1"/>
      <c r="B76" s="1"/>
      <c r="C76" s="1"/>
      <c r="D76" s="1"/>
      <c r="E76" s="1"/>
      <c r="F76" s="1"/>
      <c r="G76" s="1"/>
      <c r="H76" s="1"/>
      <c r="I76" s="1" t="s">
        <v>170</v>
      </c>
      <c r="J76" s="2">
        <v>103769.12</v>
      </c>
      <c r="K76" s="2">
        <v>103769.09</v>
      </c>
      <c r="L76" s="2">
        <f t="shared" ref="L76:L81" si="6">ROUND((J76-K76),5)</f>
        <v>0.03</v>
      </c>
      <c r="M76" s="15">
        <f t="shared" ref="M76:M81" si="7">ROUND(IF(K76=0, IF(J76=0, 0, 1), J76/K76),5)</f>
        <v>1</v>
      </c>
    </row>
    <row r="77" spans="1:13" x14ac:dyDescent="0.25">
      <c r="A77" s="1"/>
      <c r="B77" s="1"/>
      <c r="C77" s="1"/>
      <c r="D77" s="1"/>
      <c r="E77" s="1"/>
      <c r="F77" s="1"/>
      <c r="G77" s="1"/>
      <c r="H77" s="1"/>
      <c r="I77" s="1" t="s">
        <v>171</v>
      </c>
      <c r="J77" s="2">
        <v>11414.64</v>
      </c>
      <c r="K77" s="2">
        <v>11414.64</v>
      </c>
      <c r="L77" s="2">
        <f t="shared" si="6"/>
        <v>0</v>
      </c>
      <c r="M77" s="15">
        <f t="shared" si="7"/>
        <v>1</v>
      </c>
    </row>
    <row r="78" spans="1:13" x14ac:dyDescent="0.25">
      <c r="A78" s="1"/>
      <c r="B78" s="1"/>
      <c r="C78" s="1"/>
      <c r="D78" s="1"/>
      <c r="E78" s="1"/>
      <c r="F78" s="1"/>
      <c r="G78" s="1"/>
      <c r="H78" s="1"/>
      <c r="I78" s="1" t="s">
        <v>172</v>
      </c>
      <c r="J78" s="2">
        <v>4150.8</v>
      </c>
      <c r="K78" s="2">
        <v>4150.75</v>
      </c>
      <c r="L78" s="2">
        <f t="shared" si="6"/>
        <v>0.05</v>
      </c>
      <c r="M78" s="15">
        <f t="shared" si="7"/>
        <v>1.0000100000000001</v>
      </c>
    </row>
    <row r="79" spans="1:13" ht="15.75" thickBot="1" x14ac:dyDescent="0.3">
      <c r="A79" s="1"/>
      <c r="B79" s="1"/>
      <c r="C79" s="1"/>
      <c r="D79" s="1"/>
      <c r="E79" s="1"/>
      <c r="F79" s="1"/>
      <c r="G79" s="1"/>
      <c r="H79" s="1"/>
      <c r="I79" s="1" t="s">
        <v>173</v>
      </c>
      <c r="J79" s="4">
        <v>8800</v>
      </c>
      <c r="K79" s="4">
        <v>8800</v>
      </c>
      <c r="L79" s="4">
        <f t="shared" si="6"/>
        <v>0</v>
      </c>
      <c r="M79" s="18">
        <f t="shared" si="7"/>
        <v>1</v>
      </c>
    </row>
    <row r="80" spans="1:13" x14ac:dyDescent="0.25">
      <c r="A80" s="1"/>
      <c r="B80" s="1"/>
      <c r="C80" s="1"/>
      <c r="D80" s="1"/>
      <c r="E80" s="1"/>
      <c r="F80" s="1"/>
      <c r="G80" s="1"/>
      <c r="H80" s="1" t="s">
        <v>174</v>
      </c>
      <c r="I80" s="1"/>
      <c r="J80" s="2">
        <f>ROUND(SUM(J75:J79),5)</f>
        <v>128134.56</v>
      </c>
      <c r="K80" s="2">
        <f>ROUND(SUM(K75:K79),5)</f>
        <v>128134.48</v>
      </c>
      <c r="L80" s="2">
        <f t="shared" si="6"/>
        <v>0.08</v>
      </c>
      <c r="M80" s="15">
        <f t="shared" si="7"/>
        <v>1</v>
      </c>
    </row>
    <row r="81" spans="1:13" x14ac:dyDescent="0.25">
      <c r="A81" s="1"/>
      <c r="B81" s="1"/>
      <c r="C81" s="1"/>
      <c r="D81" s="1"/>
      <c r="E81" s="1"/>
      <c r="F81" s="1"/>
      <c r="G81" s="1"/>
      <c r="H81" s="1" t="s">
        <v>175</v>
      </c>
      <c r="I81" s="1"/>
      <c r="J81" s="2">
        <v>259672.07</v>
      </c>
      <c r="K81" s="2">
        <v>249224.08</v>
      </c>
      <c r="L81" s="2">
        <f t="shared" si="6"/>
        <v>10447.99</v>
      </c>
      <c r="M81" s="15">
        <f t="shared" si="7"/>
        <v>1.04192</v>
      </c>
    </row>
    <row r="82" spans="1:13" x14ac:dyDescent="0.25">
      <c r="A82" s="1"/>
      <c r="B82" s="1"/>
      <c r="C82" s="1"/>
      <c r="D82" s="1"/>
      <c r="E82" s="1"/>
      <c r="F82" s="1"/>
      <c r="G82" s="1"/>
      <c r="H82" s="1" t="s">
        <v>359</v>
      </c>
      <c r="I82" s="1"/>
      <c r="J82" s="2">
        <v>13671.41</v>
      </c>
      <c r="K82" s="2"/>
      <c r="L82" s="2"/>
      <c r="M82" s="15"/>
    </row>
    <row r="83" spans="1:13" x14ac:dyDescent="0.25">
      <c r="A83" s="1"/>
      <c r="B83" s="1"/>
      <c r="C83" s="1"/>
      <c r="D83" s="1"/>
      <c r="E83" s="1"/>
      <c r="F83" s="1"/>
      <c r="G83" s="1"/>
      <c r="H83" s="1" t="s">
        <v>360</v>
      </c>
      <c r="I83" s="1"/>
      <c r="J83" s="2">
        <v>2492.52</v>
      </c>
      <c r="K83" s="2"/>
      <c r="L83" s="2"/>
      <c r="M83" s="15"/>
    </row>
    <row r="84" spans="1:13" x14ac:dyDescent="0.25">
      <c r="A84" s="1"/>
      <c r="B84" s="1"/>
      <c r="C84" s="1"/>
      <c r="D84" s="1"/>
      <c r="E84" s="1"/>
      <c r="F84" s="1"/>
      <c r="G84" s="1"/>
      <c r="H84" s="1" t="s">
        <v>176</v>
      </c>
      <c r="I84" s="1"/>
      <c r="J84" s="2">
        <v>64594.28</v>
      </c>
      <c r="K84" s="2">
        <v>64034.12</v>
      </c>
      <c r="L84" s="2">
        <f>ROUND((J84-K84),5)</f>
        <v>560.16</v>
      </c>
      <c r="M84" s="15">
        <f>ROUND(IF(K84=0, IF(J84=0, 0, 1), J84/K84),5)</f>
        <v>1.00875</v>
      </c>
    </row>
    <row r="85" spans="1:13" x14ac:dyDescent="0.25">
      <c r="A85" s="1"/>
      <c r="B85" s="1"/>
      <c r="C85" s="1"/>
      <c r="D85" s="1"/>
      <c r="E85" s="1"/>
      <c r="F85" s="1"/>
      <c r="G85" s="1"/>
      <c r="H85" s="1" t="s">
        <v>177</v>
      </c>
      <c r="I85" s="1"/>
      <c r="J85" s="2">
        <v>40187.440000000002</v>
      </c>
      <c r="K85" s="2">
        <v>38760.43</v>
      </c>
      <c r="L85" s="2">
        <f>ROUND((J85-K85),5)</f>
        <v>1427.01</v>
      </c>
      <c r="M85" s="15">
        <f>ROUND(IF(K85=0, IF(J85=0, 0, 1), J85/K85),5)</f>
        <v>1.0368200000000001</v>
      </c>
    </row>
    <row r="86" spans="1:13" ht="15.75" thickBot="1" x14ac:dyDescent="0.3">
      <c r="A86" s="1"/>
      <c r="B86" s="1"/>
      <c r="C86" s="1"/>
      <c r="D86" s="1"/>
      <c r="E86" s="1"/>
      <c r="F86" s="1"/>
      <c r="G86" s="1"/>
      <c r="H86" s="1" t="s">
        <v>178</v>
      </c>
      <c r="I86" s="1"/>
      <c r="J86" s="4">
        <v>84203.59</v>
      </c>
      <c r="K86" s="4">
        <v>83074.679999999993</v>
      </c>
      <c r="L86" s="4">
        <f>ROUND((J86-K86),5)</f>
        <v>1128.9100000000001</v>
      </c>
      <c r="M86" s="18">
        <f>ROUND(IF(K86=0, IF(J86=0, 0, 1), J86/K86),5)</f>
        <v>1.01359</v>
      </c>
    </row>
    <row r="87" spans="1:13" x14ac:dyDescent="0.25">
      <c r="A87" s="1"/>
      <c r="B87" s="1"/>
      <c r="C87" s="1"/>
      <c r="D87" s="1"/>
      <c r="E87" s="1"/>
      <c r="F87" s="1"/>
      <c r="G87" s="1" t="s">
        <v>179</v>
      </c>
      <c r="H87" s="1"/>
      <c r="I87" s="1"/>
      <c r="J87" s="2">
        <f>ROUND(SUM(J71:J74)+SUM(J80:J86),5)</f>
        <v>725907.21</v>
      </c>
      <c r="K87" s="2">
        <f>ROUND(SUM(K71:K74)+SUM(K80:K86),5)</f>
        <v>664434.68999999994</v>
      </c>
      <c r="L87" s="2">
        <f>ROUND((J87-K87),5)</f>
        <v>61472.52</v>
      </c>
      <c r="M87" s="15">
        <f>ROUND(IF(K87=0, IF(J87=0, 0, 1), J87/K87),5)</f>
        <v>1.0925199999999999</v>
      </c>
    </row>
    <row r="88" spans="1:13" x14ac:dyDescent="0.25">
      <c r="A88" s="1"/>
      <c r="B88" s="1"/>
      <c r="C88" s="1"/>
      <c r="D88" s="1"/>
      <c r="E88" s="1"/>
      <c r="F88" s="1"/>
      <c r="G88" s="1" t="s">
        <v>180</v>
      </c>
      <c r="H88" s="1"/>
      <c r="I88" s="1"/>
      <c r="J88" s="2"/>
      <c r="K88" s="2"/>
      <c r="L88" s="2"/>
      <c r="M88" s="15"/>
    </row>
    <row r="89" spans="1:13" x14ac:dyDescent="0.25">
      <c r="A89" s="1"/>
      <c r="B89" s="1"/>
      <c r="C89" s="1"/>
      <c r="D89" s="1"/>
      <c r="E89" s="1"/>
      <c r="F89" s="1"/>
      <c r="G89" s="1"/>
      <c r="H89" s="1" t="s">
        <v>181</v>
      </c>
      <c r="I89" s="1"/>
      <c r="J89" s="2">
        <v>353.5</v>
      </c>
      <c r="K89" s="2">
        <v>340</v>
      </c>
      <c r="L89" s="2">
        <f t="shared" ref="L89:L95" si="8">ROUND((J89-K89),5)</f>
        <v>13.5</v>
      </c>
      <c r="M89" s="15">
        <f t="shared" ref="M89:M95" si="9">ROUND(IF(K89=0, IF(J89=0, 0, 1), J89/K89),5)</f>
        <v>1.0397099999999999</v>
      </c>
    </row>
    <row r="90" spans="1:13" x14ac:dyDescent="0.25">
      <c r="A90" s="1"/>
      <c r="B90" s="1"/>
      <c r="C90" s="1"/>
      <c r="D90" s="1"/>
      <c r="E90" s="1"/>
      <c r="F90" s="1"/>
      <c r="G90" s="1"/>
      <c r="H90" s="1" t="s">
        <v>182</v>
      </c>
      <c r="I90" s="1"/>
      <c r="J90" s="2">
        <v>44397.279999999999</v>
      </c>
      <c r="K90" s="2">
        <v>48965.8</v>
      </c>
      <c r="L90" s="2">
        <f t="shared" si="8"/>
        <v>-4568.5200000000004</v>
      </c>
      <c r="M90" s="15">
        <f t="shared" si="9"/>
        <v>0.90669999999999995</v>
      </c>
    </row>
    <row r="91" spans="1:13" x14ac:dyDescent="0.25">
      <c r="A91" s="1"/>
      <c r="B91" s="1"/>
      <c r="C91" s="1"/>
      <c r="D91" s="1"/>
      <c r="E91" s="1"/>
      <c r="F91" s="1"/>
      <c r="G91" s="1"/>
      <c r="H91" s="1" t="s">
        <v>183</v>
      </c>
      <c r="I91" s="1"/>
      <c r="J91" s="2">
        <v>13578.6</v>
      </c>
      <c r="K91" s="2">
        <v>15322.68</v>
      </c>
      <c r="L91" s="2">
        <f t="shared" si="8"/>
        <v>-1744.08</v>
      </c>
      <c r="M91" s="15">
        <f t="shared" si="9"/>
        <v>0.88617999999999997</v>
      </c>
    </row>
    <row r="92" spans="1:13" x14ac:dyDescent="0.25">
      <c r="A92" s="1"/>
      <c r="B92" s="1"/>
      <c r="C92" s="1"/>
      <c r="D92" s="1"/>
      <c r="E92" s="1"/>
      <c r="F92" s="1"/>
      <c r="G92" s="1"/>
      <c r="H92" s="1" t="s">
        <v>184</v>
      </c>
      <c r="I92" s="1"/>
      <c r="J92" s="2">
        <v>48792</v>
      </c>
      <c r="K92" s="2">
        <v>52092</v>
      </c>
      <c r="L92" s="2">
        <f t="shared" si="8"/>
        <v>-3300</v>
      </c>
      <c r="M92" s="15">
        <f t="shared" si="9"/>
        <v>0.93664999999999998</v>
      </c>
    </row>
    <row r="93" spans="1:13" x14ac:dyDescent="0.25">
      <c r="A93" s="1"/>
      <c r="B93" s="1"/>
      <c r="C93" s="1"/>
      <c r="D93" s="1"/>
      <c r="E93" s="1"/>
      <c r="F93" s="1"/>
      <c r="G93" s="1"/>
      <c r="H93" s="1" t="s">
        <v>185</v>
      </c>
      <c r="I93" s="1"/>
      <c r="J93" s="2">
        <v>0</v>
      </c>
      <c r="K93" s="2">
        <v>3333.32</v>
      </c>
      <c r="L93" s="2">
        <f t="shared" si="8"/>
        <v>-3333.32</v>
      </c>
      <c r="M93" s="15">
        <f t="shared" si="9"/>
        <v>0</v>
      </c>
    </row>
    <row r="94" spans="1:13" ht="15.75" thickBot="1" x14ac:dyDescent="0.3">
      <c r="A94" s="1"/>
      <c r="B94" s="1"/>
      <c r="C94" s="1"/>
      <c r="D94" s="1"/>
      <c r="E94" s="1"/>
      <c r="F94" s="1"/>
      <c r="G94" s="1"/>
      <c r="H94" s="1" t="s">
        <v>186</v>
      </c>
      <c r="I94" s="1"/>
      <c r="J94" s="4">
        <v>1111.24</v>
      </c>
      <c r="K94" s="4">
        <v>387.41</v>
      </c>
      <c r="L94" s="4">
        <f t="shared" si="8"/>
        <v>723.83</v>
      </c>
      <c r="M94" s="18">
        <f t="shared" si="9"/>
        <v>2.8683800000000002</v>
      </c>
    </row>
    <row r="95" spans="1:13" x14ac:dyDescent="0.25">
      <c r="A95" s="1"/>
      <c r="B95" s="1"/>
      <c r="C95" s="1"/>
      <c r="D95" s="1"/>
      <c r="E95" s="1"/>
      <c r="F95" s="1"/>
      <c r="G95" s="1" t="s">
        <v>187</v>
      </c>
      <c r="H95" s="1"/>
      <c r="I95" s="1"/>
      <c r="J95" s="2">
        <f>ROUND(SUM(J88:J94),5)</f>
        <v>108232.62</v>
      </c>
      <c r="K95" s="2">
        <f>ROUND(SUM(K88:K94),5)</f>
        <v>120441.21</v>
      </c>
      <c r="L95" s="2">
        <f t="shared" si="8"/>
        <v>-12208.59</v>
      </c>
      <c r="M95" s="15">
        <f t="shared" si="9"/>
        <v>0.89863000000000004</v>
      </c>
    </row>
    <row r="96" spans="1:13" x14ac:dyDescent="0.25">
      <c r="A96" s="1"/>
      <c r="B96" s="1"/>
      <c r="C96" s="1"/>
      <c r="D96" s="1"/>
      <c r="E96" s="1"/>
      <c r="F96" s="1"/>
      <c r="G96" s="1" t="s">
        <v>188</v>
      </c>
      <c r="H96" s="1"/>
      <c r="I96" s="1"/>
      <c r="J96" s="2"/>
      <c r="K96" s="2"/>
      <c r="L96" s="2"/>
      <c r="M96" s="15"/>
    </row>
    <row r="97" spans="1:13" x14ac:dyDescent="0.25">
      <c r="A97" s="1"/>
      <c r="B97" s="1"/>
      <c r="C97" s="1"/>
      <c r="D97" s="1"/>
      <c r="E97" s="1"/>
      <c r="F97" s="1"/>
      <c r="G97" s="1"/>
      <c r="H97" s="1" t="s">
        <v>189</v>
      </c>
      <c r="I97" s="1"/>
      <c r="J97" s="2">
        <v>11166.43</v>
      </c>
      <c r="K97" s="2">
        <v>1562.43</v>
      </c>
      <c r="L97" s="2">
        <f>ROUND((J97-K97),5)</f>
        <v>9604</v>
      </c>
      <c r="M97" s="15">
        <f>ROUND(IF(K97=0, IF(J97=0, 0, 1), J97/K97),5)</f>
        <v>7.1468400000000001</v>
      </c>
    </row>
    <row r="98" spans="1:13" x14ac:dyDescent="0.25">
      <c r="A98" s="1"/>
      <c r="B98" s="1"/>
      <c r="C98" s="1"/>
      <c r="D98" s="1"/>
      <c r="E98" s="1"/>
      <c r="F98" s="1"/>
      <c r="G98" s="1"/>
      <c r="H98" s="1" t="s">
        <v>190</v>
      </c>
      <c r="I98" s="1"/>
      <c r="J98" s="2">
        <v>10171.41</v>
      </c>
      <c r="K98" s="2">
        <v>0</v>
      </c>
      <c r="L98" s="2">
        <f>ROUND((J98-K98),5)</f>
        <v>10171.41</v>
      </c>
      <c r="M98" s="15">
        <f>ROUND(IF(K98=0, IF(J98=0, 0, 1), J98/K98),5)</f>
        <v>1</v>
      </c>
    </row>
    <row r="99" spans="1:13" x14ac:dyDescent="0.25">
      <c r="A99" s="1"/>
      <c r="B99" s="1"/>
      <c r="C99" s="1"/>
      <c r="D99" s="1"/>
      <c r="E99" s="1"/>
      <c r="F99" s="1"/>
      <c r="G99" s="1"/>
      <c r="H99" s="1" t="s">
        <v>191</v>
      </c>
      <c r="I99" s="1"/>
      <c r="J99" s="2">
        <v>1383</v>
      </c>
      <c r="K99" s="2">
        <v>1131.77</v>
      </c>
      <c r="L99" s="2">
        <f>ROUND((J99-K99),5)</f>
        <v>251.23</v>
      </c>
      <c r="M99" s="15">
        <f>ROUND(IF(K99=0, IF(J99=0, 0, 1), J99/K99),5)</f>
        <v>1.2219800000000001</v>
      </c>
    </row>
    <row r="100" spans="1:13" ht="15.75" thickBot="1" x14ac:dyDescent="0.3">
      <c r="A100" s="1"/>
      <c r="B100" s="1"/>
      <c r="C100" s="1"/>
      <c r="D100" s="1"/>
      <c r="E100" s="1"/>
      <c r="F100" s="1"/>
      <c r="G100" s="1"/>
      <c r="H100" s="1" t="s">
        <v>361</v>
      </c>
      <c r="I100" s="1"/>
      <c r="J100" s="2">
        <v>-31</v>
      </c>
      <c r="K100" s="2"/>
      <c r="L100" s="2"/>
      <c r="M100" s="15"/>
    </row>
    <row r="101" spans="1:13" ht="15.75" thickBot="1" x14ac:dyDescent="0.3">
      <c r="A101" s="1"/>
      <c r="B101" s="1"/>
      <c r="C101" s="1"/>
      <c r="D101" s="1"/>
      <c r="E101" s="1"/>
      <c r="F101" s="1"/>
      <c r="G101" s="1" t="s">
        <v>192</v>
      </c>
      <c r="H101" s="1"/>
      <c r="I101" s="1"/>
      <c r="J101" s="3">
        <f>ROUND(SUM(J96:J100),5)</f>
        <v>22689.84</v>
      </c>
      <c r="K101" s="3">
        <f>ROUND(SUM(K96:K100),5)</f>
        <v>2694.2</v>
      </c>
      <c r="L101" s="3">
        <f>ROUND((J101-K101),5)</f>
        <v>19995.64</v>
      </c>
      <c r="M101" s="17">
        <f>ROUND(IF(K101=0, IF(J101=0, 0, 1), J101/K101),5)</f>
        <v>8.4217399999999998</v>
      </c>
    </row>
    <row r="102" spans="1:13" x14ac:dyDescent="0.25">
      <c r="A102" s="1"/>
      <c r="B102" s="1"/>
      <c r="C102" s="1"/>
      <c r="D102" s="1"/>
      <c r="E102" s="1"/>
      <c r="F102" s="1" t="s">
        <v>193</v>
      </c>
      <c r="G102" s="1"/>
      <c r="H102" s="1"/>
      <c r="I102" s="1"/>
      <c r="J102" s="2">
        <f>ROUND(J70+J87+J95+J101,5)</f>
        <v>856829.67</v>
      </c>
      <c r="K102" s="2">
        <f>ROUND(K70+K87+K95+K101,5)</f>
        <v>787570.1</v>
      </c>
      <c r="L102" s="2">
        <f>ROUND((J102-K102),5)</f>
        <v>69259.570000000007</v>
      </c>
      <c r="M102" s="15">
        <f>ROUND(IF(K102=0, IF(J102=0, 0, 1), J102/K102),5)</f>
        <v>1.0879399999999999</v>
      </c>
    </row>
    <row r="103" spans="1:13" x14ac:dyDescent="0.25">
      <c r="A103" s="1"/>
      <c r="B103" s="1"/>
      <c r="C103" s="1"/>
      <c r="D103" s="1"/>
      <c r="E103" s="1"/>
      <c r="F103" s="1" t="s">
        <v>194</v>
      </c>
      <c r="G103" s="1"/>
      <c r="H103" s="1"/>
      <c r="I103" s="1"/>
      <c r="J103" s="2"/>
      <c r="K103" s="2"/>
      <c r="L103" s="2"/>
      <c r="M103" s="15"/>
    </row>
    <row r="104" spans="1:13" x14ac:dyDescent="0.25">
      <c r="A104" s="1"/>
      <c r="B104" s="1"/>
      <c r="C104" s="1"/>
      <c r="D104" s="1"/>
      <c r="E104" s="1"/>
      <c r="F104" s="1"/>
      <c r="G104" s="1" t="s">
        <v>195</v>
      </c>
      <c r="H104" s="1"/>
      <c r="I104" s="1"/>
      <c r="J104" s="2">
        <v>2356.2399999999998</v>
      </c>
      <c r="K104" s="2">
        <v>1188.18</v>
      </c>
      <c r="L104" s="2">
        <f>ROUND((J104-K104),5)</f>
        <v>1168.06</v>
      </c>
      <c r="M104" s="15">
        <f>ROUND(IF(K104=0, IF(J104=0, 0, 1), J104/K104),5)</f>
        <v>1.9830700000000001</v>
      </c>
    </row>
    <row r="105" spans="1:13" x14ac:dyDescent="0.25">
      <c r="A105" s="1"/>
      <c r="B105" s="1"/>
      <c r="C105" s="1"/>
      <c r="D105" s="1"/>
      <c r="E105" s="1"/>
      <c r="F105" s="1"/>
      <c r="G105" s="1" t="s">
        <v>196</v>
      </c>
      <c r="H105" s="1"/>
      <c r="I105" s="1"/>
      <c r="J105" s="2">
        <v>3700</v>
      </c>
      <c r="K105" s="2">
        <v>3995</v>
      </c>
      <c r="L105" s="2">
        <f>ROUND((J105-K105),5)</f>
        <v>-295</v>
      </c>
      <c r="M105" s="15">
        <f>ROUND(IF(K105=0, IF(J105=0, 0, 1), J105/K105),5)</f>
        <v>0.92615999999999998</v>
      </c>
    </row>
    <row r="106" spans="1:13" x14ac:dyDescent="0.25">
      <c r="A106" s="1"/>
      <c r="B106" s="1"/>
      <c r="C106" s="1"/>
      <c r="D106" s="1"/>
      <c r="E106" s="1"/>
      <c r="F106" s="1"/>
      <c r="G106" s="1" t="s">
        <v>197</v>
      </c>
      <c r="H106" s="1"/>
      <c r="I106" s="1"/>
      <c r="J106" s="2">
        <v>0</v>
      </c>
      <c r="K106" s="2">
        <v>4500</v>
      </c>
      <c r="L106" s="2">
        <f>ROUND((J106-K106),5)</f>
        <v>-4500</v>
      </c>
      <c r="M106" s="15">
        <f>ROUND(IF(K106=0, IF(J106=0, 0, 1), J106/K106),5)</f>
        <v>0</v>
      </c>
    </row>
    <row r="107" spans="1:13" x14ac:dyDescent="0.25">
      <c r="A107" s="1"/>
      <c r="B107" s="1"/>
      <c r="C107" s="1"/>
      <c r="D107" s="1"/>
      <c r="E107" s="1"/>
      <c r="F107" s="1"/>
      <c r="G107" s="1" t="s">
        <v>198</v>
      </c>
      <c r="H107" s="1"/>
      <c r="I107" s="1"/>
      <c r="J107" s="2">
        <v>125</v>
      </c>
      <c r="K107" s="2">
        <v>0</v>
      </c>
      <c r="L107" s="2">
        <f>ROUND((J107-K107),5)</f>
        <v>125</v>
      </c>
      <c r="M107" s="15">
        <f>ROUND(IF(K107=0, IF(J107=0, 0, 1), J107/K107),5)</f>
        <v>1</v>
      </c>
    </row>
    <row r="108" spans="1:13" ht="15.75" thickBot="1" x14ac:dyDescent="0.3">
      <c r="A108" s="1"/>
      <c r="B108" s="1"/>
      <c r="C108" s="1"/>
      <c r="D108" s="1"/>
      <c r="E108" s="1"/>
      <c r="F108" s="1"/>
      <c r="G108" s="1" t="s">
        <v>362</v>
      </c>
      <c r="H108" s="1"/>
      <c r="I108" s="1"/>
      <c r="J108" s="4">
        <v>2000</v>
      </c>
      <c r="K108" s="4"/>
      <c r="L108" s="4"/>
      <c r="M108" s="18"/>
    </row>
    <row r="109" spans="1:13" x14ac:dyDescent="0.25">
      <c r="A109" s="1"/>
      <c r="B109" s="1"/>
      <c r="C109" s="1"/>
      <c r="D109" s="1"/>
      <c r="E109" s="1"/>
      <c r="F109" s="1" t="s">
        <v>199</v>
      </c>
      <c r="G109" s="1"/>
      <c r="H109" s="1"/>
      <c r="I109" s="1"/>
      <c r="J109" s="2">
        <f>ROUND(SUM(J103:J108),5)</f>
        <v>8181.24</v>
      </c>
      <c r="K109" s="2">
        <f>ROUND(SUM(K103:K108),5)</f>
        <v>9683.18</v>
      </c>
      <c r="L109" s="2">
        <f>ROUND((J109-K109),5)</f>
        <v>-1501.94</v>
      </c>
      <c r="M109" s="15">
        <f>ROUND(IF(K109=0, IF(J109=0, 0, 1), J109/K109),5)</f>
        <v>0.84489000000000003</v>
      </c>
    </row>
    <row r="110" spans="1:13" x14ac:dyDescent="0.25">
      <c r="A110" s="1"/>
      <c r="B110" s="1"/>
      <c r="C110" s="1"/>
      <c r="D110" s="1"/>
      <c r="E110" s="1"/>
      <c r="F110" s="1" t="s">
        <v>200</v>
      </c>
      <c r="G110" s="1"/>
      <c r="H110" s="1"/>
      <c r="I110" s="1"/>
      <c r="J110" s="2"/>
      <c r="K110" s="2"/>
      <c r="L110" s="2"/>
      <c r="M110" s="15"/>
    </row>
    <row r="111" spans="1:13" x14ac:dyDescent="0.25">
      <c r="A111" s="1"/>
      <c r="B111" s="1"/>
      <c r="C111" s="1"/>
      <c r="D111" s="1"/>
      <c r="E111" s="1"/>
      <c r="F111" s="1"/>
      <c r="G111" s="1" t="s">
        <v>201</v>
      </c>
      <c r="H111" s="1"/>
      <c r="I111" s="1"/>
      <c r="J111" s="2">
        <v>8000</v>
      </c>
      <c r="K111" s="2">
        <v>4000</v>
      </c>
      <c r="L111" s="2">
        <f>ROUND((J111-K111),5)</f>
        <v>4000</v>
      </c>
      <c r="M111" s="15">
        <f>ROUND(IF(K111=0, IF(J111=0, 0, 1), J111/K111),5)</f>
        <v>2</v>
      </c>
    </row>
    <row r="112" spans="1:13" x14ac:dyDescent="0.25">
      <c r="A112" s="1"/>
      <c r="B112" s="1"/>
      <c r="C112" s="1"/>
      <c r="D112" s="1"/>
      <c r="E112" s="1"/>
      <c r="F112" s="1"/>
      <c r="G112" s="1" t="s">
        <v>202</v>
      </c>
      <c r="H112" s="1"/>
      <c r="I112" s="1"/>
      <c r="J112" s="2"/>
      <c r="K112" s="2"/>
      <c r="L112" s="2"/>
      <c r="M112" s="15"/>
    </row>
    <row r="113" spans="1:13" x14ac:dyDescent="0.25">
      <c r="A113" s="1"/>
      <c r="B113" s="1"/>
      <c r="C113" s="1"/>
      <c r="D113" s="1"/>
      <c r="E113" s="1"/>
      <c r="F113" s="1"/>
      <c r="G113" s="1"/>
      <c r="H113" s="1" t="s">
        <v>203</v>
      </c>
      <c r="I113" s="1"/>
      <c r="J113" s="2"/>
      <c r="K113" s="2"/>
      <c r="L113" s="2"/>
      <c r="M113" s="15"/>
    </row>
    <row r="114" spans="1:13" x14ac:dyDescent="0.25">
      <c r="A114" s="1"/>
      <c r="B114" s="1"/>
      <c r="C114" s="1"/>
      <c r="D114" s="1"/>
      <c r="E114" s="1"/>
      <c r="F114" s="1"/>
      <c r="G114" s="1"/>
      <c r="H114" s="1"/>
      <c r="I114" s="1" t="s">
        <v>204</v>
      </c>
      <c r="J114" s="2">
        <v>1988.94</v>
      </c>
      <c r="K114" s="2">
        <v>4051.55</v>
      </c>
      <c r="L114" s="2">
        <f>ROUND((J114-K114),5)</f>
        <v>-2062.61</v>
      </c>
      <c r="M114" s="15">
        <f>ROUND(IF(K114=0, IF(J114=0, 0, 1), J114/K114),5)</f>
        <v>0.49091000000000001</v>
      </c>
    </row>
    <row r="115" spans="1:13" ht="15.75" thickBot="1" x14ac:dyDescent="0.3">
      <c r="A115" s="1"/>
      <c r="B115" s="1"/>
      <c r="C115" s="1"/>
      <c r="D115" s="1"/>
      <c r="E115" s="1"/>
      <c r="F115" s="1"/>
      <c r="G115" s="1"/>
      <c r="H115" s="1"/>
      <c r="I115" s="1" t="s">
        <v>205</v>
      </c>
      <c r="J115" s="4">
        <v>6984.76</v>
      </c>
      <c r="K115" s="4">
        <v>7751.81</v>
      </c>
      <c r="L115" s="4">
        <f>ROUND((J115-K115),5)</f>
        <v>-767.05</v>
      </c>
      <c r="M115" s="18">
        <f>ROUND(IF(K115=0, IF(J115=0, 0, 1), J115/K115),5)</f>
        <v>0.90105000000000002</v>
      </c>
    </row>
    <row r="116" spans="1:13" x14ac:dyDescent="0.25">
      <c r="A116" s="1"/>
      <c r="B116" s="1"/>
      <c r="C116" s="1"/>
      <c r="D116" s="1"/>
      <c r="E116" s="1"/>
      <c r="F116" s="1"/>
      <c r="G116" s="1"/>
      <c r="H116" s="1" t="s">
        <v>206</v>
      </c>
      <c r="I116" s="1"/>
      <c r="J116" s="2">
        <f>ROUND(SUM(J113:J115),5)</f>
        <v>8973.7000000000007</v>
      </c>
      <c r="K116" s="2">
        <f>ROUND(SUM(K113:K115),5)</f>
        <v>11803.36</v>
      </c>
      <c r="L116" s="2">
        <f>ROUND((J116-K116),5)</f>
        <v>-2829.66</v>
      </c>
      <c r="M116" s="15">
        <f>ROUND(IF(K116=0, IF(J116=0, 0, 1), J116/K116),5)</f>
        <v>0.76027</v>
      </c>
    </row>
    <row r="117" spans="1:13" x14ac:dyDescent="0.25">
      <c r="A117" s="1"/>
      <c r="B117" s="1"/>
      <c r="C117" s="1"/>
      <c r="D117" s="1"/>
      <c r="E117" s="1"/>
      <c r="F117" s="1"/>
      <c r="G117" s="1"/>
      <c r="H117" s="1" t="s">
        <v>207</v>
      </c>
      <c r="I117" s="1"/>
      <c r="J117" s="2"/>
      <c r="K117" s="2"/>
      <c r="L117" s="2"/>
      <c r="M117" s="15"/>
    </row>
    <row r="118" spans="1:13" x14ac:dyDescent="0.25">
      <c r="A118" s="1"/>
      <c r="B118" s="1"/>
      <c r="C118" s="1"/>
      <c r="D118" s="1"/>
      <c r="E118" s="1"/>
      <c r="F118" s="1"/>
      <c r="G118" s="1"/>
      <c r="H118" s="1"/>
      <c r="I118" s="1" t="s">
        <v>208</v>
      </c>
      <c r="J118" s="2">
        <v>0</v>
      </c>
      <c r="K118" s="2">
        <v>0</v>
      </c>
      <c r="L118" s="2">
        <f>ROUND((J118-K118),5)</f>
        <v>0</v>
      </c>
      <c r="M118" s="15">
        <f>ROUND(IF(K118=0, IF(J118=0, 0, 1), J118/K118),5)</f>
        <v>0</v>
      </c>
    </row>
    <row r="119" spans="1:13" ht="15.75" thickBot="1" x14ac:dyDescent="0.3">
      <c r="A119" s="1"/>
      <c r="B119" s="1"/>
      <c r="C119" s="1"/>
      <c r="D119" s="1"/>
      <c r="E119" s="1"/>
      <c r="F119" s="1"/>
      <c r="G119" s="1"/>
      <c r="H119" s="1"/>
      <c r="I119" s="1" t="s">
        <v>209</v>
      </c>
      <c r="J119" s="4">
        <v>200.65</v>
      </c>
      <c r="K119" s="4">
        <v>320.66000000000003</v>
      </c>
      <c r="L119" s="4">
        <f>ROUND((J119-K119),5)</f>
        <v>-120.01</v>
      </c>
      <c r="M119" s="18">
        <f>ROUND(IF(K119=0, IF(J119=0, 0, 1), J119/K119),5)</f>
        <v>0.62573999999999996</v>
      </c>
    </row>
    <row r="120" spans="1:13" x14ac:dyDescent="0.25">
      <c r="A120" s="1"/>
      <c r="B120" s="1"/>
      <c r="C120" s="1"/>
      <c r="D120" s="1"/>
      <c r="E120" s="1"/>
      <c r="F120" s="1"/>
      <c r="G120" s="1"/>
      <c r="H120" s="1" t="s">
        <v>210</v>
      </c>
      <c r="I120" s="1"/>
      <c r="J120" s="2">
        <f>ROUND(SUM(J117:J119),5)</f>
        <v>200.65</v>
      </c>
      <c r="K120" s="2">
        <f>ROUND(SUM(K117:K119),5)</f>
        <v>320.66000000000003</v>
      </c>
      <c r="L120" s="2">
        <f>ROUND((J120-K120),5)</f>
        <v>-120.01</v>
      </c>
      <c r="M120" s="15">
        <f>ROUND(IF(K120=0, IF(J120=0, 0, 1), J120/K120),5)</f>
        <v>0.62573999999999996</v>
      </c>
    </row>
    <row r="121" spans="1:13" ht="15.75" thickBot="1" x14ac:dyDescent="0.3">
      <c r="A121" s="1"/>
      <c r="B121" s="1"/>
      <c r="C121" s="1"/>
      <c r="D121" s="1"/>
      <c r="E121" s="1"/>
      <c r="F121" s="1"/>
      <c r="G121" s="1"/>
      <c r="H121" s="1" t="s">
        <v>211</v>
      </c>
      <c r="I121" s="1"/>
      <c r="J121" s="4">
        <v>1048.95</v>
      </c>
      <c r="K121" s="4">
        <v>2000</v>
      </c>
      <c r="L121" s="4">
        <f>ROUND((J121-K121),5)</f>
        <v>-951.05</v>
      </c>
      <c r="M121" s="18">
        <f>ROUND(IF(K121=0, IF(J121=0, 0, 1), J121/K121),5)</f>
        <v>0.52447999999999995</v>
      </c>
    </row>
    <row r="122" spans="1:13" x14ac:dyDescent="0.25">
      <c r="A122" s="1"/>
      <c r="B122" s="1"/>
      <c r="C122" s="1"/>
      <c r="D122" s="1"/>
      <c r="E122" s="1"/>
      <c r="F122" s="1"/>
      <c r="G122" s="1" t="s">
        <v>212</v>
      </c>
      <c r="H122" s="1"/>
      <c r="I122" s="1"/>
      <c r="J122" s="2">
        <f>ROUND(J112+J116+SUM(J120:J121),5)</f>
        <v>10223.299999999999</v>
      </c>
      <c r="K122" s="2">
        <f>ROUND(K112+K116+SUM(K120:K121),5)</f>
        <v>14124.02</v>
      </c>
      <c r="L122" s="2">
        <f>ROUND((J122-K122),5)</f>
        <v>-3900.72</v>
      </c>
      <c r="M122" s="15">
        <f>ROUND(IF(K122=0, IF(J122=0, 0, 1), J122/K122),5)</f>
        <v>0.72382000000000002</v>
      </c>
    </row>
    <row r="123" spans="1:13" x14ac:dyDescent="0.25">
      <c r="A123" s="1"/>
      <c r="B123" s="1"/>
      <c r="C123" s="1"/>
      <c r="D123" s="1"/>
      <c r="E123" s="1"/>
      <c r="F123" s="1"/>
      <c r="G123" s="1" t="s">
        <v>213</v>
      </c>
      <c r="H123" s="1"/>
      <c r="I123" s="1"/>
      <c r="J123" s="2"/>
      <c r="K123" s="2"/>
      <c r="L123" s="2"/>
      <c r="M123" s="15"/>
    </row>
    <row r="124" spans="1:13" x14ac:dyDescent="0.25">
      <c r="A124" s="1"/>
      <c r="B124" s="1"/>
      <c r="C124" s="1"/>
      <c r="D124" s="1"/>
      <c r="E124" s="1"/>
      <c r="F124" s="1"/>
      <c r="G124" s="1"/>
      <c r="H124" s="1" t="s">
        <v>214</v>
      </c>
      <c r="I124" s="1"/>
      <c r="J124" s="2">
        <v>1252.57</v>
      </c>
      <c r="K124" s="2">
        <v>1200</v>
      </c>
      <c r="L124" s="2">
        <f t="shared" ref="L124:L130" si="10">ROUND((J124-K124),5)</f>
        <v>52.57</v>
      </c>
      <c r="M124" s="15">
        <f t="shared" ref="M124:M130" si="11">ROUND(IF(K124=0, IF(J124=0, 0, 1), J124/K124),5)</f>
        <v>1.0438099999999999</v>
      </c>
    </row>
    <row r="125" spans="1:13" x14ac:dyDescent="0.25">
      <c r="A125" s="1"/>
      <c r="B125" s="1"/>
      <c r="C125" s="1"/>
      <c r="D125" s="1"/>
      <c r="E125" s="1"/>
      <c r="F125" s="1"/>
      <c r="G125" s="1"/>
      <c r="H125" s="1" t="s">
        <v>215</v>
      </c>
      <c r="I125" s="1"/>
      <c r="J125" s="2">
        <v>1626.6</v>
      </c>
      <c r="K125" s="2">
        <v>1200</v>
      </c>
      <c r="L125" s="2">
        <f t="shared" si="10"/>
        <v>426.6</v>
      </c>
      <c r="M125" s="15">
        <f t="shared" si="11"/>
        <v>1.3554999999999999</v>
      </c>
    </row>
    <row r="126" spans="1:13" x14ac:dyDescent="0.25">
      <c r="A126" s="1"/>
      <c r="B126" s="1"/>
      <c r="C126" s="1"/>
      <c r="D126" s="1"/>
      <c r="E126" s="1"/>
      <c r="F126" s="1"/>
      <c r="G126" s="1"/>
      <c r="H126" s="1" t="s">
        <v>216</v>
      </c>
      <c r="I126" s="1"/>
      <c r="J126" s="2">
        <v>2717.76</v>
      </c>
      <c r="K126" s="2">
        <v>3561.37</v>
      </c>
      <c r="L126" s="2">
        <f t="shared" si="10"/>
        <v>-843.61</v>
      </c>
      <c r="M126" s="15">
        <f t="shared" si="11"/>
        <v>0.76312000000000002</v>
      </c>
    </row>
    <row r="127" spans="1:13" x14ac:dyDescent="0.25">
      <c r="A127" s="1"/>
      <c r="B127" s="1"/>
      <c r="C127" s="1"/>
      <c r="D127" s="1"/>
      <c r="E127" s="1"/>
      <c r="F127" s="1"/>
      <c r="G127" s="1"/>
      <c r="H127" s="1" t="s">
        <v>217</v>
      </c>
      <c r="I127" s="1"/>
      <c r="J127" s="2">
        <v>864.04</v>
      </c>
      <c r="K127" s="2">
        <v>812.25</v>
      </c>
      <c r="L127" s="2">
        <f t="shared" si="10"/>
        <v>51.79</v>
      </c>
      <c r="M127" s="15">
        <f t="shared" si="11"/>
        <v>1.06376</v>
      </c>
    </row>
    <row r="128" spans="1:13" x14ac:dyDescent="0.25">
      <c r="A128" s="1"/>
      <c r="B128" s="1"/>
      <c r="C128" s="1"/>
      <c r="D128" s="1"/>
      <c r="E128" s="1"/>
      <c r="F128" s="1"/>
      <c r="G128" s="1"/>
      <c r="H128" s="1" t="s">
        <v>218</v>
      </c>
      <c r="I128" s="1"/>
      <c r="J128" s="2">
        <v>864.01</v>
      </c>
      <c r="K128" s="2">
        <v>812.25</v>
      </c>
      <c r="L128" s="2">
        <f t="shared" si="10"/>
        <v>51.76</v>
      </c>
      <c r="M128" s="15">
        <f t="shared" si="11"/>
        <v>1.06372</v>
      </c>
    </row>
    <row r="129" spans="1:13" ht="15.75" thickBot="1" x14ac:dyDescent="0.3">
      <c r="A129" s="1"/>
      <c r="B129" s="1"/>
      <c r="C129" s="1"/>
      <c r="D129" s="1"/>
      <c r="E129" s="1"/>
      <c r="F129" s="1"/>
      <c r="G129" s="1"/>
      <c r="H129" s="1" t="s">
        <v>219</v>
      </c>
      <c r="I129" s="1"/>
      <c r="J129" s="4">
        <v>0</v>
      </c>
      <c r="K129" s="4">
        <v>0</v>
      </c>
      <c r="L129" s="4">
        <f t="shared" si="10"/>
        <v>0</v>
      </c>
      <c r="M129" s="18">
        <f t="shared" si="11"/>
        <v>0</v>
      </c>
    </row>
    <row r="130" spans="1:13" x14ac:dyDescent="0.25">
      <c r="A130" s="1"/>
      <c r="B130" s="1"/>
      <c r="C130" s="1"/>
      <c r="D130" s="1"/>
      <c r="E130" s="1"/>
      <c r="F130" s="1"/>
      <c r="G130" s="1" t="s">
        <v>220</v>
      </c>
      <c r="H130" s="1"/>
      <c r="I130" s="1"/>
      <c r="J130" s="2">
        <f>ROUND(SUM(J123:J129),5)</f>
        <v>7324.98</v>
      </c>
      <c r="K130" s="2">
        <f>ROUND(SUM(K123:K129),5)</f>
        <v>7585.87</v>
      </c>
      <c r="L130" s="2">
        <f t="shared" si="10"/>
        <v>-260.89</v>
      </c>
      <c r="M130" s="15">
        <f t="shared" si="11"/>
        <v>0.96560999999999997</v>
      </c>
    </row>
    <row r="131" spans="1:13" x14ac:dyDescent="0.25">
      <c r="A131" s="1"/>
      <c r="B131" s="1"/>
      <c r="C131" s="1"/>
      <c r="D131" s="1"/>
      <c r="E131" s="1"/>
      <c r="F131" s="1"/>
      <c r="G131" s="1" t="s">
        <v>221</v>
      </c>
      <c r="H131" s="1"/>
      <c r="I131" s="1"/>
      <c r="J131" s="2"/>
      <c r="K131" s="2"/>
      <c r="L131" s="2"/>
      <c r="M131" s="15"/>
    </row>
    <row r="132" spans="1:13" x14ac:dyDescent="0.25">
      <c r="A132" s="1"/>
      <c r="B132" s="1"/>
      <c r="C132" s="1"/>
      <c r="D132" s="1"/>
      <c r="E132" s="1"/>
      <c r="F132" s="1"/>
      <c r="G132" s="1"/>
      <c r="H132" s="1" t="s">
        <v>222</v>
      </c>
      <c r="I132" s="1"/>
      <c r="J132" s="2"/>
      <c r="K132" s="2"/>
      <c r="L132" s="2"/>
      <c r="M132" s="15"/>
    </row>
    <row r="133" spans="1:13" x14ac:dyDescent="0.25">
      <c r="A133" s="1"/>
      <c r="B133" s="1"/>
      <c r="C133" s="1"/>
      <c r="D133" s="1"/>
      <c r="E133" s="1"/>
      <c r="F133" s="1"/>
      <c r="G133" s="1"/>
      <c r="H133" s="1"/>
      <c r="I133" s="1" t="s">
        <v>223</v>
      </c>
      <c r="J133" s="2">
        <v>12256.08</v>
      </c>
      <c r="K133" s="2">
        <v>12157.92</v>
      </c>
      <c r="L133" s="2">
        <f t="shared" ref="L133:L142" si="12">ROUND((J133-K133),5)</f>
        <v>98.16</v>
      </c>
      <c r="M133" s="15">
        <f t="shared" ref="M133:M142" si="13">ROUND(IF(K133=0, IF(J133=0, 0, 1), J133/K133),5)</f>
        <v>1.00807</v>
      </c>
    </row>
    <row r="134" spans="1:13" x14ac:dyDescent="0.25">
      <c r="A134" s="1"/>
      <c r="B134" s="1"/>
      <c r="C134" s="1"/>
      <c r="D134" s="1"/>
      <c r="E134" s="1"/>
      <c r="F134" s="1"/>
      <c r="G134" s="1"/>
      <c r="H134" s="1"/>
      <c r="I134" s="1" t="s">
        <v>224</v>
      </c>
      <c r="J134" s="2">
        <v>2407.44</v>
      </c>
      <c r="K134" s="2">
        <v>1989.2</v>
      </c>
      <c r="L134" s="2">
        <f t="shared" si="12"/>
        <v>418.24</v>
      </c>
      <c r="M134" s="15">
        <f t="shared" si="13"/>
        <v>1.2102599999999999</v>
      </c>
    </row>
    <row r="135" spans="1:13" ht="15.75" thickBot="1" x14ac:dyDescent="0.3">
      <c r="A135" s="1"/>
      <c r="B135" s="1"/>
      <c r="C135" s="1"/>
      <c r="D135" s="1"/>
      <c r="E135" s="1"/>
      <c r="F135" s="1"/>
      <c r="G135" s="1"/>
      <c r="H135" s="1"/>
      <c r="I135" s="1" t="s">
        <v>225</v>
      </c>
      <c r="J135" s="4">
        <v>374.37</v>
      </c>
      <c r="K135" s="4">
        <v>1198.17</v>
      </c>
      <c r="L135" s="4">
        <f t="shared" si="12"/>
        <v>-823.8</v>
      </c>
      <c r="M135" s="18">
        <f t="shared" si="13"/>
        <v>0.31245000000000001</v>
      </c>
    </row>
    <row r="136" spans="1:13" x14ac:dyDescent="0.25">
      <c r="A136" s="1"/>
      <c r="B136" s="1"/>
      <c r="C136" s="1"/>
      <c r="D136" s="1"/>
      <c r="E136" s="1"/>
      <c r="F136" s="1"/>
      <c r="G136" s="1"/>
      <c r="H136" s="1" t="s">
        <v>226</v>
      </c>
      <c r="I136" s="1"/>
      <c r="J136" s="2">
        <f>ROUND(SUM(J132:J135),5)</f>
        <v>15037.89</v>
      </c>
      <c r="K136" s="2">
        <f>ROUND(SUM(K132:K135),5)</f>
        <v>15345.29</v>
      </c>
      <c r="L136" s="2">
        <f t="shared" si="12"/>
        <v>-307.39999999999998</v>
      </c>
      <c r="M136" s="15">
        <f t="shared" si="13"/>
        <v>0.97997000000000001</v>
      </c>
    </row>
    <row r="137" spans="1:13" x14ac:dyDescent="0.25">
      <c r="A137" s="1"/>
      <c r="B137" s="1"/>
      <c r="C137" s="1"/>
      <c r="D137" s="1"/>
      <c r="E137" s="1"/>
      <c r="F137" s="1"/>
      <c r="G137" s="1"/>
      <c r="H137" s="1" t="s">
        <v>227</v>
      </c>
      <c r="I137" s="1"/>
      <c r="J137" s="2">
        <v>843.16</v>
      </c>
      <c r="K137" s="2">
        <v>1479.21</v>
      </c>
      <c r="L137" s="2">
        <f t="shared" si="12"/>
        <v>-636.04999999999995</v>
      </c>
      <c r="M137" s="15">
        <f t="shared" si="13"/>
        <v>0.57001000000000002</v>
      </c>
    </row>
    <row r="138" spans="1:13" ht="15.75" thickBot="1" x14ac:dyDescent="0.3">
      <c r="A138" s="1"/>
      <c r="B138" s="1"/>
      <c r="C138" s="1"/>
      <c r="D138" s="1"/>
      <c r="E138" s="1"/>
      <c r="F138" s="1"/>
      <c r="G138" s="1"/>
      <c r="H138" s="1" t="s">
        <v>228</v>
      </c>
      <c r="I138" s="1"/>
      <c r="J138" s="4">
        <v>1314.96</v>
      </c>
      <c r="K138" s="4">
        <v>0</v>
      </c>
      <c r="L138" s="4">
        <f t="shared" si="12"/>
        <v>1314.96</v>
      </c>
      <c r="M138" s="18">
        <f t="shared" si="13"/>
        <v>1</v>
      </c>
    </row>
    <row r="139" spans="1:13" x14ac:dyDescent="0.25">
      <c r="A139" s="1"/>
      <c r="B139" s="1"/>
      <c r="C139" s="1"/>
      <c r="D139" s="1"/>
      <c r="E139" s="1"/>
      <c r="F139" s="1"/>
      <c r="G139" s="1" t="s">
        <v>229</v>
      </c>
      <c r="H139" s="1"/>
      <c r="I139" s="1"/>
      <c r="J139" s="2">
        <f>ROUND(J131+SUM(J136:J138),5)</f>
        <v>17196.009999999998</v>
      </c>
      <c r="K139" s="2">
        <f>ROUND(K131+SUM(K136:K138),5)</f>
        <v>16824.5</v>
      </c>
      <c r="L139" s="2">
        <f t="shared" si="12"/>
        <v>371.51</v>
      </c>
      <c r="M139" s="15">
        <f t="shared" si="13"/>
        <v>1.0220800000000001</v>
      </c>
    </row>
    <row r="140" spans="1:13" ht="15.75" thickBot="1" x14ac:dyDescent="0.3">
      <c r="A140" s="1"/>
      <c r="B140" s="1"/>
      <c r="C140" s="1"/>
      <c r="D140" s="1"/>
      <c r="E140" s="1"/>
      <c r="F140" s="1"/>
      <c r="G140" s="1" t="s">
        <v>230</v>
      </c>
      <c r="H140" s="1"/>
      <c r="I140" s="1"/>
      <c r="J140" s="2">
        <v>1755.29</v>
      </c>
      <c r="K140" s="2">
        <v>1646.68</v>
      </c>
      <c r="L140" s="2">
        <f t="shared" si="12"/>
        <v>108.61</v>
      </c>
      <c r="M140" s="15">
        <f t="shared" si="13"/>
        <v>1.06596</v>
      </c>
    </row>
    <row r="141" spans="1:13" ht="15.75" thickBot="1" x14ac:dyDescent="0.3">
      <c r="A141" s="1"/>
      <c r="B141" s="1"/>
      <c r="C141" s="1"/>
      <c r="D141" s="1"/>
      <c r="E141" s="1"/>
      <c r="F141" s="1" t="s">
        <v>231</v>
      </c>
      <c r="G141" s="1"/>
      <c r="H141" s="1"/>
      <c r="I141" s="1"/>
      <c r="J141" s="3">
        <f>ROUND(SUM(J110:J111)+J122+J130+SUM(J139:J140),5)</f>
        <v>44499.58</v>
      </c>
      <c r="K141" s="3">
        <f>ROUND(SUM(K110:K111)+K122+K130+SUM(K139:K140),5)</f>
        <v>44181.07</v>
      </c>
      <c r="L141" s="3">
        <f t="shared" si="12"/>
        <v>318.51</v>
      </c>
      <c r="M141" s="17">
        <f t="shared" si="13"/>
        <v>1.0072099999999999</v>
      </c>
    </row>
    <row r="142" spans="1:13" x14ac:dyDescent="0.25">
      <c r="A142" s="1"/>
      <c r="B142" s="1"/>
      <c r="C142" s="1"/>
      <c r="D142" s="1"/>
      <c r="E142" s="1" t="s">
        <v>232</v>
      </c>
      <c r="F142" s="1"/>
      <c r="G142" s="1"/>
      <c r="H142" s="1"/>
      <c r="I142" s="1"/>
      <c r="J142" s="2">
        <f>ROUND(SUM(J44:J49)+J54+J61+J69+J102+J109+J141,5)</f>
        <v>1031795.39</v>
      </c>
      <c r="K142" s="2">
        <f>ROUND(SUM(K44:K49)+K54+K61+K69+K102+K109+K141,5)</f>
        <v>967386.95</v>
      </c>
      <c r="L142" s="2">
        <f t="shared" si="12"/>
        <v>64408.44</v>
      </c>
      <c r="M142" s="15">
        <f t="shared" si="13"/>
        <v>1.0665800000000001</v>
      </c>
    </row>
    <row r="143" spans="1:13" x14ac:dyDescent="0.25">
      <c r="A143" s="1"/>
      <c r="B143" s="1"/>
      <c r="C143" s="1"/>
      <c r="D143" s="1"/>
      <c r="E143" s="1" t="s">
        <v>233</v>
      </c>
      <c r="F143" s="1"/>
      <c r="G143" s="1"/>
      <c r="H143" s="1"/>
      <c r="I143" s="1"/>
      <c r="J143" s="2"/>
      <c r="K143" s="2"/>
      <c r="L143" s="2"/>
      <c r="M143" s="15"/>
    </row>
    <row r="144" spans="1:13" x14ac:dyDescent="0.25">
      <c r="A144" s="1"/>
      <c r="B144" s="1"/>
      <c r="C144" s="1"/>
      <c r="D144" s="1"/>
      <c r="E144" s="1"/>
      <c r="F144" s="1" t="s">
        <v>234</v>
      </c>
      <c r="G144" s="1"/>
      <c r="H144" s="1"/>
      <c r="I144" s="1"/>
      <c r="J144" s="2">
        <v>1828.31</v>
      </c>
      <c r="K144" s="2">
        <v>3333.32</v>
      </c>
      <c r="L144" s="2">
        <f>ROUND((J144-K144),5)</f>
        <v>-1505.01</v>
      </c>
      <c r="M144" s="15">
        <f>ROUND(IF(K144=0, IF(J144=0, 0, 1), J144/K144),5)</f>
        <v>0.54849999999999999</v>
      </c>
    </row>
    <row r="145" spans="1:13" x14ac:dyDescent="0.25">
      <c r="A145" s="1"/>
      <c r="B145" s="1"/>
      <c r="C145" s="1"/>
      <c r="D145" s="1"/>
      <c r="E145" s="1"/>
      <c r="F145" s="1" t="s">
        <v>363</v>
      </c>
      <c r="G145" s="1"/>
      <c r="H145" s="1"/>
      <c r="I145" s="1"/>
      <c r="J145" s="2">
        <v>720</v>
      </c>
      <c r="K145" s="2"/>
      <c r="L145" s="2"/>
      <c r="M145" s="15"/>
    </row>
    <row r="146" spans="1:13" ht="15.75" thickBot="1" x14ac:dyDescent="0.3">
      <c r="A146" s="1"/>
      <c r="B146" s="1"/>
      <c r="C146" s="1"/>
      <c r="D146" s="1"/>
      <c r="E146" s="1"/>
      <c r="F146" s="1" t="s">
        <v>235</v>
      </c>
      <c r="G146" s="1"/>
      <c r="H146" s="1"/>
      <c r="I146" s="1"/>
      <c r="J146" s="4">
        <v>64</v>
      </c>
      <c r="K146" s="4">
        <v>666.68</v>
      </c>
      <c r="L146" s="4">
        <f>ROUND((J146-K146),5)</f>
        <v>-602.67999999999995</v>
      </c>
      <c r="M146" s="18">
        <f>ROUND(IF(K146=0, IF(J146=0, 0, 1), J146/K146),5)</f>
        <v>9.6000000000000002E-2</v>
      </c>
    </row>
    <row r="147" spans="1:13" x14ac:dyDescent="0.25">
      <c r="A147" s="1"/>
      <c r="B147" s="1"/>
      <c r="C147" s="1"/>
      <c r="D147" s="1"/>
      <c r="E147" s="1" t="s">
        <v>236</v>
      </c>
      <c r="F147" s="1"/>
      <c r="G147" s="1"/>
      <c r="H147" s="1"/>
      <c r="I147" s="1"/>
      <c r="J147" s="2">
        <f>ROUND(SUM(J143:J146),5)</f>
        <v>2612.31</v>
      </c>
      <c r="K147" s="2">
        <f>ROUND(SUM(K143:K146),5)</f>
        <v>4000</v>
      </c>
      <c r="L147" s="2">
        <f>ROUND((J147-K147),5)</f>
        <v>-1387.69</v>
      </c>
      <c r="M147" s="15">
        <f>ROUND(IF(K147=0, IF(J147=0, 0, 1), J147/K147),5)</f>
        <v>0.65307999999999999</v>
      </c>
    </row>
    <row r="148" spans="1:13" x14ac:dyDescent="0.25">
      <c r="A148" s="1"/>
      <c r="B148" s="1"/>
      <c r="C148" s="1"/>
      <c r="D148" s="1"/>
      <c r="E148" s="1" t="s">
        <v>237</v>
      </c>
      <c r="F148" s="1"/>
      <c r="G148" s="1"/>
      <c r="H148" s="1"/>
      <c r="I148" s="1"/>
      <c r="J148" s="2"/>
      <c r="K148" s="2"/>
      <c r="L148" s="2"/>
      <c r="M148" s="15"/>
    </row>
    <row r="149" spans="1:13" x14ac:dyDescent="0.25">
      <c r="A149" s="1"/>
      <c r="B149" s="1"/>
      <c r="C149" s="1"/>
      <c r="D149" s="1"/>
      <c r="E149" s="1"/>
      <c r="F149" s="1" t="s">
        <v>238</v>
      </c>
      <c r="G149" s="1"/>
      <c r="H149" s="1"/>
      <c r="I149" s="1"/>
      <c r="J149" s="2">
        <v>0</v>
      </c>
      <c r="K149" s="2">
        <v>0</v>
      </c>
      <c r="L149" s="2">
        <f>ROUND((J149-K149),5)</f>
        <v>0</v>
      </c>
      <c r="M149" s="15">
        <f>ROUND(IF(K149=0, IF(J149=0, 0, 1), J149/K149),5)</f>
        <v>0</v>
      </c>
    </row>
    <row r="150" spans="1:13" x14ac:dyDescent="0.25">
      <c r="A150" s="1"/>
      <c r="B150" s="1"/>
      <c r="C150" s="1"/>
      <c r="D150" s="1"/>
      <c r="E150" s="1"/>
      <c r="F150" s="1" t="s">
        <v>239</v>
      </c>
      <c r="G150" s="1"/>
      <c r="H150" s="1"/>
      <c r="I150" s="1"/>
      <c r="J150" s="2">
        <v>198.63</v>
      </c>
      <c r="K150" s="2">
        <v>4966.9399999999996</v>
      </c>
      <c r="L150" s="2">
        <f>ROUND((J150-K150),5)</f>
        <v>-4768.3100000000004</v>
      </c>
      <c r="M150" s="15">
        <f>ROUND(IF(K150=0, IF(J150=0, 0, 1), J150/K150),5)</f>
        <v>3.9989999999999998E-2</v>
      </c>
    </row>
    <row r="151" spans="1:13" x14ac:dyDescent="0.25">
      <c r="A151" s="1"/>
      <c r="B151" s="1"/>
      <c r="C151" s="1"/>
      <c r="D151" s="1"/>
      <c r="E151" s="1"/>
      <c r="F151" s="1" t="s">
        <v>240</v>
      </c>
      <c r="G151" s="1"/>
      <c r="H151" s="1"/>
      <c r="I151" s="1"/>
      <c r="J151" s="2">
        <v>8917.8700000000008</v>
      </c>
      <c r="K151" s="2">
        <v>10040.219999999999</v>
      </c>
      <c r="L151" s="2">
        <f>ROUND((J151-K151),5)</f>
        <v>-1122.3499999999999</v>
      </c>
      <c r="M151" s="15">
        <f>ROUND(IF(K151=0, IF(J151=0, 0, 1), J151/K151),5)</f>
        <v>0.88821000000000006</v>
      </c>
    </row>
    <row r="152" spans="1:13" x14ac:dyDescent="0.25">
      <c r="A152" s="1"/>
      <c r="B152" s="1"/>
      <c r="C152" s="1"/>
      <c r="D152" s="1"/>
      <c r="E152" s="1"/>
      <c r="F152" s="1" t="s">
        <v>241</v>
      </c>
      <c r="G152" s="1"/>
      <c r="H152" s="1"/>
      <c r="I152" s="1"/>
      <c r="J152" s="2">
        <v>1508.55</v>
      </c>
      <c r="K152" s="2">
        <v>1007.64</v>
      </c>
      <c r="L152" s="2">
        <f>ROUND((J152-K152),5)</f>
        <v>500.91</v>
      </c>
      <c r="M152" s="15">
        <f>ROUND(IF(K152=0, IF(J152=0, 0, 1), J152/K152),5)</f>
        <v>1.4971099999999999</v>
      </c>
    </row>
    <row r="153" spans="1:13" x14ac:dyDescent="0.25">
      <c r="A153" s="1"/>
      <c r="B153" s="1"/>
      <c r="C153" s="1"/>
      <c r="D153" s="1"/>
      <c r="E153" s="1"/>
      <c r="F153" s="1" t="s">
        <v>242</v>
      </c>
      <c r="G153" s="1"/>
      <c r="H153" s="1"/>
      <c r="I153" s="1"/>
      <c r="J153" s="2">
        <v>5567.33</v>
      </c>
      <c r="K153" s="2">
        <v>5000</v>
      </c>
      <c r="L153" s="2">
        <f>ROUND((J153-K153),5)</f>
        <v>567.33000000000004</v>
      </c>
      <c r="M153" s="15">
        <f>ROUND(IF(K153=0, IF(J153=0, 0, 1), J153/K153),5)</f>
        <v>1.11347</v>
      </c>
    </row>
    <row r="154" spans="1:13" x14ac:dyDescent="0.25">
      <c r="A154" s="1"/>
      <c r="B154" s="1"/>
      <c r="C154" s="1"/>
      <c r="D154" s="1"/>
      <c r="E154" s="1"/>
      <c r="F154" s="1" t="s">
        <v>364</v>
      </c>
      <c r="G154" s="1"/>
      <c r="H154" s="1"/>
      <c r="I154" s="1"/>
      <c r="J154" s="2">
        <v>0</v>
      </c>
      <c r="K154" s="2"/>
      <c r="L154" s="2"/>
      <c r="M154" s="15"/>
    </row>
    <row r="155" spans="1:13" ht="15.75" thickBot="1" x14ac:dyDescent="0.3">
      <c r="A155" s="1"/>
      <c r="B155" s="1"/>
      <c r="C155" s="1"/>
      <c r="D155" s="1"/>
      <c r="E155" s="1"/>
      <c r="F155" s="1" t="s">
        <v>365</v>
      </c>
      <c r="G155" s="1"/>
      <c r="H155" s="1"/>
      <c r="I155" s="1"/>
      <c r="J155" s="4">
        <v>57.5</v>
      </c>
      <c r="K155" s="4"/>
      <c r="L155" s="4"/>
      <c r="M155" s="18"/>
    </row>
    <row r="156" spans="1:13" x14ac:dyDescent="0.25">
      <c r="A156" s="1"/>
      <c r="B156" s="1"/>
      <c r="C156" s="1"/>
      <c r="D156" s="1"/>
      <c r="E156" s="1" t="s">
        <v>243</v>
      </c>
      <c r="F156" s="1"/>
      <c r="G156" s="1"/>
      <c r="H156" s="1"/>
      <c r="I156" s="1"/>
      <c r="J156" s="2">
        <f>ROUND(SUM(J148:J155),5)</f>
        <v>16249.88</v>
      </c>
      <c r="K156" s="2">
        <f>ROUND(SUM(K148:K155),5)</f>
        <v>21014.799999999999</v>
      </c>
      <c r="L156" s="2">
        <f>ROUND((J156-K156),5)</f>
        <v>-4764.92</v>
      </c>
      <c r="M156" s="15">
        <f>ROUND(IF(K156=0, IF(J156=0, 0, 1), J156/K156),5)</f>
        <v>0.77325999999999995</v>
      </c>
    </row>
    <row r="157" spans="1:13" x14ac:dyDescent="0.25">
      <c r="A157" s="1"/>
      <c r="B157" s="1"/>
      <c r="C157" s="1"/>
      <c r="D157" s="1"/>
      <c r="E157" s="1" t="s">
        <v>244</v>
      </c>
      <c r="F157" s="1"/>
      <c r="G157" s="1"/>
      <c r="H157" s="1"/>
      <c r="I157" s="1"/>
      <c r="J157" s="2"/>
      <c r="K157" s="2"/>
      <c r="L157" s="2"/>
      <c r="M157" s="15"/>
    </row>
    <row r="158" spans="1:13" x14ac:dyDescent="0.25">
      <c r="A158" s="1"/>
      <c r="B158" s="1"/>
      <c r="C158" s="1"/>
      <c r="D158" s="1"/>
      <c r="E158" s="1"/>
      <c r="F158" s="1" t="s">
        <v>245</v>
      </c>
      <c r="G158" s="1"/>
      <c r="H158" s="1"/>
      <c r="I158" s="1"/>
      <c r="J158" s="2">
        <v>0</v>
      </c>
      <c r="K158" s="2">
        <v>0</v>
      </c>
      <c r="L158" s="2">
        <f>ROUND((J158-K158),5)</f>
        <v>0</v>
      </c>
      <c r="M158" s="15">
        <f>ROUND(IF(K158=0, IF(J158=0, 0, 1), J158/K158),5)</f>
        <v>0</v>
      </c>
    </row>
    <row r="159" spans="1:13" x14ac:dyDescent="0.25">
      <c r="A159" s="1"/>
      <c r="B159" s="1"/>
      <c r="C159" s="1"/>
      <c r="D159" s="1"/>
      <c r="E159" s="1"/>
      <c r="F159" s="1" t="s">
        <v>246</v>
      </c>
      <c r="G159" s="1"/>
      <c r="H159" s="1"/>
      <c r="I159" s="1"/>
      <c r="J159" s="2">
        <v>0</v>
      </c>
      <c r="K159" s="2">
        <v>666.68</v>
      </c>
      <c r="L159" s="2">
        <f>ROUND((J159-K159),5)</f>
        <v>-666.68</v>
      </c>
      <c r="M159" s="15">
        <f>ROUND(IF(K159=0, IF(J159=0, 0, 1), J159/K159),5)</f>
        <v>0</v>
      </c>
    </row>
    <row r="160" spans="1:13" x14ac:dyDescent="0.25">
      <c r="A160" s="1"/>
      <c r="B160" s="1"/>
      <c r="C160" s="1"/>
      <c r="D160" s="1"/>
      <c r="E160" s="1"/>
      <c r="F160" s="1" t="s">
        <v>366</v>
      </c>
      <c r="G160" s="1"/>
      <c r="H160" s="1"/>
      <c r="I160" s="1"/>
      <c r="J160" s="2">
        <v>181.66</v>
      </c>
      <c r="K160" s="2"/>
      <c r="L160" s="2"/>
      <c r="M160" s="15"/>
    </row>
    <row r="161" spans="1:13" x14ac:dyDescent="0.25">
      <c r="A161" s="1"/>
      <c r="B161" s="1"/>
      <c r="C161" s="1"/>
      <c r="D161" s="1"/>
      <c r="E161" s="1"/>
      <c r="F161" s="1" t="s">
        <v>247</v>
      </c>
      <c r="G161" s="1"/>
      <c r="H161" s="1"/>
      <c r="I161" s="1"/>
      <c r="J161" s="2">
        <v>7757.12</v>
      </c>
      <c r="K161" s="2">
        <v>6781.01</v>
      </c>
      <c r="L161" s="2">
        <f>ROUND((J161-K161),5)</f>
        <v>976.11</v>
      </c>
      <c r="M161" s="15">
        <f>ROUND(IF(K161=0, IF(J161=0, 0, 1), J161/K161),5)</f>
        <v>1.14395</v>
      </c>
    </row>
    <row r="162" spans="1:13" x14ac:dyDescent="0.25">
      <c r="A162" s="1"/>
      <c r="B162" s="1"/>
      <c r="C162" s="1"/>
      <c r="D162" s="1"/>
      <c r="E162" s="1"/>
      <c r="F162" s="1" t="s">
        <v>248</v>
      </c>
      <c r="G162" s="1"/>
      <c r="H162" s="1"/>
      <c r="I162" s="1"/>
      <c r="J162" s="2"/>
      <c r="K162" s="2"/>
      <c r="L162" s="2"/>
      <c r="M162" s="15"/>
    </row>
    <row r="163" spans="1:13" x14ac:dyDescent="0.25">
      <c r="A163" s="1"/>
      <c r="B163" s="1"/>
      <c r="C163" s="1"/>
      <c r="D163" s="1"/>
      <c r="E163" s="1"/>
      <c r="F163" s="1"/>
      <c r="G163" s="1" t="s">
        <v>249</v>
      </c>
      <c r="H163" s="1"/>
      <c r="I163" s="1"/>
      <c r="J163" s="2">
        <v>145</v>
      </c>
      <c r="K163" s="2">
        <v>4000</v>
      </c>
      <c r="L163" s="2">
        <f t="shared" ref="L163:L174" si="14">ROUND((J163-K163),5)</f>
        <v>-3855</v>
      </c>
      <c r="M163" s="15">
        <f t="shared" ref="M163:M174" si="15">ROUND(IF(K163=0, IF(J163=0, 0, 1), J163/K163),5)</f>
        <v>3.6249999999999998E-2</v>
      </c>
    </row>
    <row r="164" spans="1:13" x14ac:dyDescent="0.25">
      <c r="A164" s="1"/>
      <c r="B164" s="1"/>
      <c r="C164" s="1"/>
      <c r="D164" s="1"/>
      <c r="E164" s="1"/>
      <c r="F164" s="1"/>
      <c r="G164" s="1" t="s">
        <v>250</v>
      </c>
      <c r="H164" s="1"/>
      <c r="I164" s="1"/>
      <c r="J164" s="2">
        <v>0</v>
      </c>
      <c r="K164" s="2">
        <v>9960</v>
      </c>
      <c r="L164" s="2">
        <f t="shared" si="14"/>
        <v>-9960</v>
      </c>
      <c r="M164" s="15">
        <f t="shared" si="15"/>
        <v>0</v>
      </c>
    </row>
    <row r="165" spans="1:13" x14ac:dyDescent="0.25">
      <c r="A165" s="1"/>
      <c r="B165" s="1"/>
      <c r="C165" s="1"/>
      <c r="D165" s="1"/>
      <c r="E165" s="1"/>
      <c r="F165" s="1"/>
      <c r="G165" s="1" t="s">
        <v>251</v>
      </c>
      <c r="H165" s="1"/>
      <c r="I165" s="1"/>
      <c r="J165" s="2">
        <v>11209.28</v>
      </c>
      <c r="K165" s="2">
        <v>5159.01</v>
      </c>
      <c r="L165" s="2">
        <f t="shared" si="14"/>
        <v>6050.27</v>
      </c>
      <c r="M165" s="15">
        <f t="shared" si="15"/>
        <v>2.1727599999999998</v>
      </c>
    </row>
    <row r="166" spans="1:13" x14ac:dyDescent="0.25">
      <c r="A166" s="1"/>
      <c r="B166" s="1"/>
      <c r="C166" s="1"/>
      <c r="D166" s="1"/>
      <c r="E166" s="1"/>
      <c r="F166" s="1"/>
      <c r="G166" s="1" t="s">
        <v>252</v>
      </c>
      <c r="H166" s="1"/>
      <c r="I166" s="1"/>
      <c r="J166" s="2">
        <v>285.95</v>
      </c>
      <c r="K166" s="2">
        <v>5829.65</v>
      </c>
      <c r="L166" s="2">
        <f t="shared" si="14"/>
        <v>-5543.7</v>
      </c>
      <c r="M166" s="15">
        <f t="shared" si="15"/>
        <v>4.9050000000000003E-2</v>
      </c>
    </row>
    <row r="167" spans="1:13" x14ac:dyDescent="0.25">
      <c r="A167" s="1"/>
      <c r="B167" s="1"/>
      <c r="C167" s="1"/>
      <c r="D167" s="1"/>
      <c r="E167" s="1"/>
      <c r="F167" s="1"/>
      <c r="G167" s="1" t="s">
        <v>253</v>
      </c>
      <c r="H167" s="1"/>
      <c r="I167" s="1"/>
      <c r="J167" s="2">
        <v>0</v>
      </c>
      <c r="K167" s="2">
        <v>1000</v>
      </c>
      <c r="L167" s="2">
        <f t="shared" si="14"/>
        <v>-1000</v>
      </c>
      <c r="M167" s="15">
        <f t="shared" si="15"/>
        <v>0</v>
      </c>
    </row>
    <row r="168" spans="1:13" x14ac:dyDescent="0.25">
      <c r="A168" s="1"/>
      <c r="B168" s="1"/>
      <c r="C168" s="1"/>
      <c r="D168" s="1"/>
      <c r="E168" s="1"/>
      <c r="F168" s="1"/>
      <c r="G168" s="1" t="s">
        <v>254</v>
      </c>
      <c r="H168" s="1"/>
      <c r="I168" s="1"/>
      <c r="J168" s="2">
        <v>0</v>
      </c>
      <c r="K168" s="2">
        <v>1333.32</v>
      </c>
      <c r="L168" s="2">
        <f t="shared" si="14"/>
        <v>-1333.32</v>
      </c>
      <c r="M168" s="15">
        <f t="shared" si="15"/>
        <v>0</v>
      </c>
    </row>
    <row r="169" spans="1:13" x14ac:dyDescent="0.25">
      <c r="A169" s="1"/>
      <c r="B169" s="1"/>
      <c r="C169" s="1"/>
      <c r="D169" s="1"/>
      <c r="E169" s="1"/>
      <c r="F169" s="1"/>
      <c r="G169" s="1" t="s">
        <v>255</v>
      </c>
      <c r="H169" s="1"/>
      <c r="I169" s="1"/>
      <c r="J169" s="2">
        <v>1757.09</v>
      </c>
      <c r="K169" s="2">
        <v>625.66</v>
      </c>
      <c r="L169" s="2">
        <f t="shared" si="14"/>
        <v>1131.43</v>
      </c>
      <c r="M169" s="15">
        <f t="shared" si="15"/>
        <v>2.8083800000000001</v>
      </c>
    </row>
    <row r="170" spans="1:13" x14ac:dyDescent="0.25">
      <c r="A170" s="1"/>
      <c r="B170" s="1"/>
      <c r="C170" s="1"/>
      <c r="D170" s="1"/>
      <c r="E170" s="1"/>
      <c r="F170" s="1"/>
      <c r="G170" s="1" t="s">
        <v>256</v>
      </c>
      <c r="H170" s="1"/>
      <c r="I170" s="1"/>
      <c r="J170" s="2">
        <v>3382.14</v>
      </c>
      <c r="K170" s="2">
        <v>3000</v>
      </c>
      <c r="L170" s="2">
        <f t="shared" si="14"/>
        <v>382.14</v>
      </c>
      <c r="M170" s="15">
        <f t="shared" si="15"/>
        <v>1.12738</v>
      </c>
    </row>
    <row r="171" spans="1:13" x14ac:dyDescent="0.25">
      <c r="A171" s="1"/>
      <c r="B171" s="1"/>
      <c r="C171" s="1"/>
      <c r="D171" s="1"/>
      <c r="E171" s="1"/>
      <c r="F171" s="1"/>
      <c r="G171" s="1" t="s">
        <v>257</v>
      </c>
      <c r="H171" s="1"/>
      <c r="I171" s="1"/>
      <c r="J171" s="2">
        <v>0</v>
      </c>
      <c r="K171" s="2">
        <v>0</v>
      </c>
      <c r="L171" s="2">
        <f t="shared" si="14"/>
        <v>0</v>
      </c>
      <c r="M171" s="15">
        <f t="shared" si="15"/>
        <v>0</v>
      </c>
    </row>
    <row r="172" spans="1:13" x14ac:dyDescent="0.25">
      <c r="A172" s="1"/>
      <c r="B172" s="1"/>
      <c r="C172" s="1"/>
      <c r="D172" s="1"/>
      <c r="E172" s="1"/>
      <c r="F172" s="1"/>
      <c r="G172" s="1" t="s">
        <v>258</v>
      </c>
      <c r="H172" s="1"/>
      <c r="I172" s="1"/>
      <c r="J172" s="2">
        <v>677.73</v>
      </c>
      <c r="K172" s="2">
        <v>800</v>
      </c>
      <c r="L172" s="2">
        <f t="shared" si="14"/>
        <v>-122.27</v>
      </c>
      <c r="M172" s="15">
        <f t="shared" si="15"/>
        <v>0.84716000000000002</v>
      </c>
    </row>
    <row r="173" spans="1:13" ht="15.75" thickBot="1" x14ac:dyDescent="0.3">
      <c r="A173" s="1"/>
      <c r="B173" s="1"/>
      <c r="C173" s="1"/>
      <c r="D173" s="1"/>
      <c r="E173" s="1"/>
      <c r="F173" s="1"/>
      <c r="G173" s="1" t="s">
        <v>259</v>
      </c>
      <c r="H173" s="1"/>
      <c r="I173" s="1"/>
      <c r="J173" s="4">
        <v>0</v>
      </c>
      <c r="K173" s="4">
        <v>0</v>
      </c>
      <c r="L173" s="4">
        <f t="shared" si="14"/>
        <v>0</v>
      </c>
      <c r="M173" s="18">
        <f t="shared" si="15"/>
        <v>0</v>
      </c>
    </row>
    <row r="174" spans="1:13" x14ac:dyDescent="0.25">
      <c r="A174" s="1"/>
      <c r="B174" s="1"/>
      <c r="C174" s="1"/>
      <c r="D174" s="1"/>
      <c r="E174" s="1"/>
      <c r="F174" s="1" t="s">
        <v>260</v>
      </c>
      <c r="G174" s="1"/>
      <c r="H174" s="1"/>
      <c r="I174" s="1"/>
      <c r="J174" s="2">
        <f>ROUND(SUM(J162:J173),5)</f>
        <v>17457.189999999999</v>
      </c>
      <c r="K174" s="2">
        <f>ROUND(SUM(K162:K173),5)</f>
        <v>31707.64</v>
      </c>
      <c r="L174" s="2">
        <f t="shared" si="14"/>
        <v>-14250.45</v>
      </c>
      <c r="M174" s="15">
        <f t="shared" si="15"/>
        <v>0.55057</v>
      </c>
    </row>
    <row r="175" spans="1:13" x14ac:dyDescent="0.25">
      <c r="A175" s="1"/>
      <c r="B175" s="1"/>
      <c r="C175" s="1"/>
      <c r="D175" s="1"/>
      <c r="E175" s="1"/>
      <c r="F175" s="1" t="s">
        <v>261</v>
      </c>
      <c r="G175" s="1"/>
      <c r="H175" s="1"/>
      <c r="I175" s="1"/>
      <c r="J175" s="2"/>
      <c r="K175" s="2"/>
      <c r="L175" s="2"/>
      <c r="M175" s="15"/>
    </row>
    <row r="176" spans="1:13" x14ac:dyDescent="0.25">
      <c r="A176" s="1"/>
      <c r="B176" s="1"/>
      <c r="C176" s="1"/>
      <c r="D176" s="1"/>
      <c r="E176" s="1"/>
      <c r="F176" s="1"/>
      <c r="G176" s="1" t="s">
        <v>262</v>
      </c>
      <c r="H176" s="1"/>
      <c r="I176" s="1"/>
      <c r="J176" s="2">
        <v>844.03</v>
      </c>
      <c r="K176" s="2">
        <v>0</v>
      </c>
      <c r="L176" s="2">
        <f>ROUND((J176-K176),5)</f>
        <v>844.03</v>
      </c>
      <c r="M176" s="15">
        <f>ROUND(IF(K176=0, IF(J176=0, 0, 1), J176/K176),5)</f>
        <v>1</v>
      </c>
    </row>
    <row r="177" spans="1:13" x14ac:dyDescent="0.25">
      <c r="A177" s="1"/>
      <c r="B177" s="1"/>
      <c r="C177" s="1"/>
      <c r="D177" s="1"/>
      <c r="E177" s="1"/>
      <c r="F177" s="1"/>
      <c r="G177" s="1" t="s">
        <v>263</v>
      </c>
      <c r="H177" s="1"/>
      <c r="I177" s="1"/>
      <c r="J177" s="2">
        <v>641.15</v>
      </c>
      <c r="K177" s="2">
        <v>0</v>
      </c>
      <c r="L177" s="2">
        <f>ROUND((J177-K177),5)</f>
        <v>641.15</v>
      </c>
      <c r="M177" s="15">
        <f>ROUND(IF(K177=0, IF(J177=0, 0, 1), J177/K177),5)</f>
        <v>1</v>
      </c>
    </row>
    <row r="178" spans="1:13" x14ac:dyDescent="0.25">
      <c r="A178" s="1"/>
      <c r="B178" s="1"/>
      <c r="C178" s="1"/>
      <c r="D178" s="1"/>
      <c r="E178" s="1"/>
      <c r="F178" s="1"/>
      <c r="G178" s="1" t="s">
        <v>264</v>
      </c>
      <c r="H178" s="1"/>
      <c r="I178" s="1"/>
      <c r="J178" s="2">
        <v>123.02</v>
      </c>
      <c r="K178" s="2">
        <v>0</v>
      </c>
      <c r="L178" s="2">
        <f>ROUND((J178-K178),5)</f>
        <v>123.02</v>
      </c>
      <c r="M178" s="15">
        <f>ROUND(IF(K178=0, IF(J178=0, 0, 1), J178/K178),5)</f>
        <v>1</v>
      </c>
    </row>
    <row r="179" spans="1:13" x14ac:dyDescent="0.25">
      <c r="A179" s="1"/>
      <c r="B179" s="1"/>
      <c r="C179" s="1"/>
      <c r="D179" s="1"/>
      <c r="E179" s="1"/>
      <c r="F179" s="1"/>
      <c r="G179" s="1" t="s">
        <v>265</v>
      </c>
      <c r="H179" s="1"/>
      <c r="I179" s="1"/>
      <c r="J179" s="2">
        <v>34.380000000000003</v>
      </c>
      <c r="K179" s="2"/>
      <c r="L179" s="2"/>
      <c r="M179" s="15"/>
    </row>
    <row r="180" spans="1:13" x14ac:dyDescent="0.25">
      <c r="A180" s="1"/>
      <c r="B180" s="1"/>
      <c r="C180" s="1"/>
      <c r="D180" s="1"/>
      <c r="E180" s="1"/>
      <c r="F180" s="1"/>
      <c r="G180" s="1" t="s">
        <v>266</v>
      </c>
      <c r="H180" s="1"/>
      <c r="I180" s="1"/>
      <c r="J180" s="2">
        <v>0</v>
      </c>
      <c r="K180" s="2">
        <v>0</v>
      </c>
      <c r="L180" s="2">
        <f t="shared" ref="L180:L199" si="16">ROUND((J180-K180),5)</f>
        <v>0</v>
      </c>
      <c r="M180" s="15">
        <f t="shared" ref="M180:M199" si="17">ROUND(IF(K180=0, IF(J180=0, 0, 1), J180/K180),5)</f>
        <v>0</v>
      </c>
    </row>
    <row r="181" spans="1:13" x14ac:dyDescent="0.25">
      <c r="A181" s="1"/>
      <c r="B181" s="1"/>
      <c r="C181" s="1"/>
      <c r="D181" s="1"/>
      <c r="E181" s="1"/>
      <c r="F181" s="1"/>
      <c r="G181" s="1" t="s">
        <v>267</v>
      </c>
      <c r="H181" s="1"/>
      <c r="I181" s="1"/>
      <c r="J181" s="2">
        <v>915.09</v>
      </c>
      <c r="K181" s="2">
        <v>0</v>
      </c>
      <c r="L181" s="2">
        <f t="shared" si="16"/>
        <v>915.09</v>
      </c>
      <c r="M181" s="15">
        <f t="shared" si="17"/>
        <v>1</v>
      </c>
    </row>
    <row r="182" spans="1:13" x14ac:dyDescent="0.25">
      <c r="A182" s="1"/>
      <c r="B182" s="1"/>
      <c r="C182" s="1"/>
      <c r="D182" s="1"/>
      <c r="E182" s="1"/>
      <c r="F182" s="1"/>
      <c r="G182" s="1" t="s">
        <v>268</v>
      </c>
      <c r="H182" s="1"/>
      <c r="I182" s="1"/>
      <c r="J182" s="2">
        <v>9.99</v>
      </c>
      <c r="K182" s="2">
        <v>0</v>
      </c>
      <c r="L182" s="2">
        <f t="shared" si="16"/>
        <v>9.99</v>
      </c>
      <c r="M182" s="15">
        <f t="shared" si="17"/>
        <v>1</v>
      </c>
    </row>
    <row r="183" spans="1:13" x14ac:dyDescent="0.25">
      <c r="A183" s="1"/>
      <c r="B183" s="1"/>
      <c r="C183" s="1"/>
      <c r="D183" s="1"/>
      <c r="E183" s="1"/>
      <c r="F183" s="1"/>
      <c r="G183" s="1" t="s">
        <v>269</v>
      </c>
      <c r="H183" s="1"/>
      <c r="I183" s="1"/>
      <c r="J183" s="2">
        <v>1115.95</v>
      </c>
      <c r="K183" s="2">
        <v>0</v>
      </c>
      <c r="L183" s="2">
        <f t="shared" si="16"/>
        <v>1115.95</v>
      </c>
      <c r="M183" s="15">
        <f t="shared" si="17"/>
        <v>1</v>
      </c>
    </row>
    <row r="184" spans="1:13" x14ac:dyDescent="0.25">
      <c r="A184" s="1"/>
      <c r="B184" s="1"/>
      <c r="C184" s="1"/>
      <c r="D184" s="1"/>
      <c r="E184" s="1"/>
      <c r="F184" s="1"/>
      <c r="G184" s="1" t="s">
        <v>270</v>
      </c>
      <c r="H184" s="1"/>
      <c r="I184" s="1"/>
      <c r="J184" s="2">
        <v>153.51</v>
      </c>
      <c r="K184" s="2">
        <v>0</v>
      </c>
      <c r="L184" s="2">
        <f t="shared" si="16"/>
        <v>153.51</v>
      </c>
      <c r="M184" s="15">
        <f t="shared" si="17"/>
        <v>1</v>
      </c>
    </row>
    <row r="185" spans="1:13" x14ac:dyDescent="0.25">
      <c r="A185" s="1"/>
      <c r="B185" s="1"/>
      <c r="C185" s="1"/>
      <c r="D185" s="1"/>
      <c r="E185" s="1"/>
      <c r="F185" s="1"/>
      <c r="G185" s="1" t="s">
        <v>271</v>
      </c>
      <c r="H185" s="1"/>
      <c r="I185" s="1"/>
      <c r="J185" s="2">
        <v>4389.8900000000003</v>
      </c>
      <c r="K185" s="2">
        <v>0</v>
      </c>
      <c r="L185" s="2">
        <f t="shared" si="16"/>
        <v>4389.8900000000003</v>
      </c>
      <c r="M185" s="15">
        <f t="shared" si="17"/>
        <v>1</v>
      </c>
    </row>
    <row r="186" spans="1:13" x14ac:dyDescent="0.25">
      <c r="A186" s="1"/>
      <c r="B186" s="1"/>
      <c r="C186" s="1"/>
      <c r="D186" s="1"/>
      <c r="E186" s="1"/>
      <c r="F186" s="1"/>
      <c r="G186" s="1" t="s">
        <v>272</v>
      </c>
      <c r="H186" s="1"/>
      <c r="I186" s="1"/>
      <c r="J186" s="2">
        <v>1521.4</v>
      </c>
      <c r="K186" s="2">
        <v>0</v>
      </c>
      <c r="L186" s="2">
        <f t="shared" si="16"/>
        <v>1521.4</v>
      </c>
      <c r="M186" s="15">
        <f t="shared" si="17"/>
        <v>1</v>
      </c>
    </row>
    <row r="187" spans="1:13" x14ac:dyDescent="0.25">
      <c r="A187" s="1"/>
      <c r="B187" s="1"/>
      <c r="C187" s="1"/>
      <c r="D187" s="1"/>
      <c r="E187" s="1"/>
      <c r="F187" s="1"/>
      <c r="G187" s="1" t="s">
        <v>273</v>
      </c>
      <c r="H187" s="1"/>
      <c r="I187" s="1"/>
      <c r="J187" s="2">
        <v>438</v>
      </c>
      <c r="K187" s="2">
        <v>0</v>
      </c>
      <c r="L187" s="2">
        <f t="shared" si="16"/>
        <v>438</v>
      </c>
      <c r="M187" s="15">
        <f t="shared" si="17"/>
        <v>1</v>
      </c>
    </row>
    <row r="188" spans="1:13" x14ac:dyDescent="0.25">
      <c r="A188" s="1"/>
      <c r="B188" s="1"/>
      <c r="C188" s="1"/>
      <c r="D188" s="1"/>
      <c r="E188" s="1"/>
      <c r="F188" s="1"/>
      <c r="G188" s="1" t="s">
        <v>274</v>
      </c>
      <c r="H188" s="1"/>
      <c r="I188" s="1"/>
      <c r="J188" s="2">
        <v>3007.78</v>
      </c>
      <c r="K188" s="2">
        <v>0</v>
      </c>
      <c r="L188" s="2">
        <f t="shared" si="16"/>
        <v>3007.78</v>
      </c>
      <c r="M188" s="15">
        <f t="shared" si="17"/>
        <v>1</v>
      </c>
    </row>
    <row r="189" spans="1:13" x14ac:dyDescent="0.25">
      <c r="A189" s="1"/>
      <c r="B189" s="1"/>
      <c r="C189" s="1"/>
      <c r="D189" s="1"/>
      <c r="E189" s="1"/>
      <c r="F189" s="1"/>
      <c r="G189" s="1" t="s">
        <v>275</v>
      </c>
      <c r="H189" s="1"/>
      <c r="I189" s="1"/>
      <c r="J189" s="2">
        <v>264.33999999999997</v>
      </c>
      <c r="K189" s="2">
        <v>0</v>
      </c>
      <c r="L189" s="2">
        <f t="shared" si="16"/>
        <v>264.33999999999997</v>
      </c>
      <c r="M189" s="15">
        <f t="shared" si="17"/>
        <v>1</v>
      </c>
    </row>
    <row r="190" spans="1:13" x14ac:dyDescent="0.25">
      <c r="A190" s="1"/>
      <c r="B190" s="1"/>
      <c r="C190" s="1"/>
      <c r="D190" s="1"/>
      <c r="E190" s="1"/>
      <c r="F190" s="1"/>
      <c r="G190" s="1" t="s">
        <v>276</v>
      </c>
      <c r="H190" s="1"/>
      <c r="I190" s="1"/>
      <c r="J190" s="2">
        <v>11.21</v>
      </c>
      <c r="K190" s="2">
        <v>0</v>
      </c>
      <c r="L190" s="2">
        <f t="shared" si="16"/>
        <v>11.21</v>
      </c>
      <c r="M190" s="15">
        <f t="shared" si="17"/>
        <v>1</v>
      </c>
    </row>
    <row r="191" spans="1:13" x14ac:dyDescent="0.25">
      <c r="A191" s="1"/>
      <c r="B191" s="1"/>
      <c r="C191" s="1"/>
      <c r="D191" s="1"/>
      <c r="E191" s="1"/>
      <c r="F191" s="1"/>
      <c r="G191" s="1" t="s">
        <v>277</v>
      </c>
      <c r="H191" s="1"/>
      <c r="I191" s="1"/>
      <c r="J191" s="2">
        <v>0</v>
      </c>
      <c r="K191" s="2">
        <v>0</v>
      </c>
      <c r="L191" s="2">
        <f t="shared" si="16"/>
        <v>0</v>
      </c>
      <c r="M191" s="15">
        <f t="shared" si="17"/>
        <v>0</v>
      </c>
    </row>
    <row r="192" spans="1:13" x14ac:dyDescent="0.25">
      <c r="A192" s="1"/>
      <c r="B192" s="1"/>
      <c r="C192" s="1"/>
      <c r="D192" s="1"/>
      <c r="E192" s="1"/>
      <c r="F192" s="1"/>
      <c r="G192" s="1" t="s">
        <v>278</v>
      </c>
      <c r="H192" s="1"/>
      <c r="I192" s="1"/>
      <c r="J192" s="2">
        <v>186.37</v>
      </c>
      <c r="K192" s="2">
        <v>0</v>
      </c>
      <c r="L192" s="2">
        <f t="shared" si="16"/>
        <v>186.37</v>
      </c>
      <c r="M192" s="15">
        <f t="shared" si="17"/>
        <v>1</v>
      </c>
    </row>
    <row r="193" spans="1:13" x14ac:dyDescent="0.25">
      <c r="A193" s="1"/>
      <c r="B193" s="1"/>
      <c r="C193" s="1"/>
      <c r="D193" s="1"/>
      <c r="E193" s="1"/>
      <c r="F193" s="1"/>
      <c r="G193" s="1" t="s">
        <v>279</v>
      </c>
      <c r="H193" s="1"/>
      <c r="I193" s="1"/>
      <c r="J193" s="2">
        <v>5565.02</v>
      </c>
      <c r="K193" s="2">
        <v>0</v>
      </c>
      <c r="L193" s="2">
        <f t="shared" si="16"/>
        <v>5565.02</v>
      </c>
      <c r="M193" s="15">
        <f t="shared" si="17"/>
        <v>1</v>
      </c>
    </row>
    <row r="194" spans="1:13" x14ac:dyDescent="0.25">
      <c r="A194" s="1"/>
      <c r="B194" s="1"/>
      <c r="C194" s="1"/>
      <c r="D194" s="1"/>
      <c r="E194" s="1"/>
      <c r="F194" s="1"/>
      <c r="G194" s="1" t="s">
        <v>280</v>
      </c>
      <c r="H194" s="1"/>
      <c r="I194" s="1"/>
      <c r="J194" s="2">
        <v>225.37</v>
      </c>
      <c r="K194" s="2">
        <v>0</v>
      </c>
      <c r="L194" s="2">
        <f t="shared" si="16"/>
        <v>225.37</v>
      </c>
      <c r="M194" s="15">
        <f t="shared" si="17"/>
        <v>1</v>
      </c>
    </row>
    <row r="195" spans="1:13" x14ac:dyDescent="0.25">
      <c r="A195" s="1"/>
      <c r="B195" s="1"/>
      <c r="C195" s="1"/>
      <c r="D195" s="1"/>
      <c r="E195" s="1"/>
      <c r="F195" s="1"/>
      <c r="G195" s="1" t="s">
        <v>281</v>
      </c>
      <c r="H195" s="1"/>
      <c r="I195" s="1"/>
      <c r="J195" s="2">
        <v>15803.59</v>
      </c>
      <c r="K195" s="2">
        <v>0</v>
      </c>
      <c r="L195" s="2">
        <f t="shared" si="16"/>
        <v>15803.59</v>
      </c>
      <c r="M195" s="15">
        <f t="shared" si="17"/>
        <v>1</v>
      </c>
    </row>
    <row r="196" spans="1:13" x14ac:dyDescent="0.25">
      <c r="A196" s="1"/>
      <c r="B196" s="1"/>
      <c r="C196" s="1"/>
      <c r="D196" s="1"/>
      <c r="E196" s="1"/>
      <c r="F196" s="1"/>
      <c r="G196" s="1" t="s">
        <v>282</v>
      </c>
      <c r="H196" s="1"/>
      <c r="I196" s="1"/>
      <c r="J196" s="2">
        <v>3837.14</v>
      </c>
      <c r="K196" s="2">
        <v>0</v>
      </c>
      <c r="L196" s="2">
        <f t="shared" si="16"/>
        <v>3837.14</v>
      </c>
      <c r="M196" s="15">
        <f t="shared" si="17"/>
        <v>1</v>
      </c>
    </row>
    <row r="197" spans="1:13" ht="15.75" thickBot="1" x14ac:dyDescent="0.3">
      <c r="A197" s="1"/>
      <c r="B197" s="1"/>
      <c r="C197" s="1"/>
      <c r="D197" s="1"/>
      <c r="E197" s="1"/>
      <c r="F197" s="1"/>
      <c r="G197" s="1" t="s">
        <v>283</v>
      </c>
      <c r="H197" s="1"/>
      <c r="I197" s="1"/>
      <c r="J197" s="2">
        <v>1728.17</v>
      </c>
      <c r="K197" s="2">
        <v>18145.810000000001</v>
      </c>
      <c r="L197" s="2">
        <f t="shared" si="16"/>
        <v>-16417.64</v>
      </c>
      <c r="M197" s="15">
        <f t="shared" si="17"/>
        <v>9.5240000000000005E-2</v>
      </c>
    </row>
    <row r="198" spans="1:13" ht="15.75" thickBot="1" x14ac:dyDescent="0.3">
      <c r="A198" s="1"/>
      <c r="B198" s="1"/>
      <c r="C198" s="1"/>
      <c r="D198" s="1"/>
      <c r="E198" s="1"/>
      <c r="F198" s="1" t="s">
        <v>284</v>
      </c>
      <c r="G198" s="1"/>
      <c r="H198" s="1"/>
      <c r="I198" s="1"/>
      <c r="J198" s="3">
        <f>ROUND(SUM(J175:J197),5)</f>
        <v>40815.4</v>
      </c>
      <c r="K198" s="3">
        <f>ROUND(SUM(K175:K197),5)</f>
        <v>18145.810000000001</v>
      </c>
      <c r="L198" s="3">
        <f t="shared" si="16"/>
        <v>22669.59</v>
      </c>
      <c r="M198" s="17">
        <f t="shared" si="17"/>
        <v>2.2492999999999999</v>
      </c>
    </row>
    <row r="199" spans="1:13" x14ac:dyDescent="0.25">
      <c r="A199" s="1"/>
      <c r="B199" s="1"/>
      <c r="C199" s="1"/>
      <c r="D199" s="1"/>
      <c r="E199" s="1" t="s">
        <v>285</v>
      </c>
      <c r="F199" s="1"/>
      <c r="G199" s="1"/>
      <c r="H199" s="1"/>
      <c r="I199" s="1"/>
      <c r="J199" s="2">
        <f>ROUND(SUM(J157:J161)+J174+J198,5)</f>
        <v>66211.37</v>
      </c>
      <c r="K199" s="2">
        <f>ROUND(SUM(K157:K161)+K174+K198,5)</f>
        <v>57301.14</v>
      </c>
      <c r="L199" s="2">
        <f t="shared" si="16"/>
        <v>8910.23</v>
      </c>
      <c r="M199" s="15">
        <f t="shared" si="17"/>
        <v>1.1555</v>
      </c>
    </row>
    <row r="200" spans="1:13" x14ac:dyDescent="0.25">
      <c r="A200" s="1"/>
      <c r="B200" s="1"/>
      <c r="C200" s="1"/>
      <c r="D200" s="1"/>
      <c r="E200" s="1" t="s">
        <v>286</v>
      </c>
      <c r="F200" s="1"/>
      <c r="G200" s="1"/>
      <c r="H200" s="1"/>
      <c r="I200" s="1"/>
      <c r="J200" s="2"/>
      <c r="K200" s="2"/>
      <c r="L200" s="2"/>
      <c r="M200" s="15"/>
    </row>
    <row r="201" spans="1:13" x14ac:dyDescent="0.25">
      <c r="A201" s="1"/>
      <c r="B201" s="1"/>
      <c r="C201" s="1"/>
      <c r="D201" s="1"/>
      <c r="E201" s="1"/>
      <c r="F201" s="1" t="s">
        <v>287</v>
      </c>
      <c r="G201" s="1"/>
      <c r="H201" s="1"/>
      <c r="I201" s="1"/>
      <c r="J201" s="2">
        <v>7615.67</v>
      </c>
      <c r="K201" s="2">
        <v>1300</v>
      </c>
      <c r="L201" s="2">
        <f>ROUND((J201-K201),5)</f>
        <v>6315.67</v>
      </c>
      <c r="M201" s="15">
        <f>ROUND(IF(K201=0, IF(J201=0, 0, 1), J201/K201),5)</f>
        <v>5.8582099999999997</v>
      </c>
    </row>
    <row r="202" spans="1:13" x14ac:dyDescent="0.25">
      <c r="A202" s="1"/>
      <c r="B202" s="1"/>
      <c r="C202" s="1"/>
      <c r="D202" s="1"/>
      <c r="E202" s="1"/>
      <c r="F202" s="1" t="s">
        <v>288</v>
      </c>
      <c r="G202" s="1"/>
      <c r="H202" s="1"/>
      <c r="I202" s="1"/>
      <c r="J202" s="2">
        <v>87.98</v>
      </c>
      <c r="K202" s="2">
        <v>2500</v>
      </c>
      <c r="L202" s="2">
        <f>ROUND((J202-K202),5)</f>
        <v>-2412.02</v>
      </c>
      <c r="M202" s="15">
        <f>ROUND(IF(K202=0, IF(J202=0, 0, 1), J202/K202),5)</f>
        <v>3.5189999999999999E-2</v>
      </c>
    </row>
    <row r="203" spans="1:13" ht="15.75" thickBot="1" x14ac:dyDescent="0.3">
      <c r="A203" s="1"/>
      <c r="B203" s="1"/>
      <c r="C203" s="1"/>
      <c r="D203" s="1"/>
      <c r="E203" s="1"/>
      <c r="F203" s="1" t="s">
        <v>289</v>
      </c>
      <c r="G203" s="1"/>
      <c r="H203" s="1"/>
      <c r="I203" s="1"/>
      <c r="J203" s="4">
        <v>0</v>
      </c>
      <c r="K203" s="4">
        <v>0</v>
      </c>
      <c r="L203" s="4">
        <f>ROUND((J203-K203),5)</f>
        <v>0</v>
      </c>
      <c r="M203" s="18">
        <f>ROUND(IF(K203=0, IF(J203=0, 0, 1), J203/K203),5)</f>
        <v>0</v>
      </c>
    </row>
    <row r="204" spans="1:13" x14ac:dyDescent="0.25">
      <c r="A204" s="1"/>
      <c r="B204" s="1"/>
      <c r="C204" s="1"/>
      <c r="D204" s="1"/>
      <c r="E204" s="1" t="s">
        <v>290</v>
      </c>
      <c r="F204" s="1"/>
      <c r="G204" s="1"/>
      <c r="H204" s="1"/>
      <c r="I204" s="1"/>
      <c r="J204" s="2">
        <f>ROUND(SUM(J200:J203),5)</f>
        <v>7703.65</v>
      </c>
      <c r="K204" s="2">
        <f>ROUND(SUM(K200:K203),5)</f>
        <v>3800</v>
      </c>
      <c r="L204" s="2">
        <f>ROUND((J204-K204),5)</f>
        <v>3903.65</v>
      </c>
      <c r="M204" s="15">
        <f>ROUND(IF(K204=0, IF(J204=0, 0, 1), J204/K204),5)</f>
        <v>2.0272800000000002</v>
      </c>
    </row>
    <row r="205" spans="1:13" x14ac:dyDescent="0.25">
      <c r="A205" s="1"/>
      <c r="B205" s="1"/>
      <c r="C205" s="1"/>
      <c r="D205" s="1"/>
      <c r="E205" s="1" t="s">
        <v>291</v>
      </c>
      <c r="F205" s="1"/>
      <c r="G205" s="1"/>
      <c r="H205" s="1"/>
      <c r="I205" s="1"/>
      <c r="J205" s="2"/>
      <c r="K205" s="2"/>
      <c r="L205" s="2"/>
      <c r="M205" s="15"/>
    </row>
    <row r="206" spans="1:13" x14ac:dyDescent="0.25">
      <c r="A206" s="1"/>
      <c r="B206" s="1"/>
      <c r="C206" s="1"/>
      <c r="D206" s="1"/>
      <c r="E206" s="1"/>
      <c r="F206" s="1" t="s">
        <v>292</v>
      </c>
      <c r="G206" s="1"/>
      <c r="H206" s="1"/>
      <c r="I206" s="1"/>
      <c r="J206" s="2">
        <v>355</v>
      </c>
      <c r="K206" s="2">
        <v>0</v>
      </c>
      <c r="L206" s="2">
        <f>ROUND((J206-K206),5)</f>
        <v>355</v>
      </c>
      <c r="M206" s="15">
        <f>ROUND(IF(K206=0, IF(J206=0, 0, 1), J206/K206),5)</f>
        <v>1</v>
      </c>
    </row>
    <row r="207" spans="1:13" x14ac:dyDescent="0.25">
      <c r="A207" s="1"/>
      <c r="B207" s="1"/>
      <c r="C207" s="1"/>
      <c r="D207" s="1"/>
      <c r="E207" s="1"/>
      <c r="F207" s="1" t="s">
        <v>293</v>
      </c>
      <c r="G207" s="1"/>
      <c r="H207" s="1"/>
      <c r="I207" s="1"/>
      <c r="J207" s="2"/>
      <c r="K207" s="2"/>
      <c r="L207" s="2"/>
      <c r="M207" s="15"/>
    </row>
    <row r="208" spans="1:13" x14ac:dyDescent="0.25">
      <c r="A208" s="1"/>
      <c r="B208" s="1"/>
      <c r="C208" s="1"/>
      <c r="D208" s="1"/>
      <c r="E208" s="1"/>
      <c r="F208" s="1"/>
      <c r="G208" s="1" t="s">
        <v>294</v>
      </c>
      <c r="H208" s="1"/>
      <c r="I208" s="1"/>
      <c r="J208" s="2">
        <v>1887.52</v>
      </c>
      <c r="K208" s="2">
        <v>932.66</v>
      </c>
      <c r="L208" s="2">
        <f t="shared" ref="L208:L213" si="18">ROUND((J208-K208),5)</f>
        <v>954.86</v>
      </c>
      <c r="M208" s="15">
        <f t="shared" ref="M208:M213" si="19">ROUND(IF(K208=0, IF(J208=0, 0, 1), J208/K208),5)</f>
        <v>2.0238</v>
      </c>
    </row>
    <row r="209" spans="1:13" x14ac:dyDescent="0.25">
      <c r="A209" s="1"/>
      <c r="B209" s="1"/>
      <c r="C209" s="1"/>
      <c r="D209" s="1"/>
      <c r="E209" s="1"/>
      <c r="F209" s="1"/>
      <c r="G209" s="1" t="s">
        <v>295</v>
      </c>
      <c r="H209" s="1"/>
      <c r="I209" s="1"/>
      <c r="J209" s="2">
        <v>0</v>
      </c>
      <c r="K209" s="2">
        <v>1823.37</v>
      </c>
      <c r="L209" s="2">
        <f t="shared" si="18"/>
        <v>-1823.37</v>
      </c>
      <c r="M209" s="15">
        <f t="shared" si="19"/>
        <v>0</v>
      </c>
    </row>
    <row r="210" spans="1:13" x14ac:dyDescent="0.25">
      <c r="A210" s="1"/>
      <c r="B210" s="1"/>
      <c r="C210" s="1"/>
      <c r="D210" s="1"/>
      <c r="E210" s="1"/>
      <c r="F210" s="1"/>
      <c r="G210" s="1" t="s">
        <v>296</v>
      </c>
      <c r="H210" s="1"/>
      <c r="I210" s="1"/>
      <c r="J210" s="2">
        <v>0</v>
      </c>
      <c r="K210" s="2">
        <v>0</v>
      </c>
      <c r="L210" s="2">
        <f t="shared" si="18"/>
        <v>0</v>
      </c>
      <c r="M210" s="15">
        <f t="shared" si="19"/>
        <v>0</v>
      </c>
    </row>
    <row r="211" spans="1:13" ht="15.75" thickBot="1" x14ac:dyDescent="0.3">
      <c r="A211" s="1"/>
      <c r="B211" s="1"/>
      <c r="C211" s="1"/>
      <c r="D211" s="1"/>
      <c r="E211" s="1"/>
      <c r="F211" s="1"/>
      <c r="G211" s="1" t="s">
        <v>297</v>
      </c>
      <c r="H211" s="1"/>
      <c r="I211" s="1"/>
      <c r="J211" s="4">
        <v>5473.22</v>
      </c>
      <c r="K211" s="4">
        <v>5402.37</v>
      </c>
      <c r="L211" s="4">
        <f t="shared" si="18"/>
        <v>70.849999999999994</v>
      </c>
      <c r="M211" s="18">
        <f t="shared" si="19"/>
        <v>1.01311</v>
      </c>
    </row>
    <row r="212" spans="1:13" x14ac:dyDescent="0.25">
      <c r="A212" s="1"/>
      <c r="B212" s="1"/>
      <c r="C212" s="1"/>
      <c r="D212" s="1"/>
      <c r="E212" s="1"/>
      <c r="F212" s="1" t="s">
        <v>298</v>
      </c>
      <c r="G212" s="1"/>
      <c r="H212" s="1"/>
      <c r="I212" s="1"/>
      <c r="J212" s="2">
        <f>ROUND(SUM(J207:J211),5)</f>
        <v>7360.74</v>
      </c>
      <c r="K212" s="2">
        <f>ROUND(SUM(K207:K211),5)</f>
        <v>8158.4</v>
      </c>
      <c r="L212" s="2">
        <f t="shared" si="18"/>
        <v>-797.66</v>
      </c>
      <c r="M212" s="15">
        <f t="shared" si="19"/>
        <v>0.90222999999999998</v>
      </c>
    </row>
    <row r="213" spans="1:13" x14ac:dyDescent="0.25">
      <c r="A213" s="1"/>
      <c r="B213" s="1"/>
      <c r="C213" s="1"/>
      <c r="D213" s="1"/>
      <c r="E213" s="1"/>
      <c r="F213" s="1" t="s">
        <v>299</v>
      </c>
      <c r="G213" s="1"/>
      <c r="H213" s="1"/>
      <c r="I213" s="1"/>
      <c r="J213" s="2">
        <v>0</v>
      </c>
      <c r="K213" s="2">
        <v>0</v>
      </c>
      <c r="L213" s="2">
        <f t="shared" si="18"/>
        <v>0</v>
      </c>
      <c r="M213" s="15">
        <f t="shared" si="19"/>
        <v>0</v>
      </c>
    </row>
    <row r="214" spans="1:13" x14ac:dyDescent="0.25">
      <c r="A214" s="1"/>
      <c r="B214" s="1"/>
      <c r="C214" s="1"/>
      <c r="D214" s="1"/>
      <c r="E214" s="1"/>
      <c r="F214" s="1" t="s">
        <v>300</v>
      </c>
      <c r="G214" s="1"/>
      <c r="H214" s="1"/>
      <c r="I214" s="1"/>
      <c r="J214" s="2">
        <v>4475</v>
      </c>
      <c r="K214" s="2"/>
      <c r="L214" s="2"/>
      <c r="M214" s="15"/>
    </row>
    <row r="215" spans="1:13" x14ac:dyDescent="0.25">
      <c r="A215" s="1"/>
      <c r="B215" s="1"/>
      <c r="C215" s="1"/>
      <c r="D215" s="1"/>
      <c r="E215" s="1"/>
      <c r="F215" s="1" t="s">
        <v>301</v>
      </c>
      <c r="G215" s="1"/>
      <c r="H215" s="1"/>
      <c r="I215" s="1"/>
      <c r="J215" s="2"/>
      <c r="K215" s="2"/>
      <c r="L215" s="2"/>
      <c r="M215" s="15"/>
    </row>
    <row r="216" spans="1:13" x14ac:dyDescent="0.25">
      <c r="A216" s="1"/>
      <c r="B216" s="1"/>
      <c r="C216" s="1"/>
      <c r="D216" s="1"/>
      <c r="E216" s="1"/>
      <c r="F216" s="1"/>
      <c r="G216" s="1" t="s">
        <v>302</v>
      </c>
      <c r="H216" s="1"/>
      <c r="I216" s="1"/>
      <c r="J216" s="2">
        <v>83.2</v>
      </c>
      <c r="K216" s="2">
        <v>1622.03</v>
      </c>
      <c r="L216" s="2">
        <f>ROUND((J216-K216),5)</f>
        <v>-1538.83</v>
      </c>
      <c r="M216" s="15">
        <f>ROUND(IF(K216=0, IF(J216=0, 0, 1), J216/K216),5)</f>
        <v>5.1290000000000002E-2</v>
      </c>
    </row>
    <row r="217" spans="1:13" x14ac:dyDescent="0.25">
      <c r="A217" s="1"/>
      <c r="B217" s="1"/>
      <c r="C217" s="1"/>
      <c r="D217" s="1"/>
      <c r="E217" s="1"/>
      <c r="F217" s="1"/>
      <c r="G217" s="1" t="s">
        <v>303</v>
      </c>
      <c r="H217" s="1"/>
      <c r="I217" s="1"/>
      <c r="J217" s="2">
        <v>696.79</v>
      </c>
      <c r="K217" s="2">
        <v>24.47</v>
      </c>
      <c r="L217" s="2">
        <f>ROUND((J217-K217),5)</f>
        <v>672.32</v>
      </c>
      <c r="M217" s="15">
        <f>ROUND(IF(K217=0, IF(J217=0, 0, 1), J217/K217),5)</f>
        <v>28.475280000000001</v>
      </c>
    </row>
    <row r="218" spans="1:13" ht="15.75" thickBot="1" x14ac:dyDescent="0.3">
      <c r="A218" s="1"/>
      <c r="B218" s="1"/>
      <c r="C218" s="1"/>
      <c r="D218" s="1"/>
      <c r="E218" s="1"/>
      <c r="F218" s="1"/>
      <c r="G218" s="1" t="s">
        <v>304</v>
      </c>
      <c r="H218" s="1"/>
      <c r="I218" s="1"/>
      <c r="J218" s="2">
        <v>18.399999999999999</v>
      </c>
      <c r="K218" s="2">
        <v>0</v>
      </c>
      <c r="L218" s="2">
        <f>ROUND((J218-K218),5)</f>
        <v>18.399999999999999</v>
      </c>
      <c r="M218" s="15">
        <f>ROUND(IF(K218=0, IF(J218=0, 0, 1), J218/K218),5)</f>
        <v>1</v>
      </c>
    </row>
    <row r="219" spans="1:13" ht="15.75" thickBot="1" x14ac:dyDescent="0.3">
      <c r="A219" s="1"/>
      <c r="B219" s="1"/>
      <c r="C219" s="1"/>
      <c r="D219" s="1"/>
      <c r="E219" s="1"/>
      <c r="F219" s="1" t="s">
        <v>305</v>
      </c>
      <c r="G219" s="1"/>
      <c r="H219" s="1"/>
      <c r="I219" s="1"/>
      <c r="J219" s="3">
        <f>ROUND(SUM(J215:J218),5)</f>
        <v>798.39</v>
      </c>
      <c r="K219" s="3">
        <f>ROUND(SUM(K215:K218),5)</f>
        <v>1646.5</v>
      </c>
      <c r="L219" s="3">
        <f>ROUND((J219-K219),5)</f>
        <v>-848.11</v>
      </c>
      <c r="M219" s="17">
        <f>ROUND(IF(K219=0, IF(J219=0, 0, 1), J219/K219),5)</f>
        <v>0.4849</v>
      </c>
    </row>
    <row r="220" spans="1:13" x14ac:dyDescent="0.25">
      <c r="A220" s="1"/>
      <c r="B220" s="1"/>
      <c r="C220" s="1"/>
      <c r="D220" s="1"/>
      <c r="E220" s="1" t="s">
        <v>306</v>
      </c>
      <c r="F220" s="1"/>
      <c r="G220" s="1"/>
      <c r="H220" s="1"/>
      <c r="I220" s="1"/>
      <c r="J220" s="2">
        <f>ROUND(SUM(J205:J206)+SUM(J212:J214)+J219,5)</f>
        <v>12989.13</v>
      </c>
      <c r="K220" s="2">
        <f>ROUND(SUM(K205:K206)+SUM(K212:K214)+K219,5)</f>
        <v>9804.9</v>
      </c>
      <c r="L220" s="2">
        <f>ROUND((J220-K220),5)</f>
        <v>3184.23</v>
      </c>
      <c r="M220" s="15">
        <f>ROUND(IF(K220=0, IF(J220=0, 0, 1), J220/K220),5)</f>
        <v>1.3247599999999999</v>
      </c>
    </row>
    <row r="221" spans="1:13" x14ac:dyDescent="0.25">
      <c r="A221" s="1"/>
      <c r="B221" s="1"/>
      <c r="C221" s="1"/>
      <c r="D221" s="1"/>
      <c r="E221" s="1" t="s">
        <v>307</v>
      </c>
      <c r="F221" s="1"/>
      <c r="G221" s="1"/>
      <c r="H221" s="1"/>
      <c r="I221" s="1"/>
      <c r="J221" s="2"/>
      <c r="K221" s="2"/>
      <c r="L221" s="2"/>
      <c r="M221" s="15"/>
    </row>
    <row r="222" spans="1:13" x14ac:dyDescent="0.25">
      <c r="A222" s="1"/>
      <c r="B222" s="1"/>
      <c r="C222" s="1"/>
      <c r="D222" s="1"/>
      <c r="E222" s="1"/>
      <c r="F222" s="1" t="s">
        <v>308</v>
      </c>
      <c r="G222" s="1"/>
      <c r="H222" s="1"/>
      <c r="I222" s="1"/>
      <c r="J222" s="2">
        <v>1045.22</v>
      </c>
      <c r="K222" s="2">
        <v>3544.07</v>
      </c>
      <c r="L222" s="2">
        <f t="shared" ref="L222:L227" si="20">ROUND((J222-K222),5)</f>
        <v>-2498.85</v>
      </c>
      <c r="M222" s="15">
        <f t="shared" ref="M222:M227" si="21">ROUND(IF(K222=0, IF(J222=0, 0, 1), J222/K222),5)</f>
        <v>0.29492000000000002</v>
      </c>
    </row>
    <row r="223" spans="1:13" x14ac:dyDescent="0.25">
      <c r="A223" s="1"/>
      <c r="B223" s="1"/>
      <c r="C223" s="1"/>
      <c r="D223" s="1"/>
      <c r="E223" s="1"/>
      <c r="F223" s="1" t="s">
        <v>309</v>
      </c>
      <c r="G223" s="1"/>
      <c r="H223" s="1"/>
      <c r="I223" s="1"/>
      <c r="J223" s="2">
        <v>2042.83</v>
      </c>
      <c r="K223" s="2">
        <v>0</v>
      </c>
      <c r="L223" s="2">
        <f t="shared" si="20"/>
        <v>2042.83</v>
      </c>
      <c r="M223" s="15">
        <f t="shared" si="21"/>
        <v>1</v>
      </c>
    </row>
    <row r="224" spans="1:13" x14ac:dyDescent="0.25">
      <c r="A224" s="1"/>
      <c r="B224" s="1"/>
      <c r="C224" s="1"/>
      <c r="D224" s="1"/>
      <c r="E224" s="1"/>
      <c r="F224" s="1" t="s">
        <v>310</v>
      </c>
      <c r="G224" s="1"/>
      <c r="H224" s="1"/>
      <c r="I224" s="1"/>
      <c r="J224" s="2">
        <v>0</v>
      </c>
      <c r="K224" s="2">
        <v>5000</v>
      </c>
      <c r="L224" s="2">
        <f t="shared" si="20"/>
        <v>-5000</v>
      </c>
      <c r="M224" s="15">
        <f t="shared" si="21"/>
        <v>0</v>
      </c>
    </row>
    <row r="225" spans="1:13" x14ac:dyDescent="0.25">
      <c r="A225" s="1"/>
      <c r="B225" s="1"/>
      <c r="C225" s="1"/>
      <c r="D225" s="1"/>
      <c r="E225" s="1"/>
      <c r="F225" s="1" t="s">
        <v>311</v>
      </c>
      <c r="G225" s="1"/>
      <c r="H225" s="1"/>
      <c r="I225" s="1"/>
      <c r="J225" s="2">
        <v>119.97</v>
      </c>
      <c r="K225" s="2">
        <v>0</v>
      </c>
      <c r="L225" s="2">
        <f t="shared" si="20"/>
        <v>119.97</v>
      </c>
      <c r="M225" s="15">
        <f t="shared" si="21"/>
        <v>1</v>
      </c>
    </row>
    <row r="226" spans="1:13" x14ac:dyDescent="0.25">
      <c r="A226" s="1"/>
      <c r="B226" s="1"/>
      <c r="C226" s="1"/>
      <c r="D226" s="1"/>
      <c r="E226" s="1"/>
      <c r="F226" s="1" t="s">
        <v>312</v>
      </c>
      <c r="G226" s="1"/>
      <c r="H226" s="1"/>
      <c r="I226" s="1"/>
      <c r="J226" s="2">
        <v>115</v>
      </c>
      <c r="K226" s="2">
        <v>4253.63</v>
      </c>
      <c r="L226" s="2">
        <f t="shared" si="20"/>
        <v>-4138.63</v>
      </c>
      <c r="M226" s="15">
        <f t="shared" si="21"/>
        <v>2.7040000000000002E-2</v>
      </c>
    </row>
    <row r="227" spans="1:13" x14ac:dyDescent="0.25">
      <c r="A227" s="1"/>
      <c r="B227" s="1"/>
      <c r="C227" s="1"/>
      <c r="D227" s="1"/>
      <c r="E227" s="1"/>
      <c r="F227" s="1" t="s">
        <v>313</v>
      </c>
      <c r="G227" s="1"/>
      <c r="H227" s="1"/>
      <c r="I227" s="1"/>
      <c r="J227" s="2">
        <v>3033.73</v>
      </c>
      <c r="K227" s="2">
        <v>10000</v>
      </c>
      <c r="L227" s="2">
        <f t="shared" si="20"/>
        <v>-6966.27</v>
      </c>
      <c r="M227" s="15">
        <f t="shared" si="21"/>
        <v>0.30336999999999997</v>
      </c>
    </row>
    <row r="228" spans="1:13" x14ac:dyDescent="0.25">
      <c r="A228" s="1"/>
      <c r="B228" s="1"/>
      <c r="C228" s="1"/>
      <c r="D228" s="1"/>
      <c r="E228" s="1"/>
      <c r="F228" s="1" t="s">
        <v>314</v>
      </c>
      <c r="G228" s="1"/>
      <c r="H228" s="1"/>
      <c r="I228" s="1"/>
      <c r="J228" s="2"/>
      <c r="K228" s="2"/>
      <c r="L228" s="2"/>
      <c r="M228" s="15"/>
    </row>
    <row r="229" spans="1:13" ht="15.75" thickBot="1" x14ac:dyDescent="0.3">
      <c r="A229" s="1"/>
      <c r="B229" s="1"/>
      <c r="C229" s="1"/>
      <c r="D229" s="1"/>
      <c r="E229" s="1"/>
      <c r="F229" s="1"/>
      <c r="G229" s="1" t="s">
        <v>315</v>
      </c>
      <c r="H229" s="1"/>
      <c r="I229" s="1"/>
      <c r="J229" s="2">
        <v>550</v>
      </c>
      <c r="K229" s="2">
        <v>550</v>
      </c>
      <c r="L229" s="2">
        <f t="shared" ref="L229:L234" si="22">ROUND((J229-K229),5)</f>
        <v>0</v>
      </c>
      <c r="M229" s="15">
        <f t="shared" ref="M229:M234" si="23">ROUND(IF(K229=0, IF(J229=0, 0, 1), J229/K229),5)</f>
        <v>1</v>
      </c>
    </row>
    <row r="230" spans="1:13" ht="15.75" thickBot="1" x14ac:dyDescent="0.3">
      <c r="A230" s="1"/>
      <c r="B230" s="1"/>
      <c r="C230" s="1"/>
      <c r="D230" s="1"/>
      <c r="E230" s="1"/>
      <c r="F230" s="1" t="s">
        <v>316</v>
      </c>
      <c r="G230" s="1"/>
      <c r="H230" s="1"/>
      <c r="I230" s="1"/>
      <c r="J230" s="3">
        <f>ROUND(SUM(J228:J229),5)</f>
        <v>550</v>
      </c>
      <c r="K230" s="3">
        <f>ROUND(SUM(K228:K229),5)</f>
        <v>550</v>
      </c>
      <c r="L230" s="3">
        <f t="shared" si="22"/>
        <v>0</v>
      </c>
      <c r="M230" s="17">
        <f t="shared" si="23"/>
        <v>1</v>
      </c>
    </row>
    <row r="231" spans="1:13" x14ac:dyDescent="0.25">
      <c r="A231" s="1"/>
      <c r="B231" s="1"/>
      <c r="C231" s="1"/>
      <c r="D231" s="1"/>
      <c r="E231" s="1" t="s">
        <v>317</v>
      </c>
      <c r="F231" s="1"/>
      <c r="G231" s="1"/>
      <c r="H231" s="1"/>
      <c r="I231" s="1"/>
      <c r="J231" s="2">
        <f>ROUND(SUM(J221:J227)+J230,5)</f>
        <v>6906.75</v>
      </c>
      <c r="K231" s="2">
        <f>ROUND(SUM(K221:K227)+K230,5)</f>
        <v>23347.7</v>
      </c>
      <c r="L231" s="2">
        <f t="shared" si="22"/>
        <v>-16440.95</v>
      </c>
      <c r="M231" s="15">
        <f t="shared" si="23"/>
        <v>0.29582000000000003</v>
      </c>
    </row>
    <row r="232" spans="1:13" ht="15.75" thickBot="1" x14ac:dyDescent="0.3">
      <c r="A232" s="1"/>
      <c r="B232" s="1"/>
      <c r="C232" s="1"/>
      <c r="D232" s="1"/>
      <c r="E232" s="1" t="s">
        <v>318</v>
      </c>
      <c r="F232" s="1"/>
      <c r="G232" s="1"/>
      <c r="H232" s="1"/>
      <c r="I232" s="1"/>
      <c r="J232" s="2">
        <v>-277.74</v>
      </c>
      <c r="K232" s="2">
        <v>0</v>
      </c>
      <c r="L232" s="2">
        <f t="shared" si="22"/>
        <v>-277.74</v>
      </c>
      <c r="M232" s="15">
        <f t="shared" si="23"/>
        <v>1</v>
      </c>
    </row>
    <row r="233" spans="1:13" ht="15.75" thickBot="1" x14ac:dyDescent="0.3">
      <c r="A233" s="1"/>
      <c r="B233" s="1"/>
      <c r="C233" s="1"/>
      <c r="D233" s="1" t="s">
        <v>319</v>
      </c>
      <c r="E233" s="1"/>
      <c r="F233" s="1"/>
      <c r="G233" s="1"/>
      <c r="H233" s="1"/>
      <c r="I233" s="1"/>
      <c r="J233" s="3">
        <f>ROUND(J34+J43+J142+J147+J156+J199+J204+J220+SUM(J231:J232),5)</f>
        <v>1331186.7</v>
      </c>
      <c r="K233" s="3">
        <f>ROUND(K34+K43+K142+K147+K156+K199+K204+K220+SUM(K231:K232),5)</f>
        <v>1356877.55</v>
      </c>
      <c r="L233" s="3">
        <f t="shared" si="22"/>
        <v>-25690.85</v>
      </c>
      <c r="M233" s="17">
        <f t="shared" si="23"/>
        <v>0.98107</v>
      </c>
    </row>
    <row r="234" spans="1:13" x14ac:dyDescent="0.25">
      <c r="A234" s="1"/>
      <c r="B234" s="1" t="s">
        <v>320</v>
      </c>
      <c r="C234" s="1"/>
      <c r="D234" s="1"/>
      <c r="E234" s="1"/>
      <c r="F234" s="1"/>
      <c r="G234" s="1"/>
      <c r="H234" s="1"/>
      <c r="I234" s="1"/>
      <c r="J234" s="2">
        <f>ROUND(J3+J33-J233,5)</f>
        <v>383655.12</v>
      </c>
      <c r="K234" s="2">
        <f>ROUND(K3+K33-K233,5)</f>
        <v>311206.68</v>
      </c>
      <c r="L234" s="2">
        <f t="shared" si="22"/>
        <v>72448.44</v>
      </c>
      <c r="M234" s="15">
        <f t="shared" si="23"/>
        <v>1.2327999999999999</v>
      </c>
    </row>
    <row r="235" spans="1:13" x14ac:dyDescent="0.25">
      <c r="A235" s="1"/>
      <c r="B235" s="1" t="s">
        <v>321</v>
      </c>
      <c r="C235" s="1"/>
      <c r="D235" s="1"/>
      <c r="E235" s="1"/>
      <c r="F235" s="1"/>
      <c r="G235" s="1"/>
      <c r="H235" s="1"/>
      <c r="I235" s="1"/>
      <c r="J235" s="2"/>
      <c r="K235" s="2"/>
      <c r="L235" s="2"/>
      <c r="M235" s="15"/>
    </row>
    <row r="236" spans="1:13" x14ac:dyDescent="0.25">
      <c r="A236" s="1"/>
      <c r="B236" s="1"/>
      <c r="C236" s="1" t="s">
        <v>322</v>
      </c>
      <c r="D236" s="1"/>
      <c r="E236" s="1"/>
      <c r="F236" s="1"/>
      <c r="G236" s="1"/>
      <c r="H236" s="1"/>
      <c r="I236" s="1"/>
      <c r="J236" s="2"/>
      <c r="K236" s="2"/>
      <c r="L236" s="2"/>
      <c r="M236" s="15"/>
    </row>
    <row r="237" spans="1:13" x14ac:dyDescent="0.25">
      <c r="A237" s="1"/>
      <c r="B237" s="1"/>
      <c r="C237" s="1"/>
      <c r="D237" s="1" t="s">
        <v>367</v>
      </c>
      <c r="E237" s="1"/>
      <c r="F237" s="1"/>
      <c r="G237" s="1"/>
      <c r="H237" s="1"/>
      <c r="I237" s="1"/>
      <c r="J237" s="2"/>
      <c r="K237" s="2"/>
      <c r="L237" s="2"/>
      <c r="M237" s="15"/>
    </row>
    <row r="238" spans="1:13" x14ac:dyDescent="0.25">
      <c r="A238" s="1"/>
      <c r="B238" s="1"/>
      <c r="C238" s="1"/>
      <c r="D238" s="1"/>
      <c r="E238" s="1" t="s">
        <v>368</v>
      </c>
      <c r="F238" s="1"/>
      <c r="G238" s="1"/>
      <c r="H238" s="1"/>
      <c r="I238" s="1"/>
      <c r="J238" s="2">
        <v>-18.989999999999998</v>
      </c>
      <c r="K238" s="2"/>
      <c r="L238" s="2"/>
      <c r="M238" s="15"/>
    </row>
    <row r="239" spans="1:13" ht="15.75" thickBot="1" x14ac:dyDescent="0.3">
      <c r="A239" s="1"/>
      <c r="B239" s="1"/>
      <c r="C239" s="1"/>
      <c r="D239" s="1"/>
      <c r="E239" s="1" t="s">
        <v>369</v>
      </c>
      <c r="F239" s="1"/>
      <c r="G239" s="1"/>
      <c r="H239" s="1"/>
      <c r="I239" s="1"/>
      <c r="J239" s="4">
        <v>12000</v>
      </c>
      <c r="K239" s="2"/>
      <c r="L239" s="2"/>
      <c r="M239" s="15"/>
    </row>
    <row r="240" spans="1:13" x14ac:dyDescent="0.25">
      <c r="A240" s="1"/>
      <c r="B240" s="1"/>
      <c r="C240" s="1"/>
      <c r="D240" s="1" t="s">
        <v>370</v>
      </c>
      <c r="E240" s="1"/>
      <c r="F240" s="1"/>
      <c r="G240" s="1"/>
      <c r="H240" s="1"/>
      <c r="I240" s="1"/>
      <c r="J240" s="2">
        <f>ROUND(SUM(J237:J239),5)</f>
        <v>11981.01</v>
      </c>
      <c r="K240" s="2"/>
      <c r="L240" s="2"/>
      <c r="M240" s="15"/>
    </row>
    <row r="241" spans="1:13" x14ac:dyDescent="0.25">
      <c r="A241" s="1"/>
      <c r="B241" s="1"/>
      <c r="C241" s="1"/>
      <c r="D241" s="1" t="s">
        <v>371</v>
      </c>
      <c r="E241" s="1"/>
      <c r="F241" s="1"/>
      <c r="G241" s="1"/>
      <c r="H241" s="1"/>
      <c r="I241" s="1"/>
      <c r="J241" s="2"/>
      <c r="K241" s="2"/>
      <c r="L241" s="2"/>
      <c r="M241" s="15"/>
    </row>
    <row r="242" spans="1:13" ht="15.75" thickBot="1" x14ac:dyDescent="0.3">
      <c r="A242" s="1"/>
      <c r="B242" s="1"/>
      <c r="C242" s="1"/>
      <c r="D242" s="1"/>
      <c r="E242" s="1" t="s">
        <v>372</v>
      </c>
      <c r="F242" s="1"/>
      <c r="G242" s="1"/>
      <c r="H242" s="1"/>
      <c r="I242" s="1"/>
      <c r="J242" s="4">
        <v>75000</v>
      </c>
      <c r="K242" s="2"/>
      <c r="L242" s="2"/>
      <c r="M242" s="15"/>
    </row>
    <row r="243" spans="1:13" x14ac:dyDescent="0.25">
      <c r="A243" s="1"/>
      <c r="B243" s="1"/>
      <c r="C243" s="1"/>
      <c r="D243" s="1" t="s">
        <v>373</v>
      </c>
      <c r="E243" s="1"/>
      <c r="F243" s="1"/>
      <c r="G243" s="1"/>
      <c r="H243" s="1"/>
      <c r="I243" s="1"/>
      <c r="J243" s="2">
        <f>ROUND(SUM(J241:J242),5)</f>
        <v>75000</v>
      </c>
      <c r="K243" s="2"/>
      <c r="L243" s="2"/>
      <c r="M243" s="15"/>
    </row>
    <row r="244" spans="1:13" x14ac:dyDescent="0.25">
      <c r="A244" s="1"/>
      <c r="B244" s="1"/>
      <c r="C244" s="1"/>
      <c r="D244" s="1" t="s">
        <v>323</v>
      </c>
      <c r="E244" s="1"/>
      <c r="F244" s="1"/>
      <c r="G244" s="1"/>
      <c r="H244" s="1"/>
      <c r="I244" s="1"/>
      <c r="J244" s="2"/>
      <c r="K244" s="2"/>
      <c r="L244" s="2"/>
      <c r="M244" s="15"/>
    </row>
    <row r="245" spans="1:13" x14ac:dyDescent="0.25">
      <c r="A245" s="1"/>
      <c r="B245" s="1"/>
      <c r="C245" s="1"/>
      <c r="D245" s="1"/>
      <c r="E245" s="1" t="s">
        <v>374</v>
      </c>
      <c r="F245" s="1"/>
      <c r="G245" s="1"/>
      <c r="H245" s="1"/>
      <c r="I245" s="1"/>
      <c r="J245" s="2">
        <v>2641.04</v>
      </c>
      <c r="K245" s="2"/>
      <c r="L245" s="2"/>
      <c r="M245" s="15"/>
    </row>
    <row r="246" spans="1:13" x14ac:dyDescent="0.25">
      <c r="A246" s="1"/>
      <c r="B246" s="1"/>
      <c r="C246" s="1"/>
      <c r="D246" s="1"/>
      <c r="E246" s="1" t="s">
        <v>324</v>
      </c>
      <c r="F246" s="1"/>
      <c r="G246" s="1"/>
      <c r="H246" s="1"/>
      <c r="I246" s="1"/>
      <c r="J246" s="2"/>
      <c r="K246" s="2"/>
      <c r="L246" s="2"/>
      <c r="M246" s="15"/>
    </row>
    <row r="247" spans="1:13" x14ac:dyDescent="0.25">
      <c r="A247" s="1"/>
      <c r="B247" s="1"/>
      <c r="C247" s="1"/>
      <c r="D247" s="1"/>
      <c r="E247" s="1"/>
      <c r="F247" s="1" t="s">
        <v>325</v>
      </c>
      <c r="G247" s="1"/>
      <c r="H247" s="1"/>
      <c r="I247" s="1"/>
      <c r="J247" s="2">
        <v>500</v>
      </c>
      <c r="K247" s="2">
        <v>3333.32</v>
      </c>
      <c r="L247" s="2">
        <f>ROUND((J247-K247),5)</f>
        <v>-2833.32</v>
      </c>
      <c r="M247" s="15">
        <f>ROUND(IF(K247=0, IF(J247=0, 0, 1), J247/K247),5)</f>
        <v>0.15</v>
      </c>
    </row>
    <row r="248" spans="1:13" x14ac:dyDescent="0.25">
      <c r="A248" s="1"/>
      <c r="B248" s="1"/>
      <c r="C248" s="1"/>
      <c r="D248" s="1"/>
      <c r="E248" s="1"/>
      <c r="F248" s="1" t="s">
        <v>326</v>
      </c>
      <c r="G248" s="1"/>
      <c r="H248" s="1"/>
      <c r="I248" s="1"/>
      <c r="J248" s="2">
        <v>30000</v>
      </c>
      <c r="K248" s="2">
        <v>29166.68</v>
      </c>
      <c r="L248" s="2">
        <f>ROUND((J248-K248),5)</f>
        <v>833.32</v>
      </c>
      <c r="M248" s="15">
        <f>ROUND(IF(K248=0, IF(J248=0, 0, 1), J248/K248),5)</f>
        <v>1.02857</v>
      </c>
    </row>
    <row r="249" spans="1:13" x14ac:dyDescent="0.25">
      <c r="A249" s="1"/>
      <c r="B249" s="1"/>
      <c r="C249" s="1"/>
      <c r="D249" s="1"/>
      <c r="E249" s="1"/>
      <c r="F249" s="1" t="s">
        <v>327</v>
      </c>
      <c r="G249" s="1"/>
      <c r="H249" s="1"/>
      <c r="I249" s="1"/>
      <c r="J249" s="2">
        <v>2901.5</v>
      </c>
      <c r="K249" s="2"/>
      <c r="L249" s="2"/>
      <c r="M249" s="15"/>
    </row>
    <row r="250" spans="1:13" ht="15.75" thickBot="1" x14ac:dyDescent="0.3">
      <c r="A250" s="1"/>
      <c r="B250" s="1"/>
      <c r="C250" s="1"/>
      <c r="D250" s="1"/>
      <c r="E250" s="1"/>
      <c r="F250" s="1" t="s">
        <v>375</v>
      </c>
      <c r="G250" s="1"/>
      <c r="H250" s="1"/>
      <c r="I250" s="1"/>
      <c r="J250" s="4">
        <v>75</v>
      </c>
      <c r="K250" s="4"/>
      <c r="L250" s="4"/>
      <c r="M250" s="18"/>
    </row>
    <row r="251" spans="1:13" x14ac:dyDescent="0.25">
      <c r="A251" s="1"/>
      <c r="B251" s="1"/>
      <c r="C251" s="1"/>
      <c r="D251" s="1"/>
      <c r="E251" s="1" t="s">
        <v>328</v>
      </c>
      <c r="F251" s="1"/>
      <c r="G251" s="1"/>
      <c r="H251" s="1"/>
      <c r="I251" s="1"/>
      <c r="J251" s="2">
        <f>ROUND(SUM(J246:J250),5)</f>
        <v>33476.5</v>
      </c>
      <c r="K251" s="2">
        <f>ROUND(SUM(K246:K250),5)</f>
        <v>32500</v>
      </c>
      <c r="L251" s="2">
        <f>ROUND((J251-K251),5)</f>
        <v>976.5</v>
      </c>
      <c r="M251" s="15">
        <f>ROUND(IF(K251=0, IF(J251=0, 0, 1), J251/K251),5)</f>
        <v>1.0300499999999999</v>
      </c>
    </row>
    <row r="252" spans="1:13" x14ac:dyDescent="0.25">
      <c r="A252" s="1"/>
      <c r="B252" s="1"/>
      <c r="C252" s="1"/>
      <c r="D252" s="1"/>
      <c r="E252" s="1" t="s">
        <v>376</v>
      </c>
      <c r="F252" s="1"/>
      <c r="G252" s="1"/>
      <c r="H252" s="1"/>
      <c r="I252" s="1"/>
      <c r="J252" s="2"/>
      <c r="K252" s="2"/>
      <c r="L252" s="2"/>
      <c r="M252" s="15"/>
    </row>
    <row r="253" spans="1:13" ht="15.75" thickBot="1" x14ac:dyDescent="0.3">
      <c r="A253" s="1"/>
      <c r="B253" s="1"/>
      <c r="C253" s="1"/>
      <c r="D253" s="1"/>
      <c r="E253" s="1"/>
      <c r="F253" s="1" t="s">
        <v>377</v>
      </c>
      <c r="G253" s="1"/>
      <c r="H253" s="1"/>
      <c r="I253" s="1"/>
      <c r="J253" s="4">
        <v>32500</v>
      </c>
      <c r="K253" s="2"/>
      <c r="L253" s="2"/>
      <c r="M253" s="15"/>
    </row>
    <row r="254" spans="1:13" x14ac:dyDescent="0.25">
      <c r="A254" s="1"/>
      <c r="B254" s="1"/>
      <c r="C254" s="1"/>
      <c r="D254" s="1"/>
      <c r="E254" s="1" t="s">
        <v>378</v>
      </c>
      <c r="F254" s="1"/>
      <c r="G254" s="1"/>
      <c r="H254" s="1"/>
      <c r="I254" s="1"/>
      <c r="J254" s="2">
        <f>ROUND(SUM(J252:J253),5)</f>
        <v>32500</v>
      </c>
      <c r="K254" s="2"/>
      <c r="L254" s="2"/>
      <c r="M254" s="15"/>
    </row>
    <row r="255" spans="1:13" x14ac:dyDescent="0.25">
      <c r="A255" s="1"/>
      <c r="B255" s="1"/>
      <c r="C255" s="1"/>
      <c r="D255" s="1"/>
      <c r="E255" s="1" t="s">
        <v>379</v>
      </c>
      <c r="F255" s="1"/>
      <c r="G255" s="1"/>
      <c r="H255" s="1"/>
      <c r="I255" s="1"/>
      <c r="J255" s="2">
        <v>2387.9699999999998</v>
      </c>
      <c r="K255" s="2"/>
      <c r="L255" s="2"/>
      <c r="M255" s="15"/>
    </row>
    <row r="256" spans="1:13" x14ac:dyDescent="0.25">
      <c r="A256" s="1"/>
      <c r="B256" s="1"/>
      <c r="C256" s="1"/>
      <c r="D256" s="1"/>
      <c r="E256" s="1" t="s">
        <v>329</v>
      </c>
      <c r="F256" s="1"/>
      <c r="G256" s="1"/>
      <c r="H256" s="1"/>
      <c r="I256" s="1"/>
      <c r="J256" s="2"/>
      <c r="K256" s="2"/>
      <c r="L256" s="2"/>
      <c r="M256" s="15"/>
    </row>
    <row r="257" spans="1:13" x14ac:dyDescent="0.25">
      <c r="A257" s="1"/>
      <c r="B257" s="1"/>
      <c r="C257" s="1"/>
      <c r="D257" s="1"/>
      <c r="E257" s="1"/>
      <c r="F257" s="1" t="s">
        <v>330</v>
      </c>
      <c r="G257" s="1"/>
      <c r="H257" s="1"/>
      <c r="I257" s="1"/>
      <c r="J257" s="2">
        <v>95450.73</v>
      </c>
      <c r="K257" s="2"/>
      <c r="L257" s="2"/>
      <c r="M257" s="15"/>
    </row>
    <row r="258" spans="1:13" x14ac:dyDescent="0.25">
      <c r="A258" s="1"/>
      <c r="B258" s="1"/>
      <c r="C258" s="1"/>
      <c r="D258" s="1"/>
      <c r="E258" s="1"/>
      <c r="F258" s="1" t="s">
        <v>331</v>
      </c>
      <c r="G258" s="1"/>
      <c r="H258" s="1"/>
      <c r="I258" s="1"/>
      <c r="J258" s="2">
        <v>48025.13</v>
      </c>
      <c r="K258" s="2"/>
      <c r="L258" s="2"/>
      <c r="M258" s="15"/>
    </row>
    <row r="259" spans="1:13" x14ac:dyDescent="0.25">
      <c r="A259" s="1"/>
      <c r="B259" s="1"/>
      <c r="C259" s="1"/>
      <c r="D259" s="1"/>
      <c r="E259" s="1"/>
      <c r="F259" s="1" t="s">
        <v>332</v>
      </c>
      <c r="G259" s="1"/>
      <c r="H259" s="1"/>
      <c r="I259" s="1"/>
      <c r="J259" s="2">
        <v>33655.699999999997</v>
      </c>
      <c r="K259" s="2"/>
      <c r="L259" s="2"/>
      <c r="M259" s="15"/>
    </row>
    <row r="260" spans="1:13" x14ac:dyDescent="0.25">
      <c r="A260" s="1"/>
      <c r="B260" s="1"/>
      <c r="C260" s="1"/>
      <c r="D260" s="1"/>
      <c r="E260" s="1"/>
      <c r="F260" s="1" t="s">
        <v>333</v>
      </c>
      <c r="G260" s="1"/>
      <c r="H260" s="1"/>
      <c r="I260" s="1"/>
      <c r="J260" s="2">
        <v>150821.38</v>
      </c>
      <c r="K260" s="2"/>
      <c r="L260" s="2"/>
      <c r="M260" s="15"/>
    </row>
    <row r="261" spans="1:13" ht="15.75" thickBot="1" x14ac:dyDescent="0.3">
      <c r="A261" s="1"/>
      <c r="B261" s="1"/>
      <c r="C261" s="1"/>
      <c r="D261" s="1"/>
      <c r="E261" s="1"/>
      <c r="F261" s="1" t="s">
        <v>334</v>
      </c>
      <c r="G261" s="1"/>
      <c r="H261" s="1"/>
      <c r="I261" s="1"/>
      <c r="J261" s="4">
        <v>10011.44</v>
      </c>
      <c r="K261" s="2"/>
      <c r="L261" s="2"/>
      <c r="M261" s="15"/>
    </row>
    <row r="262" spans="1:13" x14ac:dyDescent="0.25">
      <c r="A262" s="1"/>
      <c r="B262" s="1"/>
      <c r="C262" s="1"/>
      <c r="D262" s="1"/>
      <c r="E262" s="1" t="s">
        <v>335</v>
      </c>
      <c r="F262" s="1"/>
      <c r="G262" s="1"/>
      <c r="H262" s="1"/>
      <c r="I262" s="1"/>
      <c r="J262" s="2">
        <f>ROUND(SUM(J256:J261),5)</f>
        <v>337964.38</v>
      </c>
      <c r="K262" s="2"/>
      <c r="L262" s="2"/>
      <c r="M262" s="15"/>
    </row>
    <row r="263" spans="1:13" ht="15.75" thickBot="1" x14ac:dyDescent="0.3">
      <c r="A263" s="1"/>
      <c r="B263" s="1"/>
      <c r="C263" s="1"/>
      <c r="D263" s="1"/>
      <c r="E263" s="1" t="s">
        <v>336</v>
      </c>
      <c r="F263" s="1"/>
      <c r="G263" s="1"/>
      <c r="H263" s="1"/>
      <c r="I263" s="1"/>
      <c r="J263" s="2">
        <v>1680</v>
      </c>
      <c r="K263" s="2"/>
      <c r="L263" s="2"/>
      <c r="M263" s="15"/>
    </row>
    <row r="264" spans="1:13" ht="15.75" thickBot="1" x14ac:dyDescent="0.3">
      <c r="A264" s="1"/>
      <c r="B264" s="1"/>
      <c r="C264" s="1"/>
      <c r="D264" s="1" t="s">
        <v>337</v>
      </c>
      <c r="E264" s="1"/>
      <c r="F264" s="1"/>
      <c r="G264" s="1"/>
      <c r="H264" s="1"/>
      <c r="I264" s="1"/>
      <c r="J264" s="3">
        <f>ROUND(SUM(J244:J245)+J251+SUM(J254:J255)+SUM(J262:J263),5)</f>
        <v>410649.89</v>
      </c>
      <c r="K264" s="3">
        <f>ROUND(SUM(K244:K245)+K251+SUM(K254:K255)+SUM(K262:K263),5)</f>
        <v>32500</v>
      </c>
      <c r="L264" s="3">
        <f>ROUND((J264-K264),5)</f>
        <v>378149.89</v>
      </c>
      <c r="M264" s="17">
        <f>ROUND(IF(K264=0, IF(J264=0, 0, 1), J264/K264),5)</f>
        <v>12.63538</v>
      </c>
    </row>
    <row r="265" spans="1:13" x14ac:dyDescent="0.25">
      <c r="A265" s="1"/>
      <c r="B265" s="1"/>
      <c r="C265" s="1" t="s">
        <v>338</v>
      </c>
      <c r="D265" s="1"/>
      <c r="E265" s="1"/>
      <c r="F265" s="1"/>
      <c r="G265" s="1"/>
      <c r="H265" s="1"/>
      <c r="I265" s="1"/>
      <c r="J265" s="2">
        <f>ROUND(J236+J240+J243+J264,5)</f>
        <v>497630.9</v>
      </c>
      <c r="K265" s="2">
        <f>ROUND(K236+K240+K243+K264,5)</f>
        <v>32500</v>
      </c>
      <c r="L265" s="2">
        <f>ROUND((J265-K265),5)</f>
        <v>465130.9</v>
      </c>
      <c r="M265" s="15">
        <f>ROUND(IF(K265=0, IF(J265=0, 0, 1), J265/K265),5)</f>
        <v>15.311719999999999</v>
      </c>
    </row>
    <row r="266" spans="1:13" x14ac:dyDescent="0.25">
      <c r="A266" s="1"/>
      <c r="B266" s="1"/>
      <c r="C266" s="1" t="s">
        <v>339</v>
      </c>
      <c r="D266" s="1"/>
      <c r="E266" s="1"/>
      <c r="F266" s="1"/>
      <c r="G266" s="1"/>
      <c r="H266" s="1"/>
      <c r="I266" s="1"/>
      <c r="J266" s="2"/>
      <c r="K266" s="2"/>
      <c r="L266" s="2"/>
      <c r="M266" s="15"/>
    </row>
    <row r="267" spans="1:13" x14ac:dyDescent="0.25">
      <c r="A267" s="1"/>
      <c r="B267" s="1"/>
      <c r="C267" s="1"/>
      <c r="D267" s="1" t="s">
        <v>340</v>
      </c>
      <c r="E267" s="1"/>
      <c r="F267" s="1"/>
      <c r="G267" s="1"/>
      <c r="H267" s="1"/>
      <c r="I267" s="1"/>
      <c r="J267" s="2"/>
      <c r="K267" s="2"/>
      <c r="L267" s="2"/>
      <c r="M267" s="15"/>
    </row>
    <row r="268" spans="1:13" x14ac:dyDescent="0.25">
      <c r="A268" s="1"/>
      <c r="B268" s="1"/>
      <c r="C268" s="1"/>
      <c r="D268" s="1"/>
      <c r="E268" s="1" t="s">
        <v>341</v>
      </c>
      <c r="F268" s="1"/>
      <c r="G268" s="1"/>
      <c r="H268" s="1"/>
      <c r="I268" s="1"/>
      <c r="J268" s="2">
        <v>716.04</v>
      </c>
      <c r="K268" s="2"/>
      <c r="L268" s="2"/>
      <c r="M268" s="15"/>
    </row>
    <row r="269" spans="1:13" x14ac:dyDescent="0.25">
      <c r="A269" s="1"/>
      <c r="B269" s="1"/>
      <c r="C269" s="1"/>
      <c r="D269" s="1"/>
      <c r="E269" s="1" t="s">
        <v>380</v>
      </c>
      <c r="F269" s="1"/>
      <c r="G269" s="1"/>
      <c r="H269" s="1"/>
      <c r="I269" s="1"/>
      <c r="J269" s="2">
        <v>212.01</v>
      </c>
      <c r="K269" s="2"/>
      <c r="L269" s="2"/>
      <c r="M269" s="15"/>
    </row>
    <row r="270" spans="1:13" x14ac:dyDescent="0.25">
      <c r="A270" s="1"/>
      <c r="B270" s="1"/>
      <c r="C270" s="1"/>
      <c r="D270" s="1"/>
      <c r="E270" s="1" t="s">
        <v>381</v>
      </c>
      <c r="F270" s="1"/>
      <c r="G270" s="1"/>
      <c r="H270" s="1"/>
      <c r="I270" s="1"/>
      <c r="J270" s="2">
        <v>11194.1</v>
      </c>
      <c r="K270" s="2"/>
      <c r="L270" s="2"/>
      <c r="M270" s="15"/>
    </row>
    <row r="271" spans="1:13" x14ac:dyDescent="0.25">
      <c r="A271" s="1"/>
      <c r="B271" s="1"/>
      <c r="C271" s="1"/>
      <c r="D271" s="1"/>
      <c r="E271" s="1" t="s">
        <v>382</v>
      </c>
      <c r="F271" s="1"/>
      <c r="G271" s="1"/>
      <c r="H271" s="1"/>
      <c r="I271" s="1"/>
      <c r="J271" s="2">
        <v>4756.3100000000004</v>
      </c>
      <c r="K271" s="2"/>
      <c r="L271" s="2"/>
      <c r="M271" s="15"/>
    </row>
    <row r="272" spans="1:13" x14ac:dyDescent="0.25">
      <c r="A272" s="1"/>
      <c r="B272" s="1"/>
      <c r="C272" s="1"/>
      <c r="D272" s="1"/>
      <c r="E272" s="1" t="s">
        <v>383</v>
      </c>
      <c r="F272" s="1"/>
      <c r="G272" s="1"/>
      <c r="H272" s="1"/>
      <c r="I272" s="1"/>
      <c r="J272" s="2">
        <v>3.44</v>
      </c>
      <c r="K272" s="2"/>
      <c r="L272" s="2"/>
      <c r="M272" s="15"/>
    </row>
    <row r="273" spans="1:13" x14ac:dyDescent="0.25">
      <c r="A273" s="1"/>
      <c r="B273" s="1"/>
      <c r="C273" s="1"/>
      <c r="D273" s="1"/>
      <c r="E273" s="1" t="s">
        <v>384</v>
      </c>
      <c r="F273" s="1"/>
      <c r="G273" s="1"/>
      <c r="H273" s="1"/>
      <c r="I273" s="1"/>
      <c r="J273" s="2">
        <v>6161</v>
      </c>
      <c r="K273" s="2"/>
      <c r="L273" s="2"/>
      <c r="M273" s="15"/>
    </row>
    <row r="274" spans="1:13" x14ac:dyDescent="0.25">
      <c r="A274" s="1"/>
      <c r="B274" s="1"/>
      <c r="C274" s="1"/>
      <c r="D274" s="1"/>
      <c r="E274" s="1" t="s">
        <v>342</v>
      </c>
      <c r="F274" s="1"/>
      <c r="G274" s="1"/>
      <c r="H274" s="1"/>
      <c r="I274" s="1"/>
      <c r="J274" s="2"/>
      <c r="K274" s="2"/>
      <c r="L274" s="2"/>
      <c r="M274" s="15"/>
    </row>
    <row r="275" spans="1:13" x14ac:dyDescent="0.25">
      <c r="A275" s="1"/>
      <c r="B275" s="1"/>
      <c r="C275" s="1"/>
      <c r="D275" s="1"/>
      <c r="E275" s="1"/>
      <c r="F275" s="1" t="s">
        <v>343</v>
      </c>
      <c r="G275" s="1"/>
      <c r="H275" s="1"/>
      <c r="I275" s="1"/>
      <c r="J275" s="2">
        <v>48661.48</v>
      </c>
      <c r="K275" s="2"/>
      <c r="L275" s="2"/>
      <c r="M275" s="15"/>
    </row>
    <row r="276" spans="1:13" x14ac:dyDescent="0.25">
      <c r="A276" s="1"/>
      <c r="B276" s="1"/>
      <c r="C276" s="1"/>
      <c r="D276" s="1"/>
      <c r="E276" s="1"/>
      <c r="F276" s="1" t="s">
        <v>344</v>
      </c>
      <c r="G276" s="1"/>
      <c r="H276" s="1"/>
      <c r="I276" s="1"/>
      <c r="J276" s="2">
        <v>10037.27</v>
      </c>
      <c r="K276" s="2"/>
      <c r="L276" s="2"/>
      <c r="M276" s="15"/>
    </row>
    <row r="277" spans="1:13" x14ac:dyDescent="0.25">
      <c r="A277" s="1"/>
      <c r="B277" s="1"/>
      <c r="C277" s="1"/>
      <c r="D277" s="1"/>
      <c r="E277" s="1"/>
      <c r="F277" s="1" t="s">
        <v>345</v>
      </c>
      <c r="G277" s="1"/>
      <c r="H277" s="1"/>
      <c r="I277" s="1"/>
      <c r="J277" s="2">
        <v>41132.300000000003</v>
      </c>
      <c r="K277" s="2">
        <v>12920.52</v>
      </c>
      <c r="L277" s="2">
        <f>ROUND((J277-K277),5)</f>
        <v>28211.78</v>
      </c>
      <c r="M277" s="15">
        <f>ROUND(IF(K277=0, IF(J277=0, 0, 1), J277/K277),5)</f>
        <v>3.1834899999999999</v>
      </c>
    </row>
    <row r="278" spans="1:13" x14ac:dyDescent="0.25">
      <c r="A278" s="1"/>
      <c r="B278" s="1"/>
      <c r="C278" s="1"/>
      <c r="D278" s="1"/>
      <c r="E278" s="1"/>
      <c r="F278" s="1" t="s">
        <v>346</v>
      </c>
      <c r="G278" s="1"/>
      <c r="H278" s="1"/>
      <c r="I278" s="1"/>
      <c r="J278" s="2">
        <v>9855.14</v>
      </c>
      <c r="K278" s="2"/>
      <c r="L278" s="2"/>
      <c r="M278" s="15"/>
    </row>
    <row r="279" spans="1:13" ht="15.75" thickBot="1" x14ac:dyDescent="0.3">
      <c r="A279" s="1"/>
      <c r="B279" s="1"/>
      <c r="C279" s="1"/>
      <c r="D279" s="1"/>
      <c r="E279" s="1"/>
      <c r="F279" s="1" t="s">
        <v>385</v>
      </c>
      <c r="G279" s="1"/>
      <c r="H279" s="1"/>
      <c r="I279" s="1"/>
      <c r="J279" s="4">
        <v>14.35</v>
      </c>
      <c r="K279" s="4"/>
      <c r="L279" s="4"/>
      <c r="M279" s="18"/>
    </row>
    <row r="280" spans="1:13" x14ac:dyDescent="0.25">
      <c r="A280" s="1"/>
      <c r="B280" s="1"/>
      <c r="C280" s="1"/>
      <c r="D280" s="1"/>
      <c r="E280" s="1" t="s">
        <v>347</v>
      </c>
      <c r="F280" s="1"/>
      <c r="G280" s="1"/>
      <c r="H280" s="1"/>
      <c r="I280" s="1"/>
      <c r="J280" s="2">
        <f>ROUND(SUM(J274:J279),5)</f>
        <v>109700.54</v>
      </c>
      <c r="K280" s="2">
        <f>ROUND(SUM(K274:K279),5)</f>
        <v>12920.52</v>
      </c>
      <c r="L280" s="2">
        <f>ROUND((J280-K280),5)</f>
        <v>96780.02</v>
      </c>
      <c r="M280" s="15">
        <f>ROUND(IF(K280=0, IF(J280=0, 0, 1), J280/K280),5)</f>
        <v>8.4904100000000007</v>
      </c>
    </row>
    <row r="281" spans="1:13" ht="15.75" thickBot="1" x14ac:dyDescent="0.3">
      <c r="A281" s="1"/>
      <c r="B281" s="1"/>
      <c r="C281" s="1"/>
      <c r="D281" s="1"/>
      <c r="E281" s="1" t="s">
        <v>386</v>
      </c>
      <c r="F281" s="1"/>
      <c r="G281" s="1"/>
      <c r="H281" s="1"/>
      <c r="I281" s="1"/>
      <c r="J281" s="4">
        <v>85.82</v>
      </c>
      <c r="K281" s="4"/>
      <c r="L281" s="4"/>
      <c r="M281" s="18"/>
    </row>
    <row r="282" spans="1:13" x14ac:dyDescent="0.25">
      <c r="A282" s="1"/>
      <c r="B282" s="1"/>
      <c r="C282" s="1"/>
      <c r="D282" s="1" t="s">
        <v>348</v>
      </c>
      <c r="E282" s="1"/>
      <c r="F282" s="1"/>
      <c r="G282" s="1"/>
      <c r="H282" s="1"/>
      <c r="I282" s="1"/>
      <c r="J282" s="2">
        <f>ROUND(SUM(J267:J273)+SUM(J280:J281),5)</f>
        <v>132829.26</v>
      </c>
      <c r="K282" s="2">
        <f>ROUND(SUM(K267:K273)+SUM(K280:K281),5)</f>
        <v>12920.52</v>
      </c>
      <c r="L282" s="2">
        <f>ROUND((J282-K282),5)</f>
        <v>119908.74</v>
      </c>
      <c r="M282" s="15">
        <f>ROUND(IF(K282=0, IF(J282=0, 0, 1), J282/K282),5)</f>
        <v>10.28049</v>
      </c>
    </row>
    <row r="283" spans="1:13" x14ac:dyDescent="0.25">
      <c r="A283" s="1"/>
      <c r="B283" s="1"/>
      <c r="C283" s="1"/>
      <c r="D283" s="1" t="s">
        <v>349</v>
      </c>
      <c r="E283" s="1"/>
      <c r="F283" s="1"/>
      <c r="G283" s="1"/>
      <c r="H283" s="1"/>
      <c r="I283" s="1"/>
      <c r="J283" s="2"/>
      <c r="K283" s="2"/>
      <c r="L283" s="2"/>
      <c r="M283" s="15"/>
    </row>
    <row r="284" spans="1:13" x14ac:dyDescent="0.25">
      <c r="A284" s="1"/>
      <c r="B284" s="1"/>
      <c r="C284" s="1"/>
      <c r="D284" s="1"/>
      <c r="E284" s="1" t="s">
        <v>350</v>
      </c>
      <c r="F284" s="1"/>
      <c r="G284" s="1"/>
      <c r="H284" s="1"/>
      <c r="I284" s="1"/>
      <c r="J284" s="2">
        <v>0</v>
      </c>
      <c r="K284" s="2">
        <v>1666.68</v>
      </c>
      <c r="L284" s="2">
        <f t="shared" ref="L284:L289" si="24">ROUND((J284-K284),5)</f>
        <v>-1666.68</v>
      </c>
      <c r="M284" s="15">
        <f t="shared" ref="M284:M289" si="25">ROUND(IF(K284=0, IF(J284=0, 0, 1), J284/K284),5)</f>
        <v>0</v>
      </c>
    </row>
    <row r="285" spans="1:13" ht="15.75" thickBot="1" x14ac:dyDescent="0.3">
      <c r="A285" s="1"/>
      <c r="B285" s="1"/>
      <c r="C285" s="1"/>
      <c r="D285" s="1"/>
      <c r="E285" s="1" t="s">
        <v>351</v>
      </c>
      <c r="F285" s="1"/>
      <c r="G285" s="1"/>
      <c r="H285" s="1"/>
      <c r="I285" s="1"/>
      <c r="J285" s="2">
        <v>0</v>
      </c>
      <c r="K285" s="2">
        <v>6666.68</v>
      </c>
      <c r="L285" s="2">
        <f t="shared" si="24"/>
        <v>-6666.68</v>
      </c>
      <c r="M285" s="15">
        <f t="shared" si="25"/>
        <v>0</v>
      </c>
    </row>
    <row r="286" spans="1:13" ht="15.75" thickBot="1" x14ac:dyDescent="0.3">
      <c r="A286" s="1"/>
      <c r="B286" s="1"/>
      <c r="C286" s="1"/>
      <c r="D286" s="1" t="s">
        <v>352</v>
      </c>
      <c r="E286" s="1"/>
      <c r="F286" s="1"/>
      <c r="G286" s="1"/>
      <c r="H286" s="1"/>
      <c r="I286" s="1"/>
      <c r="J286" s="5">
        <f>ROUND(SUM(J283:J285),5)</f>
        <v>0</v>
      </c>
      <c r="K286" s="5">
        <f>ROUND(SUM(K283:K285),5)</f>
        <v>8333.36</v>
      </c>
      <c r="L286" s="5">
        <f t="shared" si="24"/>
        <v>-8333.36</v>
      </c>
      <c r="M286" s="16">
        <f t="shared" si="25"/>
        <v>0</v>
      </c>
    </row>
    <row r="287" spans="1:13" ht="15.75" thickBot="1" x14ac:dyDescent="0.3">
      <c r="A287" s="1"/>
      <c r="B287" s="1"/>
      <c r="C287" s="1" t="s">
        <v>353</v>
      </c>
      <c r="D287" s="1"/>
      <c r="E287" s="1"/>
      <c r="F287" s="1"/>
      <c r="G287" s="1"/>
      <c r="H287" s="1"/>
      <c r="I287" s="1"/>
      <c r="J287" s="5">
        <f>ROUND(J266+J282+J286,5)</f>
        <v>132829.26</v>
      </c>
      <c r="K287" s="5">
        <f>ROUND(K266+K282+K286,5)</f>
        <v>21253.88</v>
      </c>
      <c r="L287" s="5">
        <f t="shared" si="24"/>
        <v>111575.38</v>
      </c>
      <c r="M287" s="16">
        <f t="shared" si="25"/>
        <v>6.2496499999999999</v>
      </c>
    </row>
    <row r="288" spans="1:13" ht="15.75" thickBot="1" x14ac:dyDescent="0.3">
      <c r="A288" s="1"/>
      <c r="B288" s="1" t="s">
        <v>354</v>
      </c>
      <c r="C288" s="1"/>
      <c r="D288" s="1"/>
      <c r="E288" s="1"/>
      <c r="F288" s="1"/>
      <c r="G288" s="1"/>
      <c r="H288" s="1"/>
      <c r="I288" s="1"/>
      <c r="J288" s="5">
        <f>ROUND(J235+J265-J287,5)</f>
        <v>364801.64</v>
      </c>
      <c r="K288" s="5">
        <f>ROUND(K235+K265-K287,5)</f>
        <v>11246.12</v>
      </c>
      <c r="L288" s="5">
        <f t="shared" si="24"/>
        <v>353555.52</v>
      </c>
      <c r="M288" s="16">
        <f t="shared" si="25"/>
        <v>32.438000000000002</v>
      </c>
    </row>
    <row r="289" spans="1:13" s="8" customFormat="1" ht="12" thickBot="1" x14ac:dyDescent="0.25">
      <c r="A289" s="6" t="s">
        <v>93</v>
      </c>
      <c r="B289" s="6"/>
      <c r="C289" s="6"/>
      <c r="D289" s="6"/>
      <c r="E289" s="6"/>
      <c r="F289" s="6"/>
      <c r="G289" s="6"/>
      <c r="H289" s="6"/>
      <c r="I289" s="6"/>
      <c r="J289" s="7">
        <f>ROUND(J234+J288,5)</f>
        <v>748456.76</v>
      </c>
      <c r="K289" s="7">
        <f>ROUND(K234+K288,5)</f>
        <v>322452.8</v>
      </c>
      <c r="L289" s="7">
        <f t="shared" si="24"/>
        <v>426003.96</v>
      </c>
      <c r="M289" s="19">
        <f t="shared" si="25"/>
        <v>2.3211400000000002</v>
      </c>
    </row>
    <row r="290" spans="1:13" ht="15.75" thickTop="1" x14ac:dyDescent="0.25"/>
  </sheetData>
  <pageMargins left="0.7" right="0.7" top="0.75" bottom="0.75" header="0.1" footer="0.3"/>
  <pageSetup orientation="portrait" r:id="rId1"/>
  <headerFooter>
    <oddHeader>&amp;L&amp;"Arial,Bold"&amp;8 3:57 PM
&amp;"Arial,Bold"&amp;8 09/10/26
&amp;"Arial,Bold"&amp;8 Accrual Basis&amp;C&amp;"Arial,Bold"&amp;12 Nederland Fire Protection District
&amp;"Arial,Bold"&amp;14 Income &amp;&amp; Expense Budget vs. Actual
&amp;"Arial,Bold"&amp;10 January through August 2026</oddHeader>
    <oddFooter>&amp;R&amp;"Arial,Bold"&amp;8 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F81F5-4F93-479B-9A39-C16ECD9DBC7E}">
  <dimension ref="A1:Q703"/>
  <sheetViews>
    <sheetView workbookViewId="0">
      <pane xSplit="6" ySplit="1" topLeftCell="G2" activePane="bottomRight" state="frozenSplit"/>
      <selection pane="topRight" activeCell="G1" sqref="G1"/>
      <selection pane="bottomLeft" activeCell="A2" sqref="A2"/>
      <selection pane="bottomRight"/>
    </sheetView>
  </sheetViews>
  <sheetFormatPr defaultRowHeight="15" x14ac:dyDescent="0.25"/>
  <cols>
    <col min="1" max="5" width="3" customWidth="1"/>
    <col min="6" max="6" width="32.140625" customWidth="1"/>
    <col min="7" max="7" width="2.28515625" customWidth="1"/>
    <col min="8" max="8" width="14.28515625" bestFit="1" customWidth="1"/>
    <col min="9" max="9" width="8.7109375" bestFit="1" customWidth="1"/>
    <col min="10" max="10" width="13.42578125" bestFit="1" customWidth="1"/>
    <col min="11" max="11" width="30.28515625" bestFit="1" customWidth="1"/>
    <col min="12" max="12" width="30.7109375" customWidth="1"/>
    <col min="13" max="13" width="7.85546875" bestFit="1" customWidth="1"/>
    <col min="14" max="14" width="3.28515625" bestFit="1" customWidth="1"/>
    <col min="15" max="15" width="26" bestFit="1" customWidth="1"/>
    <col min="16" max="17" width="9.28515625" bestFit="1" customWidth="1"/>
  </cols>
  <sheetData>
    <row r="1" spans="1:17" s="11" customFormat="1" ht="15.75" thickBot="1" x14ac:dyDescent="0.3">
      <c r="A1" s="32"/>
      <c r="B1" s="32"/>
      <c r="C1" s="32"/>
      <c r="D1" s="32"/>
      <c r="E1" s="32"/>
      <c r="F1" s="32"/>
      <c r="G1" s="32"/>
      <c r="H1" s="10" t="s">
        <v>387</v>
      </c>
      <c r="I1" s="10" t="s">
        <v>388</v>
      </c>
      <c r="J1" s="10" t="s">
        <v>389</v>
      </c>
      <c r="K1" s="10" t="s">
        <v>390</v>
      </c>
      <c r="L1" s="10" t="s">
        <v>391</v>
      </c>
      <c r="M1" s="10" t="s">
        <v>392</v>
      </c>
      <c r="N1" s="10" t="s">
        <v>393</v>
      </c>
      <c r="O1" s="10" t="s">
        <v>394</v>
      </c>
      <c r="P1" s="10" t="s">
        <v>395</v>
      </c>
      <c r="Q1" s="10" t="s">
        <v>396</v>
      </c>
    </row>
    <row r="2" spans="1:17" ht="15.75" thickTop="1" x14ac:dyDescent="0.25">
      <c r="A2" s="1"/>
      <c r="B2" s="1" t="s">
        <v>104</v>
      </c>
      <c r="C2" s="1"/>
      <c r="D2" s="1"/>
      <c r="E2" s="1"/>
      <c r="F2" s="1"/>
      <c r="G2" s="1"/>
      <c r="H2" s="1"/>
      <c r="I2" s="22"/>
      <c r="J2" s="1"/>
      <c r="K2" s="1"/>
      <c r="L2" s="1"/>
      <c r="M2" s="1"/>
      <c r="N2" s="1"/>
      <c r="O2" s="1"/>
      <c r="P2" s="23"/>
      <c r="Q2" s="23"/>
    </row>
    <row r="3" spans="1:17" ht="15.75" thickBot="1" x14ac:dyDescent="0.3">
      <c r="A3" s="21"/>
      <c r="B3" s="21"/>
      <c r="C3" s="21"/>
      <c r="D3" s="21"/>
      <c r="E3" s="21"/>
      <c r="F3" s="21"/>
      <c r="G3" s="24"/>
      <c r="H3" s="24" t="s">
        <v>477</v>
      </c>
      <c r="I3" s="25">
        <v>46247</v>
      </c>
      <c r="J3" s="24" t="s">
        <v>484</v>
      </c>
      <c r="K3" s="24" t="s">
        <v>568</v>
      </c>
      <c r="L3" s="24" t="s">
        <v>641</v>
      </c>
      <c r="M3" s="24" t="s">
        <v>799</v>
      </c>
      <c r="N3" s="26"/>
      <c r="O3" s="24" t="s">
        <v>11</v>
      </c>
      <c r="P3" s="27">
        <v>400</v>
      </c>
      <c r="Q3" s="27">
        <f>ROUND(Q2+P3,5)</f>
        <v>400</v>
      </c>
    </row>
    <row r="4" spans="1:17" x14ac:dyDescent="0.25">
      <c r="A4" s="28"/>
      <c r="B4" s="28" t="s">
        <v>397</v>
      </c>
      <c r="C4" s="28"/>
      <c r="D4" s="28"/>
      <c r="E4" s="28"/>
      <c r="F4" s="28"/>
      <c r="G4" s="28"/>
      <c r="H4" s="28"/>
      <c r="I4" s="29"/>
      <c r="J4" s="28"/>
      <c r="K4" s="28"/>
      <c r="L4" s="28"/>
      <c r="M4" s="28"/>
      <c r="N4" s="28"/>
      <c r="O4" s="28"/>
      <c r="P4" s="2">
        <f>ROUND(SUM(P2:P3),5)</f>
        <v>400</v>
      </c>
      <c r="Q4" s="2">
        <f>Q3</f>
        <v>400</v>
      </c>
    </row>
    <row r="5" spans="1:17" x14ac:dyDescent="0.25">
      <c r="A5" s="1"/>
      <c r="B5" s="1" t="s">
        <v>105</v>
      </c>
      <c r="C5" s="1"/>
      <c r="D5" s="1"/>
      <c r="E5" s="1"/>
      <c r="F5" s="1"/>
      <c r="G5" s="1"/>
      <c r="H5" s="1"/>
      <c r="I5" s="22"/>
      <c r="J5" s="1"/>
      <c r="K5" s="1"/>
      <c r="L5" s="1"/>
      <c r="M5" s="1"/>
      <c r="N5" s="1"/>
      <c r="O5" s="1"/>
      <c r="P5" s="23"/>
      <c r="Q5" s="23"/>
    </row>
    <row r="6" spans="1:17" x14ac:dyDescent="0.25">
      <c r="A6" s="24"/>
      <c r="B6" s="24"/>
      <c r="C6" s="24"/>
      <c r="D6" s="24"/>
      <c r="E6" s="24"/>
      <c r="F6" s="24"/>
      <c r="G6" s="24"/>
      <c r="H6" s="24" t="s">
        <v>477</v>
      </c>
      <c r="I6" s="25">
        <v>46247</v>
      </c>
      <c r="J6" s="24"/>
      <c r="K6" s="24"/>
      <c r="L6" s="24" t="s">
        <v>642</v>
      </c>
      <c r="M6" s="24" t="s">
        <v>799</v>
      </c>
      <c r="N6" s="26"/>
      <c r="O6" s="24" t="s">
        <v>12</v>
      </c>
      <c r="P6" s="30">
        <v>23.03</v>
      </c>
      <c r="Q6" s="30">
        <f t="shared" ref="Q6:Q13" si="0">ROUND(Q5+P6,5)</f>
        <v>23.03</v>
      </c>
    </row>
    <row r="7" spans="1:17" x14ac:dyDescent="0.25">
      <c r="A7" s="24"/>
      <c r="B7" s="24"/>
      <c r="C7" s="24"/>
      <c r="D7" s="24"/>
      <c r="E7" s="24"/>
      <c r="F7" s="24"/>
      <c r="G7" s="24"/>
      <c r="H7" s="24" t="s">
        <v>477</v>
      </c>
      <c r="I7" s="25">
        <v>46265</v>
      </c>
      <c r="J7" s="24"/>
      <c r="K7" s="24"/>
      <c r="L7" s="24" t="s">
        <v>642</v>
      </c>
      <c r="M7" s="24" t="s">
        <v>799</v>
      </c>
      <c r="N7" s="26"/>
      <c r="O7" s="24" t="s">
        <v>11</v>
      </c>
      <c r="P7" s="30">
        <v>10.33</v>
      </c>
      <c r="Q7" s="30">
        <f t="shared" si="0"/>
        <v>33.36</v>
      </c>
    </row>
    <row r="8" spans="1:17" x14ac:dyDescent="0.25">
      <c r="A8" s="24"/>
      <c r="B8" s="24"/>
      <c r="C8" s="24"/>
      <c r="D8" s="24"/>
      <c r="E8" s="24"/>
      <c r="F8" s="24"/>
      <c r="G8" s="24"/>
      <c r="H8" s="24" t="s">
        <v>477</v>
      </c>
      <c r="I8" s="25">
        <v>46265</v>
      </c>
      <c r="J8" s="24"/>
      <c r="K8" s="24"/>
      <c r="L8" s="24" t="s">
        <v>642</v>
      </c>
      <c r="M8" s="24" t="s">
        <v>799</v>
      </c>
      <c r="N8" s="26"/>
      <c r="O8" s="24" t="s">
        <v>7</v>
      </c>
      <c r="P8" s="30">
        <v>3871.95</v>
      </c>
      <c r="Q8" s="30">
        <f t="shared" si="0"/>
        <v>3905.31</v>
      </c>
    </row>
    <row r="9" spans="1:17" x14ac:dyDescent="0.25">
      <c r="A9" s="24"/>
      <c r="B9" s="24"/>
      <c r="C9" s="24"/>
      <c r="D9" s="24"/>
      <c r="E9" s="24"/>
      <c r="F9" s="24"/>
      <c r="G9" s="24"/>
      <c r="H9" s="24" t="s">
        <v>477</v>
      </c>
      <c r="I9" s="25">
        <v>46265</v>
      </c>
      <c r="J9" s="24"/>
      <c r="K9" s="24"/>
      <c r="L9" s="24" t="s">
        <v>642</v>
      </c>
      <c r="M9" s="24" t="s">
        <v>799</v>
      </c>
      <c r="N9" s="26"/>
      <c r="O9" s="24" t="s">
        <v>10</v>
      </c>
      <c r="P9" s="30">
        <v>162.88999999999999</v>
      </c>
      <c r="Q9" s="30">
        <f t="shared" si="0"/>
        <v>4068.2</v>
      </c>
    </row>
    <row r="10" spans="1:17" x14ac:dyDescent="0.25">
      <c r="A10" s="24"/>
      <c r="B10" s="24"/>
      <c r="C10" s="24"/>
      <c r="D10" s="24"/>
      <c r="E10" s="24"/>
      <c r="F10" s="24"/>
      <c r="G10" s="24"/>
      <c r="H10" s="24" t="s">
        <v>477</v>
      </c>
      <c r="I10" s="25">
        <v>46265</v>
      </c>
      <c r="J10" s="24"/>
      <c r="K10" s="24"/>
      <c r="L10" s="24" t="s">
        <v>642</v>
      </c>
      <c r="M10" s="24" t="s">
        <v>799</v>
      </c>
      <c r="N10" s="26"/>
      <c r="O10" s="24" t="s">
        <v>9</v>
      </c>
      <c r="P10" s="30">
        <v>104.83</v>
      </c>
      <c r="Q10" s="30">
        <f t="shared" si="0"/>
        <v>4173.03</v>
      </c>
    </row>
    <row r="11" spans="1:17" x14ac:dyDescent="0.25">
      <c r="A11" s="24"/>
      <c r="B11" s="24"/>
      <c r="C11" s="24"/>
      <c r="D11" s="24"/>
      <c r="E11" s="24"/>
      <c r="F11" s="24"/>
      <c r="G11" s="24"/>
      <c r="H11" s="24" t="s">
        <v>477</v>
      </c>
      <c r="I11" s="25">
        <v>46265</v>
      </c>
      <c r="J11" s="24"/>
      <c r="K11" s="24"/>
      <c r="L11" s="24" t="s">
        <v>642</v>
      </c>
      <c r="M11" s="24" t="s">
        <v>799</v>
      </c>
      <c r="N11" s="26"/>
      <c r="O11" s="24" t="s">
        <v>8</v>
      </c>
      <c r="P11" s="30">
        <v>1238.4000000000001</v>
      </c>
      <c r="Q11" s="30">
        <f t="shared" si="0"/>
        <v>5411.43</v>
      </c>
    </row>
    <row r="12" spans="1:17" x14ac:dyDescent="0.25">
      <c r="A12" s="24"/>
      <c r="B12" s="24"/>
      <c r="C12" s="24"/>
      <c r="D12" s="24"/>
      <c r="E12" s="24"/>
      <c r="F12" s="24"/>
      <c r="G12" s="24"/>
      <c r="H12" s="24" t="s">
        <v>477</v>
      </c>
      <c r="I12" s="25">
        <v>46265</v>
      </c>
      <c r="J12" s="24"/>
      <c r="K12" s="24"/>
      <c r="L12" s="24" t="s">
        <v>642</v>
      </c>
      <c r="M12" s="24" t="s">
        <v>799</v>
      </c>
      <c r="N12" s="26"/>
      <c r="O12" s="24" t="s">
        <v>6</v>
      </c>
      <c r="P12" s="30">
        <v>10.48</v>
      </c>
      <c r="Q12" s="30">
        <f t="shared" si="0"/>
        <v>5421.91</v>
      </c>
    </row>
    <row r="13" spans="1:17" ht="15.75" thickBot="1" x14ac:dyDescent="0.3">
      <c r="A13" s="24"/>
      <c r="B13" s="24"/>
      <c r="C13" s="24"/>
      <c r="D13" s="24"/>
      <c r="E13" s="24"/>
      <c r="F13" s="24"/>
      <c r="G13" s="24"/>
      <c r="H13" s="24" t="s">
        <v>477</v>
      </c>
      <c r="I13" s="25">
        <v>46265</v>
      </c>
      <c r="J13" s="24"/>
      <c r="K13" s="24"/>
      <c r="L13" s="24" t="s">
        <v>642</v>
      </c>
      <c r="M13" s="24" t="s">
        <v>799</v>
      </c>
      <c r="N13" s="26"/>
      <c r="O13" s="24" t="s">
        <v>5</v>
      </c>
      <c r="P13" s="27">
        <v>185.24</v>
      </c>
      <c r="Q13" s="27">
        <f t="shared" si="0"/>
        <v>5607.15</v>
      </c>
    </row>
    <row r="14" spans="1:17" x14ac:dyDescent="0.25">
      <c r="A14" s="28"/>
      <c r="B14" s="28" t="s">
        <v>398</v>
      </c>
      <c r="C14" s="28"/>
      <c r="D14" s="28"/>
      <c r="E14" s="28"/>
      <c r="F14" s="28"/>
      <c r="G14" s="28"/>
      <c r="H14" s="28"/>
      <c r="I14" s="29"/>
      <c r="J14" s="28"/>
      <c r="K14" s="28"/>
      <c r="L14" s="28"/>
      <c r="M14" s="28"/>
      <c r="N14" s="28"/>
      <c r="O14" s="28"/>
      <c r="P14" s="2">
        <f>ROUND(SUM(P5:P13),5)</f>
        <v>5607.15</v>
      </c>
      <c r="Q14" s="2">
        <f>Q13</f>
        <v>5607.15</v>
      </c>
    </row>
    <row r="15" spans="1:17" x14ac:dyDescent="0.25">
      <c r="A15" s="1"/>
      <c r="B15" s="1" t="s">
        <v>106</v>
      </c>
      <c r="C15" s="1"/>
      <c r="D15" s="1"/>
      <c r="E15" s="1"/>
      <c r="F15" s="1"/>
      <c r="G15" s="1"/>
      <c r="H15" s="1"/>
      <c r="I15" s="22"/>
      <c r="J15" s="1"/>
      <c r="K15" s="1"/>
      <c r="L15" s="1"/>
      <c r="M15" s="1"/>
      <c r="N15" s="1"/>
      <c r="O15" s="1"/>
      <c r="P15" s="23"/>
      <c r="Q15" s="23"/>
    </row>
    <row r="16" spans="1:17" x14ac:dyDescent="0.25">
      <c r="A16" s="1"/>
      <c r="B16" s="1"/>
      <c r="C16" s="1" t="s">
        <v>108</v>
      </c>
      <c r="D16" s="1"/>
      <c r="E16" s="1"/>
      <c r="F16" s="1"/>
      <c r="G16" s="1"/>
      <c r="H16" s="1"/>
      <c r="I16" s="22"/>
      <c r="J16" s="1"/>
      <c r="K16" s="1"/>
      <c r="L16" s="1"/>
      <c r="M16" s="1"/>
      <c r="N16" s="1"/>
      <c r="O16" s="1"/>
      <c r="P16" s="23"/>
      <c r="Q16" s="23"/>
    </row>
    <row r="17" spans="1:17" ht="15.75" thickBot="1" x14ac:dyDescent="0.3">
      <c r="A17" s="21"/>
      <c r="B17" s="21"/>
      <c r="C17" s="21"/>
      <c r="D17" s="21"/>
      <c r="E17" s="21"/>
      <c r="F17" s="21"/>
      <c r="G17" s="24"/>
      <c r="H17" s="24" t="s">
        <v>477</v>
      </c>
      <c r="I17" s="25">
        <v>46244</v>
      </c>
      <c r="J17" s="24"/>
      <c r="K17" s="24"/>
      <c r="L17" s="24" t="s">
        <v>643</v>
      </c>
      <c r="M17" s="24" t="s">
        <v>799</v>
      </c>
      <c r="N17" s="26"/>
      <c r="O17" s="24" t="s">
        <v>12</v>
      </c>
      <c r="P17" s="27">
        <v>356.13</v>
      </c>
      <c r="Q17" s="27">
        <f>ROUND(Q16+P17,5)</f>
        <v>356.13</v>
      </c>
    </row>
    <row r="18" spans="1:17" x14ac:dyDescent="0.25">
      <c r="A18" s="28"/>
      <c r="B18" s="28"/>
      <c r="C18" s="28" t="s">
        <v>399</v>
      </c>
      <c r="D18" s="28"/>
      <c r="E18" s="28"/>
      <c r="F18" s="28"/>
      <c r="G18" s="28"/>
      <c r="H18" s="28"/>
      <c r="I18" s="29"/>
      <c r="J18" s="28"/>
      <c r="K18" s="28"/>
      <c r="L18" s="28"/>
      <c r="M18" s="28"/>
      <c r="N18" s="28"/>
      <c r="O18" s="28"/>
      <c r="P18" s="2">
        <f>ROUND(SUM(P16:P17),5)</f>
        <v>356.13</v>
      </c>
      <c r="Q18" s="2">
        <f>Q17</f>
        <v>356.13</v>
      </c>
    </row>
    <row r="19" spans="1:17" x14ac:dyDescent="0.25">
      <c r="A19" s="1"/>
      <c r="B19" s="1"/>
      <c r="C19" s="1" t="s">
        <v>109</v>
      </c>
      <c r="D19" s="1"/>
      <c r="E19" s="1"/>
      <c r="F19" s="1"/>
      <c r="G19" s="1"/>
      <c r="H19" s="1"/>
      <c r="I19" s="22"/>
      <c r="J19" s="1"/>
      <c r="K19" s="1"/>
      <c r="L19" s="1"/>
      <c r="M19" s="1"/>
      <c r="N19" s="1"/>
      <c r="O19" s="1"/>
      <c r="P19" s="23"/>
      <c r="Q19" s="23"/>
    </row>
    <row r="20" spans="1:17" ht="15.75" thickBot="1" x14ac:dyDescent="0.3">
      <c r="A20" s="21"/>
      <c r="B20" s="21"/>
      <c r="C20" s="21"/>
      <c r="D20" s="21"/>
      <c r="E20" s="21"/>
      <c r="F20" s="21"/>
      <c r="G20" s="24"/>
      <c r="H20" s="24" t="s">
        <v>477</v>
      </c>
      <c r="I20" s="25">
        <v>46244</v>
      </c>
      <c r="J20" s="24"/>
      <c r="K20" s="24"/>
      <c r="L20" s="24" t="s">
        <v>643</v>
      </c>
      <c r="M20" s="24" t="s">
        <v>799</v>
      </c>
      <c r="N20" s="26"/>
      <c r="O20" s="24" t="s">
        <v>12</v>
      </c>
      <c r="P20" s="27">
        <v>53.17</v>
      </c>
      <c r="Q20" s="27">
        <f>ROUND(Q19+P20,5)</f>
        <v>53.17</v>
      </c>
    </row>
    <row r="21" spans="1:17" x14ac:dyDescent="0.25">
      <c r="A21" s="28"/>
      <c r="B21" s="28"/>
      <c r="C21" s="28" t="s">
        <v>400</v>
      </c>
      <c r="D21" s="28"/>
      <c r="E21" s="28"/>
      <c r="F21" s="28"/>
      <c r="G21" s="28"/>
      <c r="H21" s="28"/>
      <c r="I21" s="29"/>
      <c r="J21" s="28"/>
      <c r="K21" s="28"/>
      <c r="L21" s="28"/>
      <c r="M21" s="28"/>
      <c r="N21" s="28"/>
      <c r="O21" s="28"/>
      <c r="P21" s="2">
        <f>ROUND(SUM(P19:P20),5)</f>
        <v>53.17</v>
      </c>
      <c r="Q21" s="2">
        <f>Q20</f>
        <v>53.17</v>
      </c>
    </row>
    <row r="22" spans="1:17" x14ac:dyDescent="0.25">
      <c r="A22" s="1"/>
      <c r="B22" s="1"/>
      <c r="C22" s="1" t="s">
        <v>111</v>
      </c>
      <c r="D22" s="1"/>
      <c r="E22" s="1"/>
      <c r="F22" s="1"/>
      <c r="G22" s="1"/>
      <c r="H22" s="1"/>
      <c r="I22" s="22"/>
      <c r="J22" s="1"/>
      <c r="K22" s="1"/>
      <c r="L22" s="1"/>
      <c r="M22" s="1"/>
      <c r="N22" s="1"/>
      <c r="O22" s="1"/>
      <c r="P22" s="23"/>
      <c r="Q22" s="23"/>
    </row>
    <row r="23" spans="1:17" ht="15.75" thickBot="1" x14ac:dyDescent="0.3">
      <c r="A23" s="21"/>
      <c r="B23" s="21"/>
      <c r="C23" s="21"/>
      <c r="D23" s="21"/>
      <c r="E23" s="21"/>
      <c r="F23" s="21"/>
      <c r="G23" s="24"/>
      <c r="H23" s="24" t="s">
        <v>477</v>
      </c>
      <c r="I23" s="25">
        <v>46244</v>
      </c>
      <c r="J23" s="24"/>
      <c r="K23" s="24" t="s">
        <v>569</v>
      </c>
      <c r="L23" s="24" t="s">
        <v>644</v>
      </c>
      <c r="M23" s="24" t="s">
        <v>799</v>
      </c>
      <c r="N23" s="26"/>
      <c r="O23" s="24" t="s">
        <v>12</v>
      </c>
      <c r="P23" s="27">
        <v>23500.74</v>
      </c>
      <c r="Q23" s="27">
        <f>ROUND(Q22+P23,5)</f>
        <v>23500.74</v>
      </c>
    </row>
    <row r="24" spans="1:17" x14ac:dyDescent="0.25">
      <c r="A24" s="28"/>
      <c r="B24" s="28"/>
      <c r="C24" s="28" t="s">
        <v>401</v>
      </c>
      <c r="D24" s="28"/>
      <c r="E24" s="28"/>
      <c r="F24" s="28"/>
      <c r="G24" s="28"/>
      <c r="H24" s="28"/>
      <c r="I24" s="29"/>
      <c r="J24" s="28"/>
      <c r="K24" s="28"/>
      <c r="L24" s="28"/>
      <c r="M24" s="28"/>
      <c r="N24" s="28"/>
      <c r="O24" s="28"/>
      <c r="P24" s="2">
        <f>ROUND(SUM(P22:P23),5)</f>
        <v>23500.74</v>
      </c>
      <c r="Q24" s="2">
        <f>Q23</f>
        <v>23500.74</v>
      </c>
    </row>
    <row r="25" spans="1:17" x14ac:dyDescent="0.25">
      <c r="A25" s="1"/>
      <c r="B25" s="1"/>
      <c r="C25" s="1" t="s">
        <v>112</v>
      </c>
      <c r="D25" s="1"/>
      <c r="E25" s="1"/>
      <c r="F25" s="1"/>
      <c r="G25" s="1"/>
      <c r="H25" s="1"/>
      <c r="I25" s="22"/>
      <c r="J25" s="1"/>
      <c r="K25" s="1"/>
      <c r="L25" s="1"/>
      <c r="M25" s="1"/>
      <c r="N25" s="1"/>
      <c r="O25" s="1"/>
      <c r="P25" s="23"/>
      <c r="Q25" s="23"/>
    </row>
    <row r="26" spans="1:17" ht="15.75" thickBot="1" x14ac:dyDescent="0.3">
      <c r="A26" s="21"/>
      <c r="B26" s="21"/>
      <c r="C26" s="21"/>
      <c r="D26" s="21"/>
      <c r="E26" s="21"/>
      <c r="F26" s="21"/>
      <c r="G26" s="24"/>
      <c r="H26" s="24" t="s">
        <v>477</v>
      </c>
      <c r="I26" s="25">
        <v>46244</v>
      </c>
      <c r="J26" s="24"/>
      <c r="K26" s="24"/>
      <c r="L26" s="24" t="s">
        <v>643</v>
      </c>
      <c r="M26" s="24" t="s">
        <v>799</v>
      </c>
      <c r="N26" s="26"/>
      <c r="O26" s="24" t="s">
        <v>12</v>
      </c>
      <c r="P26" s="27">
        <v>5536.33</v>
      </c>
      <c r="Q26" s="27">
        <f>ROUND(Q25+P26,5)</f>
        <v>5536.33</v>
      </c>
    </row>
    <row r="27" spans="1:17" x14ac:dyDescent="0.25">
      <c r="A27" s="28"/>
      <c r="B27" s="28"/>
      <c r="C27" s="28" t="s">
        <v>402</v>
      </c>
      <c r="D27" s="28"/>
      <c r="E27" s="28"/>
      <c r="F27" s="28"/>
      <c r="G27" s="28"/>
      <c r="H27" s="28"/>
      <c r="I27" s="29"/>
      <c r="J27" s="28"/>
      <c r="K27" s="28"/>
      <c r="L27" s="28"/>
      <c r="M27" s="28"/>
      <c r="N27" s="28"/>
      <c r="O27" s="28"/>
      <c r="P27" s="2">
        <f>ROUND(SUM(P25:P26),5)</f>
        <v>5536.33</v>
      </c>
      <c r="Q27" s="2">
        <f>Q26</f>
        <v>5536.33</v>
      </c>
    </row>
    <row r="28" spans="1:17" x14ac:dyDescent="0.25">
      <c r="A28" s="1"/>
      <c r="B28" s="1"/>
      <c r="C28" s="1" t="s">
        <v>115</v>
      </c>
      <c r="D28" s="1"/>
      <c r="E28" s="1"/>
      <c r="F28" s="1"/>
      <c r="G28" s="1"/>
      <c r="H28" s="1"/>
      <c r="I28" s="22"/>
      <c r="J28" s="1"/>
      <c r="K28" s="1"/>
      <c r="L28" s="1"/>
      <c r="M28" s="1"/>
      <c r="N28" s="1"/>
      <c r="O28" s="1"/>
      <c r="P28" s="23"/>
      <c r="Q28" s="23"/>
    </row>
    <row r="29" spans="1:17" x14ac:dyDescent="0.25">
      <c r="A29" s="24"/>
      <c r="B29" s="24"/>
      <c r="C29" s="24"/>
      <c r="D29" s="24"/>
      <c r="E29" s="24"/>
      <c r="F29" s="24"/>
      <c r="G29" s="24"/>
      <c r="H29" s="24" t="s">
        <v>477</v>
      </c>
      <c r="I29" s="25">
        <v>46244</v>
      </c>
      <c r="J29" s="24"/>
      <c r="K29" s="24"/>
      <c r="L29" s="24" t="s">
        <v>645</v>
      </c>
      <c r="M29" s="24" t="s">
        <v>799</v>
      </c>
      <c r="N29" s="26"/>
      <c r="O29" s="24" t="s">
        <v>12</v>
      </c>
      <c r="P29" s="30">
        <v>326.49</v>
      </c>
      <c r="Q29" s="30">
        <f>ROUND(Q28+P29,5)</f>
        <v>326.49</v>
      </c>
    </row>
    <row r="30" spans="1:17" x14ac:dyDescent="0.25">
      <c r="A30" s="24"/>
      <c r="B30" s="24"/>
      <c r="C30" s="24"/>
      <c r="D30" s="24"/>
      <c r="E30" s="24"/>
      <c r="F30" s="24"/>
      <c r="G30" s="24"/>
      <c r="H30" s="24" t="s">
        <v>477</v>
      </c>
      <c r="I30" s="25">
        <v>46244</v>
      </c>
      <c r="J30" s="24"/>
      <c r="K30" s="24"/>
      <c r="L30" s="24" t="s">
        <v>645</v>
      </c>
      <c r="M30" s="24" t="s">
        <v>799</v>
      </c>
      <c r="N30" s="26"/>
      <c r="O30" s="24" t="s">
        <v>12</v>
      </c>
      <c r="P30" s="30">
        <v>3.13</v>
      </c>
      <c r="Q30" s="30">
        <f>ROUND(Q29+P30,5)</f>
        <v>329.62</v>
      </c>
    </row>
    <row r="31" spans="1:17" ht="15.75" thickBot="1" x14ac:dyDescent="0.3">
      <c r="A31" s="24"/>
      <c r="B31" s="24"/>
      <c r="C31" s="24"/>
      <c r="D31" s="24"/>
      <c r="E31" s="24"/>
      <c r="F31" s="24"/>
      <c r="G31" s="24"/>
      <c r="H31" s="24" t="s">
        <v>477</v>
      </c>
      <c r="I31" s="25">
        <v>46244</v>
      </c>
      <c r="J31" s="24"/>
      <c r="K31" s="24"/>
      <c r="L31" s="24" t="s">
        <v>645</v>
      </c>
      <c r="M31" s="24" t="s">
        <v>799</v>
      </c>
      <c r="N31" s="26"/>
      <c r="O31" s="24" t="s">
        <v>12</v>
      </c>
      <c r="P31" s="27">
        <v>21</v>
      </c>
      <c r="Q31" s="27">
        <f>ROUND(Q30+P31,5)</f>
        <v>350.62</v>
      </c>
    </row>
    <row r="32" spans="1:17" x14ac:dyDescent="0.25">
      <c r="A32" s="28"/>
      <c r="B32" s="28"/>
      <c r="C32" s="28" t="s">
        <v>403</v>
      </c>
      <c r="D32" s="28"/>
      <c r="E32" s="28"/>
      <c r="F32" s="28"/>
      <c r="G32" s="28"/>
      <c r="H32" s="28"/>
      <c r="I32" s="29"/>
      <c r="J32" s="28"/>
      <c r="K32" s="28"/>
      <c r="L32" s="28"/>
      <c r="M32" s="28"/>
      <c r="N32" s="28"/>
      <c r="O32" s="28"/>
      <c r="P32" s="2">
        <f>ROUND(SUM(P28:P31),5)</f>
        <v>350.62</v>
      </c>
      <c r="Q32" s="2">
        <f>Q31</f>
        <v>350.62</v>
      </c>
    </row>
    <row r="33" spans="1:17" x14ac:dyDescent="0.25">
      <c r="A33" s="1"/>
      <c r="B33" s="1"/>
      <c r="C33" s="1" t="s">
        <v>116</v>
      </c>
      <c r="D33" s="1"/>
      <c r="E33" s="1"/>
      <c r="F33" s="1"/>
      <c r="G33" s="1"/>
      <c r="H33" s="1"/>
      <c r="I33" s="22"/>
      <c r="J33" s="1"/>
      <c r="K33" s="1"/>
      <c r="L33" s="1"/>
      <c r="M33" s="1"/>
      <c r="N33" s="1"/>
      <c r="O33" s="1"/>
      <c r="P33" s="23"/>
      <c r="Q33" s="23"/>
    </row>
    <row r="34" spans="1:17" x14ac:dyDescent="0.25">
      <c r="A34" s="24"/>
      <c r="B34" s="24"/>
      <c r="C34" s="24"/>
      <c r="D34" s="24"/>
      <c r="E34" s="24"/>
      <c r="F34" s="24"/>
      <c r="G34" s="24"/>
      <c r="H34" s="24" t="s">
        <v>477</v>
      </c>
      <c r="I34" s="25">
        <v>46244</v>
      </c>
      <c r="J34" s="24"/>
      <c r="K34" s="24"/>
      <c r="L34" s="24" t="s">
        <v>646</v>
      </c>
      <c r="M34" s="24" t="s">
        <v>799</v>
      </c>
      <c r="N34" s="26"/>
      <c r="O34" s="24" t="s">
        <v>12</v>
      </c>
      <c r="P34" s="30">
        <v>4121.54</v>
      </c>
      <c r="Q34" s="30">
        <f>ROUND(Q33+P34,5)</f>
        <v>4121.54</v>
      </c>
    </row>
    <row r="35" spans="1:17" x14ac:dyDescent="0.25">
      <c r="A35" s="24"/>
      <c r="B35" s="24"/>
      <c r="C35" s="24"/>
      <c r="D35" s="24"/>
      <c r="E35" s="24"/>
      <c r="F35" s="24"/>
      <c r="G35" s="24"/>
      <c r="H35" s="24" t="s">
        <v>477</v>
      </c>
      <c r="I35" s="25">
        <v>46244</v>
      </c>
      <c r="J35" s="24"/>
      <c r="K35" s="24"/>
      <c r="L35" s="24" t="s">
        <v>647</v>
      </c>
      <c r="M35" s="24" t="s">
        <v>799</v>
      </c>
      <c r="N35" s="26"/>
      <c r="O35" s="24" t="s">
        <v>12</v>
      </c>
      <c r="P35" s="30">
        <v>102.63</v>
      </c>
      <c r="Q35" s="30">
        <f>ROUND(Q34+P35,5)</f>
        <v>4224.17</v>
      </c>
    </row>
    <row r="36" spans="1:17" ht="15.75" thickBot="1" x14ac:dyDescent="0.3">
      <c r="A36" s="24"/>
      <c r="B36" s="24"/>
      <c r="C36" s="24"/>
      <c r="D36" s="24"/>
      <c r="E36" s="24"/>
      <c r="F36" s="24"/>
      <c r="G36" s="24"/>
      <c r="H36" s="24" t="s">
        <v>477</v>
      </c>
      <c r="I36" s="25">
        <v>46244</v>
      </c>
      <c r="J36" s="24"/>
      <c r="K36" s="24"/>
      <c r="L36" s="24" t="s">
        <v>648</v>
      </c>
      <c r="M36" s="24" t="s">
        <v>799</v>
      </c>
      <c r="N36" s="26"/>
      <c r="O36" s="24" t="s">
        <v>12</v>
      </c>
      <c r="P36" s="27">
        <v>334.15</v>
      </c>
      <c r="Q36" s="27">
        <f>ROUND(Q35+P36,5)</f>
        <v>4558.32</v>
      </c>
    </row>
    <row r="37" spans="1:17" x14ac:dyDescent="0.25">
      <c r="A37" s="28"/>
      <c r="B37" s="28"/>
      <c r="C37" s="28" t="s">
        <v>404</v>
      </c>
      <c r="D37" s="28"/>
      <c r="E37" s="28"/>
      <c r="F37" s="28"/>
      <c r="G37" s="28"/>
      <c r="H37" s="28"/>
      <c r="I37" s="29"/>
      <c r="J37" s="28"/>
      <c r="K37" s="28"/>
      <c r="L37" s="28"/>
      <c r="M37" s="28"/>
      <c r="N37" s="28"/>
      <c r="O37" s="28"/>
      <c r="P37" s="2">
        <f>ROUND(SUM(P33:P36),5)</f>
        <v>4558.32</v>
      </c>
      <c r="Q37" s="2">
        <f>Q36</f>
        <v>4558.32</v>
      </c>
    </row>
    <row r="38" spans="1:17" x14ac:dyDescent="0.25">
      <c r="A38" s="1"/>
      <c r="B38" s="1"/>
      <c r="C38" s="1" t="s">
        <v>118</v>
      </c>
      <c r="D38" s="1"/>
      <c r="E38" s="1"/>
      <c r="F38" s="1"/>
      <c r="G38" s="1"/>
      <c r="H38" s="1"/>
      <c r="I38" s="22"/>
      <c r="J38" s="1"/>
      <c r="K38" s="1"/>
      <c r="L38" s="1"/>
      <c r="M38" s="1"/>
      <c r="N38" s="1"/>
      <c r="O38" s="1"/>
      <c r="P38" s="23"/>
      <c r="Q38" s="23"/>
    </row>
    <row r="39" spans="1:17" ht="15.75" thickBot="1" x14ac:dyDescent="0.3">
      <c r="A39" s="21"/>
      <c r="B39" s="21"/>
      <c r="C39" s="21"/>
      <c r="D39" s="21"/>
      <c r="E39" s="21"/>
      <c r="F39" s="21"/>
      <c r="G39" s="24"/>
      <c r="H39" s="24" t="s">
        <v>477</v>
      </c>
      <c r="I39" s="25">
        <v>46244</v>
      </c>
      <c r="J39" s="24"/>
      <c r="K39" s="24" t="s">
        <v>569</v>
      </c>
      <c r="L39" s="24" t="s">
        <v>644</v>
      </c>
      <c r="M39" s="24" t="s">
        <v>799</v>
      </c>
      <c r="N39" s="26"/>
      <c r="O39" s="24" t="s">
        <v>12</v>
      </c>
      <c r="P39" s="27">
        <v>225.67</v>
      </c>
      <c r="Q39" s="27">
        <f>ROUND(Q38+P39,5)</f>
        <v>225.67</v>
      </c>
    </row>
    <row r="40" spans="1:17" x14ac:dyDescent="0.25">
      <c r="A40" s="28"/>
      <c r="B40" s="28"/>
      <c r="C40" s="28" t="s">
        <v>405</v>
      </c>
      <c r="D40" s="28"/>
      <c r="E40" s="28"/>
      <c r="F40" s="28"/>
      <c r="G40" s="28"/>
      <c r="H40" s="28"/>
      <c r="I40" s="29"/>
      <c r="J40" s="28"/>
      <c r="K40" s="28"/>
      <c r="L40" s="28"/>
      <c r="M40" s="28"/>
      <c r="N40" s="28"/>
      <c r="O40" s="28"/>
      <c r="P40" s="2">
        <f>ROUND(SUM(P38:P39),5)</f>
        <v>225.67</v>
      </c>
      <c r="Q40" s="2">
        <f>Q39</f>
        <v>225.67</v>
      </c>
    </row>
    <row r="41" spans="1:17" x14ac:dyDescent="0.25">
      <c r="A41" s="1"/>
      <c r="B41" s="1"/>
      <c r="C41" s="1" t="s">
        <v>119</v>
      </c>
      <c r="D41" s="1"/>
      <c r="E41" s="1"/>
      <c r="F41" s="1"/>
      <c r="G41" s="1"/>
      <c r="H41" s="1"/>
      <c r="I41" s="22"/>
      <c r="J41" s="1"/>
      <c r="K41" s="1"/>
      <c r="L41" s="1"/>
      <c r="M41" s="1"/>
      <c r="N41" s="1"/>
      <c r="O41" s="1"/>
      <c r="P41" s="23"/>
      <c r="Q41" s="23"/>
    </row>
    <row r="42" spans="1:17" ht="15.75" thickBot="1" x14ac:dyDescent="0.3">
      <c r="A42" s="21"/>
      <c r="B42" s="21"/>
      <c r="C42" s="21"/>
      <c r="D42" s="21"/>
      <c r="E42" s="21"/>
      <c r="F42" s="21"/>
      <c r="G42" s="24"/>
      <c r="H42" s="24" t="s">
        <v>477</v>
      </c>
      <c r="I42" s="25">
        <v>46244</v>
      </c>
      <c r="J42" s="24"/>
      <c r="K42" s="24" t="s">
        <v>569</v>
      </c>
      <c r="L42" s="24" t="s">
        <v>644</v>
      </c>
      <c r="M42" s="24" t="s">
        <v>799</v>
      </c>
      <c r="N42" s="26"/>
      <c r="O42" s="24" t="s">
        <v>12</v>
      </c>
      <c r="P42" s="30">
        <v>1511.71</v>
      </c>
      <c r="Q42" s="30">
        <f>ROUND(Q41+P42,5)</f>
        <v>1511.71</v>
      </c>
    </row>
    <row r="43" spans="1:17" ht="15.75" thickBot="1" x14ac:dyDescent="0.3">
      <c r="A43" s="28"/>
      <c r="B43" s="28"/>
      <c r="C43" s="28" t="s">
        <v>406</v>
      </c>
      <c r="D43" s="28"/>
      <c r="E43" s="28"/>
      <c r="F43" s="28"/>
      <c r="G43" s="28"/>
      <c r="H43" s="28"/>
      <c r="I43" s="29"/>
      <c r="J43" s="28"/>
      <c r="K43" s="28"/>
      <c r="L43" s="28"/>
      <c r="M43" s="28"/>
      <c r="N43" s="28"/>
      <c r="O43" s="28"/>
      <c r="P43" s="3">
        <f>ROUND(SUM(P41:P42),5)</f>
        <v>1511.71</v>
      </c>
      <c r="Q43" s="3">
        <f>Q42</f>
        <v>1511.71</v>
      </c>
    </row>
    <row r="44" spans="1:17" x14ac:dyDescent="0.25">
      <c r="A44" s="28"/>
      <c r="B44" s="28" t="s">
        <v>126</v>
      </c>
      <c r="C44" s="28"/>
      <c r="D44" s="28"/>
      <c r="E44" s="28"/>
      <c r="F44" s="28"/>
      <c r="G44" s="28"/>
      <c r="H44" s="28"/>
      <c r="I44" s="29"/>
      <c r="J44" s="28"/>
      <c r="K44" s="28"/>
      <c r="L44" s="28"/>
      <c r="M44" s="28"/>
      <c r="N44" s="28"/>
      <c r="O44" s="28"/>
      <c r="P44" s="2">
        <f>ROUND(P18+P21+P24+P27+P32+P37+P40+P43,5)</f>
        <v>36092.69</v>
      </c>
      <c r="Q44" s="2">
        <f>ROUND(Q18+Q21+Q24+Q27+Q32+Q37+Q40+Q43,5)</f>
        <v>36092.69</v>
      </c>
    </row>
    <row r="45" spans="1:17" x14ac:dyDescent="0.25">
      <c r="A45" s="1"/>
      <c r="B45" s="1" t="s">
        <v>130</v>
      </c>
      <c r="C45" s="1"/>
      <c r="D45" s="1"/>
      <c r="E45" s="1"/>
      <c r="F45" s="1"/>
      <c r="G45" s="1"/>
      <c r="H45" s="1"/>
      <c r="I45" s="22"/>
      <c r="J45" s="1"/>
      <c r="K45" s="1"/>
      <c r="L45" s="1"/>
      <c r="M45" s="1"/>
      <c r="N45" s="1"/>
      <c r="O45" s="1"/>
      <c r="P45" s="23"/>
      <c r="Q45" s="23"/>
    </row>
    <row r="46" spans="1:17" x14ac:dyDescent="0.25">
      <c r="A46" s="1"/>
      <c r="B46" s="1"/>
      <c r="C46" s="1" t="s">
        <v>131</v>
      </c>
      <c r="D46" s="1"/>
      <c r="E46" s="1"/>
      <c r="F46" s="1"/>
      <c r="G46" s="1"/>
      <c r="H46" s="1"/>
      <c r="I46" s="22"/>
      <c r="J46" s="1"/>
      <c r="K46" s="1"/>
      <c r="L46" s="1"/>
      <c r="M46" s="1"/>
      <c r="N46" s="1"/>
      <c r="O46" s="1"/>
      <c r="P46" s="23"/>
      <c r="Q46" s="23"/>
    </row>
    <row r="47" spans="1:17" x14ac:dyDescent="0.25">
      <c r="A47" s="24"/>
      <c r="B47" s="24"/>
      <c r="C47" s="24"/>
      <c r="D47" s="24"/>
      <c r="E47" s="24"/>
      <c r="F47" s="24"/>
      <c r="G47" s="24"/>
      <c r="H47" s="24" t="s">
        <v>478</v>
      </c>
      <c r="I47" s="25">
        <v>46255</v>
      </c>
      <c r="J47" s="24" t="s">
        <v>485</v>
      </c>
      <c r="K47" s="24" t="s">
        <v>570</v>
      </c>
      <c r="L47" s="24" t="s">
        <v>649</v>
      </c>
      <c r="M47" s="24" t="s">
        <v>799</v>
      </c>
      <c r="N47" s="26"/>
      <c r="O47" s="24" t="s">
        <v>41</v>
      </c>
      <c r="P47" s="30">
        <v>-63768</v>
      </c>
      <c r="Q47" s="30">
        <f>ROUND(Q46+P47,5)</f>
        <v>-63768</v>
      </c>
    </row>
    <row r="48" spans="1:17" x14ac:dyDescent="0.25">
      <c r="A48" s="24"/>
      <c r="B48" s="24"/>
      <c r="C48" s="24"/>
      <c r="D48" s="24"/>
      <c r="E48" s="24"/>
      <c r="F48" s="24"/>
      <c r="G48" s="24"/>
      <c r="H48" s="24" t="s">
        <v>479</v>
      </c>
      <c r="I48" s="25">
        <v>46259</v>
      </c>
      <c r="J48" s="24" t="s">
        <v>486</v>
      </c>
      <c r="K48" s="24" t="s">
        <v>571</v>
      </c>
      <c r="L48" s="24" t="s">
        <v>650</v>
      </c>
      <c r="M48" s="24" t="s">
        <v>799</v>
      </c>
      <c r="N48" s="26"/>
      <c r="O48" s="24" t="s">
        <v>44</v>
      </c>
      <c r="P48" s="30">
        <v>-2500</v>
      </c>
      <c r="Q48" s="30">
        <f>ROUND(Q47+P48,5)</f>
        <v>-66268</v>
      </c>
    </row>
    <row r="49" spans="1:17" x14ac:dyDescent="0.25">
      <c r="A49" s="24"/>
      <c r="B49" s="24"/>
      <c r="C49" s="24"/>
      <c r="D49" s="24"/>
      <c r="E49" s="24"/>
      <c r="F49" s="24"/>
      <c r="G49" s="24"/>
      <c r="H49" s="24" t="s">
        <v>478</v>
      </c>
      <c r="I49" s="25">
        <v>46260</v>
      </c>
      <c r="J49" s="24" t="s">
        <v>487</v>
      </c>
      <c r="K49" s="24" t="s">
        <v>572</v>
      </c>
      <c r="L49" s="24" t="s">
        <v>651</v>
      </c>
      <c r="M49" s="24" t="s">
        <v>799</v>
      </c>
      <c r="N49" s="26"/>
      <c r="O49" s="24" t="s">
        <v>41</v>
      </c>
      <c r="P49" s="30">
        <v>-500</v>
      </c>
      <c r="Q49" s="30">
        <f>ROUND(Q48+P49,5)</f>
        <v>-66768</v>
      </c>
    </row>
    <row r="50" spans="1:17" ht="15.75" thickBot="1" x14ac:dyDescent="0.3">
      <c r="A50" s="24"/>
      <c r="B50" s="24"/>
      <c r="C50" s="24"/>
      <c r="D50" s="24"/>
      <c r="E50" s="24"/>
      <c r="F50" s="24"/>
      <c r="G50" s="24"/>
      <c r="H50" s="24" t="s">
        <v>478</v>
      </c>
      <c r="I50" s="25">
        <v>46260</v>
      </c>
      <c r="J50" s="24" t="s">
        <v>487</v>
      </c>
      <c r="K50" s="24" t="s">
        <v>572</v>
      </c>
      <c r="L50" s="24" t="s">
        <v>652</v>
      </c>
      <c r="M50" s="24" t="s">
        <v>799</v>
      </c>
      <c r="N50" s="26"/>
      <c r="O50" s="24" t="s">
        <v>41</v>
      </c>
      <c r="P50" s="27">
        <v>-73.2</v>
      </c>
      <c r="Q50" s="27">
        <f>ROUND(Q49+P50,5)</f>
        <v>-66841.2</v>
      </c>
    </row>
    <row r="51" spans="1:17" x14ac:dyDescent="0.25">
      <c r="A51" s="28"/>
      <c r="B51" s="28"/>
      <c r="C51" s="28" t="s">
        <v>407</v>
      </c>
      <c r="D51" s="28"/>
      <c r="E51" s="28"/>
      <c r="F51" s="28"/>
      <c r="G51" s="28"/>
      <c r="H51" s="28"/>
      <c r="I51" s="29"/>
      <c r="J51" s="28"/>
      <c r="K51" s="28"/>
      <c r="L51" s="28"/>
      <c r="M51" s="28"/>
      <c r="N51" s="28"/>
      <c r="O51" s="28"/>
      <c r="P51" s="2">
        <f>ROUND(SUM(P46:P50),5)</f>
        <v>-66841.2</v>
      </c>
      <c r="Q51" s="2">
        <f>Q50</f>
        <v>-66841.2</v>
      </c>
    </row>
    <row r="52" spans="1:17" x14ac:dyDescent="0.25">
      <c r="A52" s="1"/>
      <c r="B52" s="1"/>
      <c r="C52" s="1" t="s">
        <v>132</v>
      </c>
      <c r="D52" s="1"/>
      <c r="E52" s="1"/>
      <c r="F52" s="1"/>
      <c r="G52" s="1"/>
      <c r="H52" s="1"/>
      <c r="I52" s="22"/>
      <c r="J52" s="1"/>
      <c r="K52" s="1"/>
      <c r="L52" s="1"/>
      <c r="M52" s="1"/>
      <c r="N52" s="1"/>
      <c r="O52" s="1"/>
      <c r="P52" s="23"/>
      <c r="Q52" s="23"/>
    </row>
    <row r="53" spans="1:17" x14ac:dyDescent="0.25">
      <c r="A53" s="24"/>
      <c r="B53" s="24"/>
      <c r="C53" s="24"/>
      <c r="D53" s="24"/>
      <c r="E53" s="24"/>
      <c r="F53" s="24"/>
      <c r="G53" s="24"/>
      <c r="H53" s="24" t="s">
        <v>479</v>
      </c>
      <c r="I53" s="25">
        <v>46240</v>
      </c>
      <c r="J53" s="24" t="s">
        <v>488</v>
      </c>
      <c r="K53" s="24" t="s">
        <v>573</v>
      </c>
      <c r="L53" s="24" t="s">
        <v>653</v>
      </c>
      <c r="M53" s="24" t="s">
        <v>799</v>
      </c>
      <c r="N53" s="26"/>
      <c r="O53" s="24" t="s">
        <v>44</v>
      </c>
      <c r="P53" s="30">
        <v>-165.88</v>
      </c>
      <c r="Q53" s="30">
        <f>ROUND(Q52+P53,5)</f>
        <v>-165.88</v>
      </c>
    </row>
    <row r="54" spans="1:17" x14ac:dyDescent="0.25">
      <c r="A54" s="24"/>
      <c r="B54" s="24"/>
      <c r="C54" s="24"/>
      <c r="D54" s="24"/>
      <c r="E54" s="24"/>
      <c r="F54" s="24"/>
      <c r="G54" s="24"/>
      <c r="H54" s="24" t="s">
        <v>479</v>
      </c>
      <c r="I54" s="25">
        <v>46240</v>
      </c>
      <c r="J54" s="24" t="s">
        <v>488</v>
      </c>
      <c r="K54" s="24" t="s">
        <v>573</v>
      </c>
      <c r="L54" s="24" t="s">
        <v>654</v>
      </c>
      <c r="M54" s="24" t="s">
        <v>799</v>
      </c>
      <c r="N54" s="26"/>
      <c r="O54" s="24" t="s">
        <v>44</v>
      </c>
      <c r="P54" s="30">
        <v>-791.79</v>
      </c>
      <c r="Q54" s="30">
        <f>ROUND(Q53+P54,5)</f>
        <v>-957.67</v>
      </c>
    </row>
    <row r="55" spans="1:17" ht="15.75" thickBot="1" x14ac:dyDescent="0.3">
      <c r="A55" s="24"/>
      <c r="B55" s="24"/>
      <c r="C55" s="24"/>
      <c r="D55" s="24"/>
      <c r="E55" s="24"/>
      <c r="F55" s="24"/>
      <c r="G55" s="24"/>
      <c r="H55" s="24" t="s">
        <v>479</v>
      </c>
      <c r="I55" s="25">
        <v>46265</v>
      </c>
      <c r="J55" s="24" t="s">
        <v>489</v>
      </c>
      <c r="K55" s="24" t="s">
        <v>573</v>
      </c>
      <c r="L55" s="24" t="s">
        <v>655</v>
      </c>
      <c r="M55" s="24" t="s">
        <v>799</v>
      </c>
      <c r="N55" s="26"/>
      <c r="O55" s="24" t="s">
        <v>44</v>
      </c>
      <c r="P55" s="27">
        <v>-88.67</v>
      </c>
      <c r="Q55" s="27">
        <f>ROUND(Q54+P55,5)</f>
        <v>-1046.3399999999999</v>
      </c>
    </row>
    <row r="56" spans="1:17" x14ac:dyDescent="0.25">
      <c r="A56" s="28"/>
      <c r="B56" s="28"/>
      <c r="C56" s="28" t="s">
        <v>408</v>
      </c>
      <c r="D56" s="28"/>
      <c r="E56" s="28"/>
      <c r="F56" s="28"/>
      <c r="G56" s="28"/>
      <c r="H56" s="28"/>
      <c r="I56" s="29"/>
      <c r="J56" s="28"/>
      <c r="K56" s="28"/>
      <c r="L56" s="28"/>
      <c r="M56" s="28"/>
      <c r="N56" s="28"/>
      <c r="O56" s="28"/>
      <c r="P56" s="2">
        <f>ROUND(SUM(P52:P55),5)</f>
        <v>-1046.3399999999999</v>
      </c>
      <c r="Q56" s="2">
        <f>Q55</f>
        <v>-1046.3399999999999</v>
      </c>
    </row>
    <row r="57" spans="1:17" x14ac:dyDescent="0.25">
      <c r="A57" s="1"/>
      <c r="B57" s="1"/>
      <c r="C57" s="1" t="s">
        <v>137</v>
      </c>
      <c r="D57" s="1"/>
      <c r="E57" s="1"/>
      <c r="F57" s="1"/>
      <c r="G57" s="1"/>
      <c r="H57" s="1"/>
      <c r="I57" s="22"/>
      <c r="J57" s="1"/>
      <c r="K57" s="1"/>
      <c r="L57" s="1"/>
      <c r="M57" s="1"/>
      <c r="N57" s="1"/>
      <c r="O57" s="1"/>
      <c r="P57" s="23"/>
      <c r="Q57" s="23"/>
    </row>
    <row r="58" spans="1:17" x14ac:dyDescent="0.25">
      <c r="A58" s="24"/>
      <c r="B58" s="24"/>
      <c r="C58" s="24"/>
      <c r="D58" s="24"/>
      <c r="E58" s="24"/>
      <c r="F58" s="24"/>
      <c r="G58" s="24"/>
      <c r="H58" s="24" t="s">
        <v>479</v>
      </c>
      <c r="I58" s="25">
        <v>46238</v>
      </c>
      <c r="J58" s="24" t="s">
        <v>488</v>
      </c>
      <c r="K58" s="24" t="s">
        <v>574</v>
      </c>
      <c r="L58" s="24" t="s">
        <v>656</v>
      </c>
      <c r="M58" s="24" t="s">
        <v>799</v>
      </c>
      <c r="N58" s="26"/>
      <c r="O58" s="24" t="s">
        <v>44</v>
      </c>
      <c r="P58" s="30">
        <v>-105.13</v>
      </c>
      <c r="Q58" s="30">
        <f>ROUND(Q57+P58,5)</f>
        <v>-105.13</v>
      </c>
    </row>
    <row r="59" spans="1:17" x14ac:dyDescent="0.25">
      <c r="A59" s="24"/>
      <c r="B59" s="24"/>
      <c r="C59" s="24"/>
      <c r="D59" s="24"/>
      <c r="E59" s="24"/>
      <c r="F59" s="24"/>
      <c r="G59" s="24"/>
      <c r="H59" s="24" t="s">
        <v>479</v>
      </c>
      <c r="I59" s="25">
        <v>46240</v>
      </c>
      <c r="J59" s="24" t="s">
        <v>488</v>
      </c>
      <c r="K59" s="24" t="s">
        <v>573</v>
      </c>
      <c r="L59" s="24" t="s">
        <v>657</v>
      </c>
      <c r="M59" s="24" t="s">
        <v>799</v>
      </c>
      <c r="N59" s="26"/>
      <c r="O59" s="24" t="s">
        <v>44</v>
      </c>
      <c r="P59" s="30">
        <v>-70.25</v>
      </c>
      <c r="Q59" s="30">
        <f>ROUND(Q58+P59,5)</f>
        <v>-175.38</v>
      </c>
    </row>
    <row r="60" spans="1:17" ht="15.75" thickBot="1" x14ac:dyDescent="0.3">
      <c r="A60" s="24"/>
      <c r="B60" s="24"/>
      <c r="C60" s="24"/>
      <c r="D60" s="24"/>
      <c r="E60" s="24"/>
      <c r="F60" s="24"/>
      <c r="G60" s="24"/>
      <c r="H60" s="24" t="s">
        <v>479</v>
      </c>
      <c r="I60" s="25">
        <v>46240</v>
      </c>
      <c r="J60" s="24" t="s">
        <v>488</v>
      </c>
      <c r="K60" s="24" t="s">
        <v>573</v>
      </c>
      <c r="L60" s="24" t="s">
        <v>658</v>
      </c>
      <c r="M60" s="24" t="s">
        <v>799</v>
      </c>
      <c r="N60" s="26"/>
      <c r="O60" s="24" t="s">
        <v>44</v>
      </c>
      <c r="P60" s="30">
        <v>-143.07</v>
      </c>
      <c r="Q60" s="30">
        <f>ROUND(Q59+P60,5)</f>
        <v>-318.45</v>
      </c>
    </row>
    <row r="61" spans="1:17" ht="15.75" thickBot="1" x14ac:dyDescent="0.3">
      <c r="A61" s="28"/>
      <c r="B61" s="28"/>
      <c r="C61" s="28" t="s">
        <v>409</v>
      </c>
      <c r="D61" s="28"/>
      <c r="E61" s="28"/>
      <c r="F61" s="28"/>
      <c r="G61" s="28"/>
      <c r="H61" s="28"/>
      <c r="I61" s="29"/>
      <c r="J61" s="28"/>
      <c r="K61" s="28"/>
      <c r="L61" s="28"/>
      <c r="M61" s="28"/>
      <c r="N61" s="28"/>
      <c r="O61" s="28"/>
      <c r="P61" s="3">
        <f>ROUND(SUM(P57:P60),5)</f>
        <v>-318.45</v>
      </c>
      <c r="Q61" s="3">
        <f>Q60</f>
        <v>-318.45</v>
      </c>
    </row>
    <row r="62" spans="1:17" x14ac:dyDescent="0.25">
      <c r="A62" s="28"/>
      <c r="B62" s="28" t="s">
        <v>138</v>
      </c>
      <c r="C62" s="28"/>
      <c r="D62" s="28"/>
      <c r="E62" s="28"/>
      <c r="F62" s="28"/>
      <c r="G62" s="28"/>
      <c r="H62" s="28"/>
      <c r="I62" s="29"/>
      <c r="J62" s="28"/>
      <c r="K62" s="28"/>
      <c r="L62" s="28"/>
      <c r="M62" s="28"/>
      <c r="N62" s="28"/>
      <c r="O62" s="28"/>
      <c r="P62" s="2">
        <f>ROUND(P51+P56+P61,5)</f>
        <v>-68205.990000000005</v>
      </c>
      <c r="Q62" s="2">
        <f>ROUND(Q51+Q56+Q61,5)</f>
        <v>-68205.990000000005</v>
      </c>
    </row>
    <row r="63" spans="1:17" x14ac:dyDescent="0.25">
      <c r="A63" s="1"/>
      <c r="B63" s="1" t="s">
        <v>139</v>
      </c>
      <c r="C63" s="1"/>
      <c r="D63" s="1"/>
      <c r="E63" s="1"/>
      <c r="F63" s="1"/>
      <c r="G63" s="1"/>
      <c r="H63" s="1"/>
      <c r="I63" s="22"/>
      <c r="J63" s="1"/>
      <c r="K63" s="1"/>
      <c r="L63" s="1"/>
      <c r="M63" s="1"/>
      <c r="N63" s="1"/>
      <c r="O63" s="1"/>
      <c r="P63" s="23"/>
      <c r="Q63" s="23"/>
    </row>
    <row r="64" spans="1:17" x14ac:dyDescent="0.25">
      <c r="A64" s="1"/>
      <c r="B64" s="1"/>
      <c r="C64" s="1" t="s">
        <v>140</v>
      </c>
      <c r="D64" s="1"/>
      <c r="E64" s="1"/>
      <c r="F64" s="1"/>
      <c r="G64" s="1"/>
      <c r="H64" s="1"/>
      <c r="I64" s="22"/>
      <c r="J64" s="1"/>
      <c r="K64" s="1"/>
      <c r="L64" s="1"/>
      <c r="M64" s="1"/>
      <c r="N64" s="1"/>
      <c r="O64" s="1"/>
      <c r="P64" s="23"/>
      <c r="Q64" s="23"/>
    </row>
    <row r="65" spans="1:17" x14ac:dyDescent="0.25">
      <c r="A65" s="24"/>
      <c r="B65" s="24"/>
      <c r="C65" s="24"/>
      <c r="D65" s="24"/>
      <c r="E65" s="24"/>
      <c r="F65" s="24"/>
      <c r="G65" s="24"/>
      <c r="H65" s="24" t="s">
        <v>479</v>
      </c>
      <c r="I65" s="25">
        <v>46240</v>
      </c>
      <c r="J65" s="24" t="s">
        <v>488</v>
      </c>
      <c r="K65" s="24" t="s">
        <v>573</v>
      </c>
      <c r="L65" s="24" t="s">
        <v>659</v>
      </c>
      <c r="M65" s="24" t="s">
        <v>799</v>
      </c>
      <c r="N65" s="26"/>
      <c r="O65" s="24" t="s">
        <v>44</v>
      </c>
      <c r="P65" s="30">
        <v>-258.85000000000002</v>
      </c>
      <c r="Q65" s="30">
        <f t="shared" ref="Q65:Q70" si="1">ROUND(Q64+P65,5)</f>
        <v>-258.85000000000002</v>
      </c>
    </row>
    <row r="66" spans="1:17" x14ac:dyDescent="0.25">
      <c r="A66" s="24"/>
      <c r="B66" s="24"/>
      <c r="C66" s="24"/>
      <c r="D66" s="24"/>
      <c r="E66" s="24"/>
      <c r="F66" s="24"/>
      <c r="G66" s="24"/>
      <c r="H66" s="24" t="s">
        <v>479</v>
      </c>
      <c r="I66" s="25">
        <v>46246</v>
      </c>
      <c r="J66" s="24" t="s">
        <v>490</v>
      </c>
      <c r="K66" s="24" t="s">
        <v>575</v>
      </c>
      <c r="L66" s="24" t="s">
        <v>660</v>
      </c>
      <c r="M66" s="24" t="s">
        <v>799</v>
      </c>
      <c r="N66" s="26"/>
      <c r="O66" s="24" t="s">
        <v>44</v>
      </c>
      <c r="P66" s="30">
        <v>-40.799999999999997</v>
      </c>
      <c r="Q66" s="30">
        <f t="shared" si="1"/>
        <v>-299.64999999999998</v>
      </c>
    </row>
    <row r="67" spans="1:17" x14ac:dyDescent="0.25">
      <c r="A67" s="24"/>
      <c r="B67" s="24"/>
      <c r="C67" s="24"/>
      <c r="D67" s="24"/>
      <c r="E67" s="24"/>
      <c r="F67" s="24"/>
      <c r="G67" s="24"/>
      <c r="H67" s="24" t="s">
        <v>480</v>
      </c>
      <c r="I67" s="25">
        <v>46264</v>
      </c>
      <c r="J67" s="24"/>
      <c r="K67" s="24" t="s">
        <v>573</v>
      </c>
      <c r="L67" s="24" t="s">
        <v>661</v>
      </c>
      <c r="M67" s="24" t="s">
        <v>799</v>
      </c>
      <c r="N67" s="26"/>
      <c r="O67" s="24" t="s">
        <v>44</v>
      </c>
      <c r="P67" s="30">
        <v>51</v>
      </c>
      <c r="Q67" s="30">
        <f t="shared" si="1"/>
        <v>-248.65</v>
      </c>
    </row>
    <row r="68" spans="1:17" x14ac:dyDescent="0.25">
      <c r="A68" s="24"/>
      <c r="B68" s="24"/>
      <c r="C68" s="24"/>
      <c r="D68" s="24"/>
      <c r="E68" s="24"/>
      <c r="F68" s="24"/>
      <c r="G68" s="24"/>
      <c r="H68" s="24" t="s">
        <v>479</v>
      </c>
      <c r="I68" s="25">
        <v>46265</v>
      </c>
      <c r="J68" s="24" t="s">
        <v>489</v>
      </c>
      <c r="K68" s="24" t="s">
        <v>573</v>
      </c>
      <c r="L68" s="24" t="s">
        <v>662</v>
      </c>
      <c r="M68" s="24" t="s">
        <v>799</v>
      </c>
      <c r="N68" s="26"/>
      <c r="O68" s="24" t="s">
        <v>44</v>
      </c>
      <c r="P68" s="30">
        <v>-36.369999999999997</v>
      </c>
      <c r="Q68" s="30">
        <f t="shared" si="1"/>
        <v>-285.02</v>
      </c>
    </row>
    <row r="69" spans="1:17" x14ac:dyDescent="0.25">
      <c r="A69" s="24"/>
      <c r="B69" s="24"/>
      <c r="C69" s="24"/>
      <c r="D69" s="24"/>
      <c r="E69" s="24"/>
      <c r="F69" s="24"/>
      <c r="G69" s="24"/>
      <c r="H69" s="24" t="s">
        <v>479</v>
      </c>
      <c r="I69" s="25">
        <v>46265</v>
      </c>
      <c r="J69" s="24" t="s">
        <v>489</v>
      </c>
      <c r="K69" s="24" t="s">
        <v>573</v>
      </c>
      <c r="L69" s="24" t="s">
        <v>663</v>
      </c>
      <c r="M69" s="24" t="s">
        <v>799</v>
      </c>
      <c r="N69" s="26"/>
      <c r="O69" s="24" t="s">
        <v>44</v>
      </c>
      <c r="P69" s="30">
        <v>-256.02</v>
      </c>
      <c r="Q69" s="30">
        <f t="shared" si="1"/>
        <v>-541.04</v>
      </c>
    </row>
    <row r="70" spans="1:17" ht="15.75" thickBot="1" x14ac:dyDescent="0.3">
      <c r="A70" s="24"/>
      <c r="B70" s="24"/>
      <c r="C70" s="24"/>
      <c r="D70" s="24"/>
      <c r="E70" s="24"/>
      <c r="F70" s="24"/>
      <c r="G70" s="24"/>
      <c r="H70" s="24" t="s">
        <v>479</v>
      </c>
      <c r="I70" s="25">
        <v>46265</v>
      </c>
      <c r="J70" s="24" t="s">
        <v>489</v>
      </c>
      <c r="K70" s="24" t="s">
        <v>573</v>
      </c>
      <c r="L70" s="24" t="s">
        <v>664</v>
      </c>
      <c r="M70" s="24" t="s">
        <v>799</v>
      </c>
      <c r="N70" s="26"/>
      <c r="O70" s="24" t="s">
        <v>44</v>
      </c>
      <c r="P70" s="27">
        <v>-9.26</v>
      </c>
      <c r="Q70" s="27">
        <f t="shared" si="1"/>
        <v>-550.29999999999995</v>
      </c>
    </row>
    <row r="71" spans="1:17" x14ac:dyDescent="0.25">
      <c r="A71" s="28"/>
      <c r="B71" s="28"/>
      <c r="C71" s="28" t="s">
        <v>410</v>
      </c>
      <c r="D71" s="28"/>
      <c r="E71" s="28"/>
      <c r="F71" s="28"/>
      <c r="G71" s="28"/>
      <c r="H71" s="28"/>
      <c r="I71" s="29"/>
      <c r="J71" s="28"/>
      <c r="K71" s="28"/>
      <c r="L71" s="28"/>
      <c r="M71" s="28"/>
      <c r="N71" s="28"/>
      <c r="O71" s="28"/>
      <c r="P71" s="2">
        <f>ROUND(SUM(P64:P70),5)</f>
        <v>-550.29999999999995</v>
      </c>
      <c r="Q71" s="2">
        <f>Q70</f>
        <v>-550.29999999999995</v>
      </c>
    </row>
    <row r="72" spans="1:17" x14ac:dyDescent="0.25">
      <c r="A72" s="1"/>
      <c r="B72" s="1"/>
      <c r="C72" s="1" t="s">
        <v>141</v>
      </c>
      <c r="D72" s="1"/>
      <c r="E72" s="1"/>
      <c r="F72" s="1"/>
      <c r="G72" s="1"/>
      <c r="H72" s="1"/>
      <c r="I72" s="22"/>
      <c r="J72" s="1"/>
      <c r="K72" s="1"/>
      <c r="L72" s="1"/>
      <c r="M72" s="1"/>
      <c r="N72" s="1"/>
      <c r="O72" s="1"/>
      <c r="P72" s="23"/>
      <c r="Q72" s="23"/>
    </row>
    <row r="73" spans="1:17" x14ac:dyDescent="0.25">
      <c r="A73" s="24"/>
      <c r="B73" s="24"/>
      <c r="C73" s="24"/>
      <c r="D73" s="24"/>
      <c r="E73" s="24"/>
      <c r="F73" s="24"/>
      <c r="G73" s="24"/>
      <c r="H73" s="24" t="s">
        <v>479</v>
      </c>
      <c r="I73" s="25">
        <v>46265</v>
      </c>
      <c r="J73" s="24" t="s">
        <v>489</v>
      </c>
      <c r="K73" s="24" t="s">
        <v>573</v>
      </c>
      <c r="L73" s="24" t="s">
        <v>665</v>
      </c>
      <c r="M73" s="24" t="s">
        <v>799</v>
      </c>
      <c r="N73" s="26"/>
      <c r="O73" s="24" t="s">
        <v>44</v>
      </c>
      <c r="P73" s="30">
        <v>-70.55</v>
      </c>
      <c r="Q73" s="30">
        <f>ROUND(Q72+P73,5)</f>
        <v>-70.55</v>
      </c>
    </row>
    <row r="74" spans="1:17" ht="15.75" thickBot="1" x14ac:dyDescent="0.3">
      <c r="A74" s="24"/>
      <c r="B74" s="24"/>
      <c r="C74" s="24"/>
      <c r="D74" s="24"/>
      <c r="E74" s="24"/>
      <c r="F74" s="24"/>
      <c r="G74" s="24"/>
      <c r="H74" s="24" t="s">
        <v>479</v>
      </c>
      <c r="I74" s="25">
        <v>46265</v>
      </c>
      <c r="J74" s="24" t="s">
        <v>489</v>
      </c>
      <c r="K74" s="24" t="s">
        <v>573</v>
      </c>
      <c r="L74" s="24" t="s">
        <v>666</v>
      </c>
      <c r="M74" s="24" t="s">
        <v>799</v>
      </c>
      <c r="N74" s="26"/>
      <c r="O74" s="24" t="s">
        <v>44</v>
      </c>
      <c r="P74" s="27">
        <v>-360</v>
      </c>
      <c r="Q74" s="27">
        <f>ROUND(Q73+P74,5)</f>
        <v>-430.55</v>
      </c>
    </row>
    <row r="75" spans="1:17" x14ac:dyDescent="0.25">
      <c r="A75" s="28"/>
      <c r="B75" s="28"/>
      <c r="C75" s="28" t="s">
        <v>411</v>
      </c>
      <c r="D75" s="28"/>
      <c r="E75" s="28"/>
      <c r="F75" s="28"/>
      <c r="G75" s="28"/>
      <c r="H75" s="28"/>
      <c r="I75" s="29"/>
      <c r="J75" s="28"/>
      <c r="K75" s="28"/>
      <c r="L75" s="28"/>
      <c r="M75" s="28"/>
      <c r="N75" s="28"/>
      <c r="O75" s="28"/>
      <c r="P75" s="2">
        <f>ROUND(SUM(P72:P74),5)</f>
        <v>-430.55</v>
      </c>
      <c r="Q75" s="2">
        <f>Q74</f>
        <v>-430.55</v>
      </c>
    </row>
    <row r="76" spans="1:17" x14ac:dyDescent="0.25">
      <c r="A76" s="1"/>
      <c r="B76" s="1"/>
      <c r="C76" s="1" t="s">
        <v>142</v>
      </c>
      <c r="D76" s="1"/>
      <c r="E76" s="1"/>
      <c r="F76" s="1"/>
      <c r="G76" s="1"/>
      <c r="H76" s="1"/>
      <c r="I76" s="22"/>
      <c r="J76" s="1"/>
      <c r="K76" s="1"/>
      <c r="L76" s="1"/>
      <c r="M76" s="1"/>
      <c r="N76" s="1"/>
      <c r="O76" s="1"/>
      <c r="P76" s="23"/>
      <c r="Q76" s="23"/>
    </row>
    <row r="77" spans="1:17" x14ac:dyDescent="0.25">
      <c r="A77" s="24"/>
      <c r="B77" s="24"/>
      <c r="C77" s="24"/>
      <c r="D77" s="24"/>
      <c r="E77" s="24"/>
      <c r="F77" s="24"/>
      <c r="G77" s="24"/>
      <c r="H77" s="24" t="s">
        <v>479</v>
      </c>
      <c r="I77" s="25">
        <v>46239</v>
      </c>
      <c r="J77" s="24" t="s">
        <v>491</v>
      </c>
      <c r="K77" s="24" t="s">
        <v>576</v>
      </c>
      <c r="L77" s="24" t="s">
        <v>667</v>
      </c>
      <c r="M77" s="24" t="s">
        <v>799</v>
      </c>
      <c r="N77" s="26"/>
      <c r="O77" s="24" t="s">
        <v>44</v>
      </c>
      <c r="P77" s="30">
        <v>-34.700000000000003</v>
      </c>
      <c r="Q77" s="30">
        <f t="shared" ref="Q77:Q86" si="2">ROUND(Q76+P77,5)</f>
        <v>-34.700000000000003</v>
      </c>
    </row>
    <row r="78" spans="1:17" x14ac:dyDescent="0.25">
      <c r="A78" s="24"/>
      <c r="B78" s="24"/>
      <c r="C78" s="24"/>
      <c r="D78" s="24"/>
      <c r="E78" s="24"/>
      <c r="F78" s="24"/>
      <c r="G78" s="24"/>
      <c r="H78" s="24" t="s">
        <v>479</v>
      </c>
      <c r="I78" s="25">
        <v>46247</v>
      </c>
      <c r="J78" s="24" t="s">
        <v>492</v>
      </c>
      <c r="K78" s="24" t="s">
        <v>577</v>
      </c>
      <c r="L78" s="24" t="s">
        <v>668</v>
      </c>
      <c r="M78" s="24" t="s">
        <v>799</v>
      </c>
      <c r="N78" s="26"/>
      <c r="O78" s="24" t="s">
        <v>44</v>
      </c>
      <c r="P78" s="30">
        <v>-15.79</v>
      </c>
      <c r="Q78" s="30">
        <f t="shared" si="2"/>
        <v>-50.49</v>
      </c>
    </row>
    <row r="79" spans="1:17" x14ac:dyDescent="0.25">
      <c r="A79" s="24"/>
      <c r="B79" s="24"/>
      <c r="C79" s="24"/>
      <c r="D79" s="24"/>
      <c r="E79" s="24"/>
      <c r="F79" s="24"/>
      <c r="G79" s="24"/>
      <c r="H79" s="24" t="s">
        <v>479</v>
      </c>
      <c r="I79" s="25">
        <v>46247</v>
      </c>
      <c r="J79" s="24"/>
      <c r="K79" s="24" t="s">
        <v>577</v>
      </c>
      <c r="L79" s="24" t="s">
        <v>668</v>
      </c>
      <c r="M79" s="24" t="s">
        <v>799</v>
      </c>
      <c r="N79" s="26"/>
      <c r="O79" s="24" t="s">
        <v>44</v>
      </c>
      <c r="P79" s="30">
        <v>-26.54</v>
      </c>
      <c r="Q79" s="30">
        <f t="shared" si="2"/>
        <v>-77.03</v>
      </c>
    </row>
    <row r="80" spans="1:17" x14ac:dyDescent="0.25">
      <c r="A80" s="24"/>
      <c r="B80" s="24"/>
      <c r="C80" s="24"/>
      <c r="D80" s="24"/>
      <c r="E80" s="24"/>
      <c r="F80" s="24"/>
      <c r="G80" s="24"/>
      <c r="H80" s="24" t="s">
        <v>479</v>
      </c>
      <c r="I80" s="25">
        <v>46247</v>
      </c>
      <c r="J80" s="24"/>
      <c r="K80" s="24" t="s">
        <v>577</v>
      </c>
      <c r="L80" s="24" t="s">
        <v>669</v>
      </c>
      <c r="M80" s="24" t="s">
        <v>799</v>
      </c>
      <c r="N80" s="26"/>
      <c r="O80" s="24" t="s">
        <v>44</v>
      </c>
      <c r="P80" s="30">
        <v>-17.02</v>
      </c>
      <c r="Q80" s="30">
        <f t="shared" si="2"/>
        <v>-94.05</v>
      </c>
    </row>
    <row r="81" spans="1:17" x14ac:dyDescent="0.25">
      <c r="A81" s="24"/>
      <c r="B81" s="24"/>
      <c r="C81" s="24"/>
      <c r="D81" s="24"/>
      <c r="E81" s="24"/>
      <c r="F81" s="24"/>
      <c r="G81" s="24"/>
      <c r="H81" s="24" t="s">
        <v>479</v>
      </c>
      <c r="I81" s="25">
        <v>46253</v>
      </c>
      <c r="J81" s="24" t="s">
        <v>493</v>
      </c>
      <c r="K81" s="24" t="s">
        <v>578</v>
      </c>
      <c r="L81" s="24" t="s">
        <v>667</v>
      </c>
      <c r="M81" s="24" t="s">
        <v>799</v>
      </c>
      <c r="N81" s="26"/>
      <c r="O81" s="24" t="s">
        <v>44</v>
      </c>
      <c r="P81" s="30">
        <v>-15.95</v>
      </c>
      <c r="Q81" s="30">
        <f t="shared" si="2"/>
        <v>-110</v>
      </c>
    </row>
    <row r="82" spans="1:17" x14ac:dyDescent="0.25">
      <c r="A82" s="24"/>
      <c r="B82" s="24"/>
      <c r="C82" s="24"/>
      <c r="D82" s="24"/>
      <c r="E82" s="24"/>
      <c r="F82" s="24"/>
      <c r="G82" s="24"/>
      <c r="H82" s="24" t="s">
        <v>479</v>
      </c>
      <c r="I82" s="25">
        <v>46254</v>
      </c>
      <c r="J82" s="24" t="s">
        <v>494</v>
      </c>
      <c r="K82" s="24" t="s">
        <v>579</v>
      </c>
      <c r="L82" s="24" t="s">
        <v>667</v>
      </c>
      <c r="M82" s="24" t="s">
        <v>799</v>
      </c>
      <c r="N82" s="26"/>
      <c r="O82" s="24" t="s">
        <v>44</v>
      </c>
      <c r="P82" s="30">
        <v>-10</v>
      </c>
      <c r="Q82" s="30">
        <f t="shared" si="2"/>
        <v>-120</v>
      </c>
    </row>
    <row r="83" spans="1:17" x14ac:dyDescent="0.25">
      <c r="A83" s="24"/>
      <c r="B83" s="24"/>
      <c r="C83" s="24"/>
      <c r="D83" s="24"/>
      <c r="E83" s="24"/>
      <c r="F83" s="24"/>
      <c r="G83" s="24"/>
      <c r="H83" s="24" t="s">
        <v>479</v>
      </c>
      <c r="I83" s="25">
        <v>46259</v>
      </c>
      <c r="J83" s="24" t="s">
        <v>495</v>
      </c>
      <c r="K83" s="24" t="s">
        <v>578</v>
      </c>
      <c r="L83" s="24" t="s">
        <v>667</v>
      </c>
      <c r="M83" s="24" t="s">
        <v>799</v>
      </c>
      <c r="N83" s="26"/>
      <c r="O83" s="24" t="s">
        <v>44</v>
      </c>
      <c r="P83" s="30">
        <v>-21.95</v>
      </c>
      <c r="Q83" s="30">
        <f t="shared" si="2"/>
        <v>-141.94999999999999</v>
      </c>
    </row>
    <row r="84" spans="1:17" x14ac:dyDescent="0.25">
      <c r="A84" s="24"/>
      <c r="B84" s="24"/>
      <c r="C84" s="24"/>
      <c r="D84" s="24"/>
      <c r="E84" s="24"/>
      <c r="F84" s="24"/>
      <c r="G84" s="24"/>
      <c r="H84" s="24" t="s">
        <v>478</v>
      </c>
      <c r="I84" s="25">
        <v>46262</v>
      </c>
      <c r="J84" s="24" t="s">
        <v>496</v>
      </c>
      <c r="K84" s="24" t="s">
        <v>580</v>
      </c>
      <c r="L84" s="24" t="s">
        <v>667</v>
      </c>
      <c r="M84" s="24" t="s">
        <v>799</v>
      </c>
      <c r="N84" s="26"/>
      <c r="O84" s="24" t="s">
        <v>41</v>
      </c>
      <c r="P84" s="30">
        <v>-32.630000000000003</v>
      </c>
      <c r="Q84" s="30">
        <f t="shared" si="2"/>
        <v>-174.58</v>
      </c>
    </row>
    <row r="85" spans="1:17" x14ac:dyDescent="0.25">
      <c r="A85" s="24"/>
      <c r="B85" s="24"/>
      <c r="C85" s="24"/>
      <c r="D85" s="24"/>
      <c r="E85" s="24"/>
      <c r="F85" s="24"/>
      <c r="G85" s="24"/>
      <c r="H85" s="24" t="s">
        <v>478</v>
      </c>
      <c r="I85" s="25">
        <v>46262</v>
      </c>
      <c r="J85" s="24" t="s">
        <v>497</v>
      </c>
      <c r="K85" s="24" t="s">
        <v>581</v>
      </c>
      <c r="L85" s="24" t="s">
        <v>667</v>
      </c>
      <c r="M85" s="24" t="s">
        <v>799</v>
      </c>
      <c r="N85" s="26"/>
      <c r="O85" s="24" t="s">
        <v>41</v>
      </c>
      <c r="P85" s="30">
        <v>-85.75</v>
      </c>
      <c r="Q85" s="30">
        <f t="shared" si="2"/>
        <v>-260.33</v>
      </c>
    </row>
    <row r="86" spans="1:17" ht="15.75" thickBot="1" x14ac:dyDescent="0.3">
      <c r="A86" s="24"/>
      <c r="B86" s="24"/>
      <c r="C86" s="24"/>
      <c r="D86" s="24"/>
      <c r="E86" s="24"/>
      <c r="F86" s="24"/>
      <c r="G86" s="24"/>
      <c r="H86" s="24" t="s">
        <v>478</v>
      </c>
      <c r="I86" s="25">
        <v>46265</v>
      </c>
      <c r="J86" s="24" t="s">
        <v>498</v>
      </c>
      <c r="K86" s="24" t="s">
        <v>582</v>
      </c>
      <c r="L86" s="24" t="s">
        <v>670</v>
      </c>
      <c r="M86" s="24" t="s">
        <v>799</v>
      </c>
      <c r="N86" s="26"/>
      <c r="O86" s="24" t="s">
        <v>41</v>
      </c>
      <c r="P86" s="27">
        <v>2</v>
      </c>
      <c r="Q86" s="27">
        <f t="shared" si="2"/>
        <v>-258.33</v>
      </c>
    </row>
    <row r="87" spans="1:17" x14ac:dyDescent="0.25">
      <c r="A87" s="28"/>
      <c r="B87" s="28"/>
      <c r="C87" s="28" t="s">
        <v>412</v>
      </c>
      <c r="D87" s="28"/>
      <c r="E87" s="28"/>
      <c r="F87" s="28"/>
      <c r="G87" s="28"/>
      <c r="H87" s="28"/>
      <c r="I87" s="29"/>
      <c r="J87" s="28"/>
      <c r="K87" s="28"/>
      <c r="L87" s="28"/>
      <c r="M87" s="28"/>
      <c r="N87" s="28"/>
      <c r="O87" s="28"/>
      <c r="P87" s="2">
        <f>ROUND(SUM(P76:P86),5)</f>
        <v>-258.33</v>
      </c>
      <c r="Q87" s="2">
        <f>Q86</f>
        <v>-258.33</v>
      </c>
    </row>
    <row r="88" spans="1:17" x14ac:dyDescent="0.25">
      <c r="A88" s="1"/>
      <c r="B88" s="1"/>
      <c r="C88" s="1" t="s">
        <v>145</v>
      </c>
      <c r="D88" s="1"/>
      <c r="E88" s="1"/>
      <c r="F88" s="1"/>
      <c r="G88" s="1"/>
      <c r="H88" s="1"/>
      <c r="I88" s="22"/>
      <c r="J88" s="1"/>
      <c r="K88" s="1"/>
      <c r="L88" s="1"/>
      <c r="M88" s="1"/>
      <c r="N88" s="1"/>
      <c r="O88" s="1"/>
      <c r="P88" s="23"/>
      <c r="Q88" s="23"/>
    </row>
    <row r="89" spans="1:17" x14ac:dyDescent="0.25">
      <c r="A89" s="1"/>
      <c r="B89" s="1"/>
      <c r="C89" s="1"/>
      <c r="D89" s="1" t="s">
        <v>146</v>
      </c>
      <c r="E89" s="1"/>
      <c r="F89" s="1"/>
      <c r="G89" s="1"/>
      <c r="H89" s="1"/>
      <c r="I89" s="22"/>
      <c r="J89" s="1"/>
      <c r="K89" s="1"/>
      <c r="L89" s="1"/>
      <c r="M89" s="1"/>
      <c r="N89" s="1"/>
      <c r="O89" s="1"/>
      <c r="P89" s="23"/>
      <c r="Q89" s="23"/>
    </row>
    <row r="90" spans="1:17" x14ac:dyDescent="0.25">
      <c r="A90" s="24"/>
      <c r="B90" s="24"/>
      <c r="C90" s="24"/>
      <c r="D90" s="24"/>
      <c r="E90" s="24"/>
      <c r="F90" s="24"/>
      <c r="G90" s="24"/>
      <c r="H90" s="24" t="s">
        <v>477</v>
      </c>
      <c r="I90" s="25">
        <v>46244</v>
      </c>
      <c r="J90" s="24"/>
      <c r="K90" s="24"/>
      <c r="L90" s="24" t="s">
        <v>671</v>
      </c>
      <c r="M90" s="24" t="s">
        <v>799</v>
      </c>
      <c r="N90" s="26"/>
      <c r="O90" s="24" t="s">
        <v>12</v>
      </c>
      <c r="P90" s="30">
        <v>-419.23</v>
      </c>
      <c r="Q90" s="30">
        <f>ROUND(Q89+P90,5)</f>
        <v>-419.23</v>
      </c>
    </row>
    <row r="91" spans="1:17" x14ac:dyDescent="0.25">
      <c r="A91" s="24"/>
      <c r="B91" s="24"/>
      <c r="C91" s="24"/>
      <c r="D91" s="24"/>
      <c r="E91" s="24"/>
      <c r="F91" s="24"/>
      <c r="G91" s="24"/>
      <c r="H91" s="24" t="s">
        <v>477</v>
      </c>
      <c r="I91" s="25">
        <v>46244</v>
      </c>
      <c r="J91" s="24"/>
      <c r="K91" s="24"/>
      <c r="L91" s="24" t="s">
        <v>671</v>
      </c>
      <c r="M91" s="24" t="s">
        <v>799</v>
      </c>
      <c r="N91" s="26"/>
      <c r="O91" s="24" t="s">
        <v>12</v>
      </c>
      <c r="P91" s="30">
        <v>-4.97</v>
      </c>
      <c r="Q91" s="30">
        <f>ROUND(Q90+P91,5)</f>
        <v>-424.2</v>
      </c>
    </row>
    <row r="92" spans="1:17" ht="15.75" thickBot="1" x14ac:dyDescent="0.3">
      <c r="A92" s="24"/>
      <c r="B92" s="24"/>
      <c r="C92" s="24"/>
      <c r="D92" s="24"/>
      <c r="E92" s="24"/>
      <c r="F92" s="24"/>
      <c r="G92" s="24"/>
      <c r="H92" s="24" t="s">
        <v>477</v>
      </c>
      <c r="I92" s="25">
        <v>46244</v>
      </c>
      <c r="J92" s="24"/>
      <c r="K92" s="24"/>
      <c r="L92" s="24" t="s">
        <v>671</v>
      </c>
      <c r="M92" s="24" t="s">
        <v>799</v>
      </c>
      <c r="N92" s="26"/>
      <c r="O92" s="24" t="s">
        <v>12</v>
      </c>
      <c r="P92" s="27">
        <v>-28.01</v>
      </c>
      <c r="Q92" s="27">
        <f>ROUND(Q91+P92,5)</f>
        <v>-452.21</v>
      </c>
    </row>
    <row r="93" spans="1:17" x14ac:dyDescent="0.25">
      <c r="A93" s="28"/>
      <c r="B93" s="28"/>
      <c r="C93" s="28"/>
      <c r="D93" s="28" t="s">
        <v>413</v>
      </c>
      <c r="E93" s="28"/>
      <c r="F93" s="28"/>
      <c r="G93" s="28"/>
      <c r="H93" s="28"/>
      <c r="I93" s="29"/>
      <c r="J93" s="28"/>
      <c r="K93" s="28"/>
      <c r="L93" s="28"/>
      <c r="M93" s="28"/>
      <c r="N93" s="28"/>
      <c r="O93" s="28"/>
      <c r="P93" s="2">
        <f>ROUND(SUM(P89:P92),5)</f>
        <v>-452.21</v>
      </c>
      <c r="Q93" s="2">
        <f>Q92</f>
        <v>-452.21</v>
      </c>
    </row>
    <row r="94" spans="1:17" x14ac:dyDescent="0.25">
      <c r="A94" s="1"/>
      <c r="B94" s="1"/>
      <c r="C94" s="1"/>
      <c r="D94" s="1" t="s">
        <v>148</v>
      </c>
      <c r="E94" s="1"/>
      <c r="F94" s="1"/>
      <c r="G94" s="1"/>
      <c r="H94" s="1"/>
      <c r="I94" s="22"/>
      <c r="J94" s="1"/>
      <c r="K94" s="1"/>
      <c r="L94" s="1"/>
      <c r="M94" s="1"/>
      <c r="N94" s="1"/>
      <c r="O94" s="1"/>
      <c r="P94" s="23"/>
      <c r="Q94" s="23"/>
    </row>
    <row r="95" spans="1:17" x14ac:dyDescent="0.25">
      <c r="A95" s="24"/>
      <c r="B95" s="24"/>
      <c r="C95" s="24"/>
      <c r="D95" s="24"/>
      <c r="E95" s="24"/>
      <c r="F95" s="24"/>
      <c r="G95" s="24"/>
      <c r="H95" s="24" t="s">
        <v>481</v>
      </c>
      <c r="I95" s="25">
        <v>46237</v>
      </c>
      <c r="J95" s="24"/>
      <c r="K95" s="24"/>
      <c r="L95" s="24" t="s">
        <v>672</v>
      </c>
      <c r="M95" s="24" t="s">
        <v>799</v>
      </c>
      <c r="N95" s="26"/>
      <c r="O95" s="24" t="s">
        <v>11</v>
      </c>
      <c r="P95" s="30">
        <v>-48.95</v>
      </c>
      <c r="Q95" s="30">
        <f>ROUND(Q94+P95,5)</f>
        <v>-48.95</v>
      </c>
    </row>
    <row r="96" spans="1:17" ht="15.75" thickBot="1" x14ac:dyDescent="0.3">
      <c r="A96" s="24"/>
      <c r="B96" s="24"/>
      <c r="C96" s="24"/>
      <c r="D96" s="24"/>
      <c r="E96" s="24"/>
      <c r="F96" s="24"/>
      <c r="G96" s="24"/>
      <c r="H96" s="24" t="s">
        <v>481</v>
      </c>
      <c r="I96" s="25">
        <v>46265</v>
      </c>
      <c r="J96" s="24"/>
      <c r="K96" s="24"/>
      <c r="L96" s="24" t="s">
        <v>672</v>
      </c>
      <c r="M96" s="24" t="s">
        <v>799</v>
      </c>
      <c r="N96" s="26"/>
      <c r="O96" s="24" t="s">
        <v>11</v>
      </c>
      <c r="P96" s="30">
        <v>-64.89</v>
      </c>
      <c r="Q96" s="30">
        <f>ROUND(Q95+P96,5)</f>
        <v>-113.84</v>
      </c>
    </row>
    <row r="97" spans="1:17" ht="15.75" thickBot="1" x14ac:dyDescent="0.3">
      <c r="A97" s="28"/>
      <c r="B97" s="28"/>
      <c r="C97" s="28"/>
      <c r="D97" s="28" t="s">
        <v>414</v>
      </c>
      <c r="E97" s="28"/>
      <c r="F97" s="28"/>
      <c r="G97" s="28"/>
      <c r="H97" s="28"/>
      <c r="I97" s="29"/>
      <c r="J97" s="28"/>
      <c r="K97" s="28"/>
      <c r="L97" s="28"/>
      <c r="M97" s="28"/>
      <c r="N97" s="28"/>
      <c r="O97" s="28"/>
      <c r="P97" s="3">
        <f>ROUND(SUM(P94:P96),5)</f>
        <v>-113.84</v>
      </c>
      <c r="Q97" s="3">
        <f>Q96</f>
        <v>-113.84</v>
      </c>
    </row>
    <row r="98" spans="1:17" x14ac:dyDescent="0.25">
      <c r="A98" s="28"/>
      <c r="B98" s="28"/>
      <c r="C98" s="28" t="s">
        <v>149</v>
      </c>
      <c r="D98" s="28"/>
      <c r="E98" s="28"/>
      <c r="F98" s="28"/>
      <c r="G98" s="28"/>
      <c r="H98" s="28"/>
      <c r="I98" s="29"/>
      <c r="J98" s="28"/>
      <c r="K98" s="28"/>
      <c r="L98" s="28"/>
      <c r="M98" s="28"/>
      <c r="N98" s="28"/>
      <c r="O98" s="28"/>
      <c r="P98" s="2">
        <f>ROUND(P93+P97,5)</f>
        <v>-566.04999999999995</v>
      </c>
      <c r="Q98" s="2">
        <f>ROUND(Q93+Q97,5)</f>
        <v>-566.04999999999995</v>
      </c>
    </row>
    <row r="99" spans="1:17" x14ac:dyDescent="0.25">
      <c r="A99" s="1"/>
      <c r="B99" s="1"/>
      <c r="C99" s="1" t="s">
        <v>150</v>
      </c>
      <c r="D99" s="1"/>
      <c r="E99" s="1"/>
      <c r="F99" s="1"/>
      <c r="G99" s="1"/>
      <c r="H99" s="1"/>
      <c r="I99" s="22"/>
      <c r="J99" s="1"/>
      <c r="K99" s="1"/>
      <c r="L99" s="1"/>
      <c r="M99" s="1"/>
      <c r="N99" s="1"/>
      <c r="O99" s="1"/>
      <c r="P99" s="23"/>
      <c r="Q99" s="23"/>
    </row>
    <row r="100" spans="1:17" x14ac:dyDescent="0.25">
      <c r="A100" s="1"/>
      <c r="B100" s="1"/>
      <c r="C100" s="1"/>
      <c r="D100" s="1" t="s">
        <v>151</v>
      </c>
      <c r="E100" s="1"/>
      <c r="F100" s="1"/>
      <c r="G100" s="1"/>
      <c r="H100" s="1"/>
      <c r="I100" s="22"/>
      <c r="J100" s="1"/>
      <c r="K100" s="1"/>
      <c r="L100" s="1"/>
      <c r="M100" s="1"/>
      <c r="N100" s="1"/>
      <c r="O100" s="1"/>
      <c r="P100" s="23"/>
      <c r="Q100" s="23"/>
    </row>
    <row r="101" spans="1:17" ht="15.75" thickBot="1" x14ac:dyDescent="0.3">
      <c r="A101" s="21"/>
      <c r="B101" s="21"/>
      <c r="C101" s="21"/>
      <c r="D101" s="21"/>
      <c r="E101" s="21"/>
      <c r="F101" s="21"/>
      <c r="G101" s="24"/>
      <c r="H101" s="24" t="s">
        <v>478</v>
      </c>
      <c r="I101" s="25">
        <v>46251</v>
      </c>
      <c r="J101" s="24" t="s">
        <v>499</v>
      </c>
      <c r="K101" s="24" t="s">
        <v>583</v>
      </c>
      <c r="L101" s="24" t="s">
        <v>673</v>
      </c>
      <c r="M101" s="24" t="s">
        <v>799</v>
      </c>
      <c r="N101" s="26"/>
      <c r="O101" s="24" t="s">
        <v>41</v>
      </c>
      <c r="P101" s="27">
        <v>-3343</v>
      </c>
      <c r="Q101" s="27">
        <f>ROUND(Q100+P101,5)</f>
        <v>-3343</v>
      </c>
    </row>
    <row r="102" spans="1:17" x14ac:dyDescent="0.25">
      <c r="A102" s="28"/>
      <c r="B102" s="28"/>
      <c r="C102" s="28"/>
      <c r="D102" s="28" t="s">
        <v>415</v>
      </c>
      <c r="E102" s="28"/>
      <c r="F102" s="28"/>
      <c r="G102" s="28"/>
      <c r="H102" s="28"/>
      <c r="I102" s="29"/>
      <c r="J102" s="28"/>
      <c r="K102" s="28"/>
      <c r="L102" s="28"/>
      <c r="M102" s="28"/>
      <c r="N102" s="28"/>
      <c r="O102" s="28"/>
      <c r="P102" s="2">
        <f>ROUND(SUM(P100:P101),5)</f>
        <v>-3343</v>
      </c>
      <c r="Q102" s="2">
        <f>Q101</f>
        <v>-3343</v>
      </c>
    </row>
    <row r="103" spans="1:17" x14ac:dyDescent="0.25">
      <c r="A103" s="1"/>
      <c r="B103" s="1"/>
      <c r="C103" s="1"/>
      <c r="D103" s="1" t="s">
        <v>154</v>
      </c>
      <c r="E103" s="1"/>
      <c r="F103" s="1"/>
      <c r="G103" s="1"/>
      <c r="H103" s="1"/>
      <c r="I103" s="22"/>
      <c r="J103" s="1"/>
      <c r="K103" s="1"/>
      <c r="L103" s="1"/>
      <c r="M103" s="1"/>
      <c r="N103" s="1"/>
      <c r="O103" s="1"/>
      <c r="P103" s="23"/>
      <c r="Q103" s="23"/>
    </row>
    <row r="104" spans="1:17" ht="15.75" thickBot="1" x14ac:dyDescent="0.3">
      <c r="A104" s="21"/>
      <c r="B104" s="21"/>
      <c r="C104" s="21"/>
      <c r="D104" s="21"/>
      <c r="E104" s="21"/>
      <c r="F104" s="21"/>
      <c r="G104" s="24"/>
      <c r="H104" s="24" t="s">
        <v>478</v>
      </c>
      <c r="I104" s="25">
        <v>46240</v>
      </c>
      <c r="J104" s="24" t="s">
        <v>500</v>
      </c>
      <c r="K104" s="24" t="s">
        <v>584</v>
      </c>
      <c r="L104" s="24" t="s">
        <v>489</v>
      </c>
      <c r="M104" s="24" t="s">
        <v>799</v>
      </c>
      <c r="N104" s="26"/>
      <c r="O104" s="24" t="s">
        <v>41</v>
      </c>
      <c r="P104" s="30">
        <v>-2881</v>
      </c>
      <c r="Q104" s="30">
        <f>ROUND(Q103+P104,5)</f>
        <v>-2881</v>
      </c>
    </row>
    <row r="105" spans="1:17" ht="15.75" thickBot="1" x14ac:dyDescent="0.3">
      <c r="A105" s="28"/>
      <c r="B105" s="28"/>
      <c r="C105" s="28"/>
      <c r="D105" s="28" t="s">
        <v>416</v>
      </c>
      <c r="E105" s="28"/>
      <c r="F105" s="28"/>
      <c r="G105" s="28"/>
      <c r="H105" s="28"/>
      <c r="I105" s="29"/>
      <c r="J105" s="28"/>
      <c r="K105" s="28"/>
      <c r="L105" s="28"/>
      <c r="M105" s="28"/>
      <c r="N105" s="28"/>
      <c r="O105" s="28"/>
      <c r="P105" s="3">
        <f>ROUND(SUM(P103:P104),5)</f>
        <v>-2881</v>
      </c>
      <c r="Q105" s="3">
        <f>Q104</f>
        <v>-2881</v>
      </c>
    </row>
    <row r="106" spans="1:17" x14ac:dyDescent="0.25">
      <c r="A106" s="28"/>
      <c r="B106" s="28"/>
      <c r="C106" s="28" t="s">
        <v>155</v>
      </c>
      <c r="D106" s="28"/>
      <c r="E106" s="28"/>
      <c r="F106" s="28"/>
      <c r="G106" s="28"/>
      <c r="H106" s="28"/>
      <c r="I106" s="29"/>
      <c r="J106" s="28"/>
      <c r="K106" s="28"/>
      <c r="L106" s="28"/>
      <c r="M106" s="28"/>
      <c r="N106" s="28"/>
      <c r="O106" s="28"/>
      <c r="P106" s="2">
        <f>ROUND(P102+P105,5)</f>
        <v>-6224</v>
      </c>
      <c r="Q106" s="2">
        <f>ROUND(Q102+Q105,5)</f>
        <v>-6224</v>
      </c>
    </row>
    <row r="107" spans="1:17" x14ac:dyDescent="0.25">
      <c r="A107" s="1"/>
      <c r="B107" s="1"/>
      <c r="C107" s="1" t="s">
        <v>156</v>
      </c>
      <c r="D107" s="1"/>
      <c r="E107" s="1"/>
      <c r="F107" s="1"/>
      <c r="G107" s="1"/>
      <c r="H107" s="1"/>
      <c r="I107" s="22"/>
      <c r="J107" s="1"/>
      <c r="K107" s="1"/>
      <c r="L107" s="1"/>
      <c r="M107" s="1"/>
      <c r="N107" s="1"/>
      <c r="O107" s="1"/>
      <c r="P107" s="23"/>
      <c r="Q107" s="23"/>
    </row>
    <row r="108" spans="1:17" x14ac:dyDescent="0.25">
      <c r="A108" s="1"/>
      <c r="B108" s="1"/>
      <c r="C108" s="1"/>
      <c r="D108" s="1" t="s">
        <v>161</v>
      </c>
      <c r="E108" s="1"/>
      <c r="F108" s="1"/>
      <c r="G108" s="1"/>
      <c r="H108" s="1"/>
      <c r="I108" s="22"/>
      <c r="J108" s="1"/>
      <c r="K108" s="1"/>
      <c r="L108" s="1"/>
      <c r="M108" s="1"/>
      <c r="N108" s="1"/>
      <c r="O108" s="1"/>
      <c r="P108" s="23"/>
      <c r="Q108" s="23"/>
    </row>
    <row r="109" spans="1:17" ht="15.75" thickBot="1" x14ac:dyDescent="0.3">
      <c r="A109" s="21"/>
      <c r="B109" s="21"/>
      <c r="C109" s="21"/>
      <c r="D109" s="21"/>
      <c r="E109" s="21"/>
      <c r="F109" s="21"/>
      <c r="G109" s="24"/>
      <c r="H109" s="24" t="s">
        <v>478</v>
      </c>
      <c r="I109" s="25">
        <v>46237</v>
      </c>
      <c r="J109" s="24" t="s">
        <v>488</v>
      </c>
      <c r="K109" s="24" t="s">
        <v>585</v>
      </c>
      <c r="L109" s="24" t="s">
        <v>488</v>
      </c>
      <c r="M109" s="24" t="s">
        <v>799</v>
      </c>
      <c r="N109" s="26"/>
      <c r="O109" s="24" t="s">
        <v>41</v>
      </c>
      <c r="P109" s="27">
        <v>-50</v>
      </c>
      <c r="Q109" s="27">
        <f>ROUND(Q108+P109,5)</f>
        <v>-50</v>
      </c>
    </row>
    <row r="110" spans="1:17" x14ac:dyDescent="0.25">
      <c r="A110" s="28"/>
      <c r="B110" s="28"/>
      <c r="C110" s="28"/>
      <c r="D110" s="28" t="s">
        <v>417</v>
      </c>
      <c r="E110" s="28"/>
      <c r="F110" s="28"/>
      <c r="G110" s="28"/>
      <c r="H110" s="28"/>
      <c r="I110" s="29"/>
      <c r="J110" s="28"/>
      <c r="K110" s="28"/>
      <c r="L110" s="28"/>
      <c r="M110" s="28"/>
      <c r="N110" s="28"/>
      <c r="O110" s="28"/>
      <c r="P110" s="2">
        <f>ROUND(SUM(P108:P109),5)</f>
        <v>-50</v>
      </c>
      <c r="Q110" s="2">
        <f>Q109</f>
        <v>-50</v>
      </c>
    </row>
    <row r="111" spans="1:17" x14ac:dyDescent="0.25">
      <c r="A111" s="1"/>
      <c r="B111" s="1"/>
      <c r="C111" s="1"/>
      <c r="D111" s="1" t="s">
        <v>162</v>
      </c>
      <c r="E111" s="1"/>
      <c r="F111" s="1"/>
      <c r="G111" s="1"/>
      <c r="H111" s="1"/>
      <c r="I111" s="22"/>
      <c r="J111" s="1"/>
      <c r="K111" s="1"/>
      <c r="L111" s="1"/>
      <c r="M111" s="1"/>
      <c r="N111" s="1"/>
      <c r="O111" s="1"/>
      <c r="P111" s="23"/>
      <c r="Q111" s="23"/>
    </row>
    <row r="112" spans="1:17" x14ac:dyDescent="0.25">
      <c r="A112" s="24"/>
      <c r="B112" s="24"/>
      <c r="C112" s="24"/>
      <c r="D112" s="24"/>
      <c r="E112" s="24"/>
      <c r="F112" s="24"/>
      <c r="G112" s="24"/>
      <c r="H112" s="24" t="s">
        <v>479</v>
      </c>
      <c r="I112" s="25">
        <v>46239</v>
      </c>
      <c r="J112" s="24" t="s">
        <v>501</v>
      </c>
      <c r="K112" s="24" t="s">
        <v>586</v>
      </c>
      <c r="L112" s="24" t="s">
        <v>674</v>
      </c>
      <c r="M112" s="24" t="s">
        <v>799</v>
      </c>
      <c r="N112" s="26"/>
      <c r="O112" s="24" t="s">
        <v>44</v>
      </c>
      <c r="P112" s="30">
        <v>-750</v>
      </c>
      <c r="Q112" s="30">
        <f t="shared" ref="Q112:Q122" si="3">ROUND(Q111+P112,5)</f>
        <v>-750</v>
      </c>
    </row>
    <row r="113" spans="1:17" x14ac:dyDescent="0.25">
      <c r="A113" s="24"/>
      <c r="B113" s="24"/>
      <c r="C113" s="24"/>
      <c r="D113" s="24"/>
      <c r="E113" s="24"/>
      <c r="F113" s="24"/>
      <c r="G113" s="24"/>
      <c r="H113" s="24" t="s">
        <v>479</v>
      </c>
      <c r="I113" s="25">
        <v>46241</v>
      </c>
      <c r="J113" s="24" t="s">
        <v>502</v>
      </c>
      <c r="K113" s="24" t="s">
        <v>587</v>
      </c>
      <c r="L113" s="24" t="s">
        <v>675</v>
      </c>
      <c r="M113" s="24" t="s">
        <v>799</v>
      </c>
      <c r="N113" s="26"/>
      <c r="O113" s="24" t="s">
        <v>44</v>
      </c>
      <c r="P113" s="30">
        <v>-262.60000000000002</v>
      </c>
      <c r="Q113" s="30">
        <f t="shared" si="3"/>
        <v>-1012.6</v>
      </c>
    </row>
    <row r="114" spans="1:17" x14ac:dyDescent="0.25">
      <c r="A114" s="24"/>
      <c r="B114" s="24"/>
      <c r="C114" s="24"/>
      <c r="D114" s="24"/>
      <c r="E114" s="24"/>
      <c r="F114" s="24"/>
      <c r="G114" s="24"/>
      <c r="H114" s="24" t="s">
        <v>478</v>
      </c>
      <c r="I114" s="25">
        <v>46242</v>
      </c>
      <c r="J114" s="24" t="s">
        <v>503</v>
      </c>
      <c r="K114" s="24" t="s">
        <v>588</v>
      </c>
      <c r="L114" s="24" t="s">
        <v>676</v>
      </c>
      <c r="M114" s="24" t="s">
        <v>799</v>
      </c>
      <c r="N114" s="26"/>
      <c r="O114" s="24" t="s">
        <v>41</v>
      </c>
      <c r="P114" s="30">
        <v>-1149</v>
      </c>
      <c r="Q114" s="30">
        <f t="shared" si="3"/>
        <v>-2161.6</v>
      </c>
    </row>
    <row r="115" spans="1:17" x14ac:dyDescent="0.25">
      <c r="A115" s="24"/>
      <c r="B115" s="24"/>
      <c r="C115" s="24"/>
      <c r="D115" s="24"/>
      <c r="E115" s="24"/>
      <c r="F115" s="24"/>
      <c r="G115" s="24"/>
      <c r="H115" s="24" t="s">
        <v>478</v>
      </c>
      <c r="I115" s="25">
        <v>46242</v>
      </c>
      <c r="J115" s="24" t="s">
        <v>503</v>
      </c>
      <c r="K115" s="24" t="s">
        <v>588</v>
      </c>
      <c r="L115" s="24" t="s">
        <v>677</v>
      </c>
      <c r="M115" s="24" t="s">
        <v>799</v>
      </c>
      <c r="N115" s="26"/>
      <c r="O115" s="24" t="s">
        <v>41</v>
      </c>
      <c r="P115" s="30">
        <v>-805</v>
      </c>
      <c r="Q115" s="30">
        <f t="shared" si="3"/>
        <v>-2966.6</v>
      </c>
    </row>
    <row r="116" spans="1:17" x14ac:dyDescent="0.25">
      <c r="A116" s="24"/>
      <c r="B116" s="24"/>
      <c r="C116" s="24"/>
      <c r="D116" s="24"/>
      <c r="E116" s="24"/>
      <c r="F116" s="24"/>
      <c r="G116" s="24"/>
      <c r="H116" s="24" t="s">
        <v>479</v>
      </c>
      <c r="I116" s="25">
        <v>46244</v>
      </c>
      <c r="J116" s="24" t="s">
        <v>504</v>
      </c>
      <c r="K116" s="24" t="s">
        <v>587</v>
      </c>
      <c r="L116" s="24" t="s">
        <v>678</v>
      </c>
      <c r="M116" s="24" t="s">
        <v>799</v>
      </c>
      <c r="N116" s="26"/>
      <c r="O116" s="24" t="s">
        <v>44</v>
      </c>
      <c r="P116" s="30">
        <v>-8.16</v>
      </c>
      <c r="Q116" s="30">
        <f t="shared" si="3"/>
        <v>-2974.76</v>
      </c>
    </row>
    <row r="117" spans="1:17" x14ac:dyDescent="0.25">
      <c r="A117" s="24"/>
      <c r="B117" s="24"/>
      <c r="C117" s="24"/>
      <c r="D117" s="24"/>
      <c r="E117" s="24"/>
      <c r="F117" s="24"/>
      <c r="G117" s="24"/>
      <c r="H117" s="24" t="s">
        <v>479</v>
      </c>
      <c r="I117" s="25">
        <v>46249</v>
      </c>
      <c r="J117" s="24" t="s">
        <v>505</v>
      </c>
      <c r="K117" s="24" t="s">
        <v>587</v>
      </c>
      <c r="L117" s="24" t="s">
        <v>679</v>
      </c>
      <c r="M117" s="24" t="s">
        <v>799</v>
      </c>
      <c r="N117" s="26"/>
      <c r="O117" s="24" t="s">
        <v>44</v>
      </c>
      <c r="P117" s="30">
        <v>-31.5</v>
      </c>
      <c r="Q117" s="30">
        <f t="shared" si="3"/>
        <v>-3006.26</v>
      </c>
    </row>
    <row r="118" spans="1:17" x14ac:dyDescent="0.25">
      <c r="A118" s="24"/>
      <c r="B118" s="24"/>
      <c r="C118" s="24"/>
      <c r="D118" s="24"/>
      <c r="E118" s="24"/>
      <c r="F118" s="24"/>
      <c r="G118" s="24"/>
      <c r="H118" s="24" t="s">
        <v>479</v>
      </c>
      <c r="I118" s="25">
        <v>46250</v>
      </c>
      <c r="J118" s="24" t="s">
        <v>506</v>
      </c>
      <c r="K118" s="24" t="s">
        <v>589</v>
      </c>
      <c r="L118" s="24" t="s">
        <v>680</v>
      </c>
      <c r="M118" s="24" t="s">
        <v>799</v>
      </c>
      <c r="N118" s="26"/>
      <c r="O118" s="24" t="s">
        <v>44</v>
      </c>
      <c r="P118" s="30">
        <v>-292</v>
      </c>
      <c r="Q118" s="30">
        <f t="shared" si="3"/>
        <v>-3298.26</v>
      </c>
    </row>
    <row r="119" spans="1:17" x14ac:dyDescent="0.25">
      <c r="A119" s="24"/>
      <c r="B119" s="24"/>
      <c r="C119" s="24"/>
      <c r="D119" s="24"/>
      <c r="E119" s="24"/>
      <c r="F119" s="24"/>
      <c r="G119" s="24"/>
      <c r="H119" s="24" t="s">
        <v>479</v>
      </c>
      <c r="I119" s="25">
        <v>46254</v>
      </c>
      <c r="J119" s="24" t="s">
        <v>507</v>
      </c>
      <c r="K119" s="24" t="s">
        <v>590</v>
      </c>
      <c r="L119" s="24" t="s">
        <v>681</v>
      </c>
      <c r="M119" s="24" t="s">
        <v>799</v>
      </c>
      <c r="N119" s="26"/>
      <c r="O119" s="24" t="s">
        <v>44</v>
      </c>
      <c r="P119" s="30">
        <v>-300</v>
      </c>
      <c r="Q119" s="30">
        <f t="shared" si="3"/>
        <v>-3598.26</v>
      </c>
    </row>
    <row r="120" spans="1:17" x14ac:dyDescent="0.25">
      <c r="A120" s="24"/>
      <c r="B120" s="24"/>
      <c r="C120" s="24"/>
      <c r="D120" s="24"/>
      <c r="E120" s="24"/>
      <c r="F120" s="24"/>
      <c r="G120" s="24"/>
      <c r="H120" s="24" t="s">
        <v>479</v>
      </c>
      <c r="I120" s="25">
        <v>46255</v>
      </c>
      <c r="J120" s="24" t="s">
        <v>508</v>
      </c>
      <c r="K120" s="24" t="s">
        <v>591</v>
      </c>
      <c r="L120" s="24" t="s">
        <v>682</v>
      </c>
      <c r="M120" s="24" t="s">
        <v>799</v>
      </c>
      <c r="N120" s="26"/>
      <c r="O120" s="24" t="s">
        <v>44</v>
      </c>
      <c r="P120" s="30">
        <v>-12.84</v>
      </c>
      <c r="Q120" s="30">
        <f t="shared" si="3"/>
        <v>-3611.1</v>
      </c>
    </row>
    <row r="121" spans="1:17" x14ac:dyDescent="0.25">
      <c r="A121" s="24"/>
      <c r="B121" s="24"/>
      <c r="C121" s="24"/>
      <c r="D121" s="24"/>
      <c r="E121" s="24"/>
      <c r="F121" s="24"/>
      <c r="G121" s="24"/>
      <c r="H121" s="24" t="s">
        <v>479</v>
      </c>
      <c r="I121" s="25">
        <v>46259</v>
      </c>
      <c r="J121" s="24" t="s">
        <v>509</v>
      </c>
      <c r="K121" s="24" t="s">
        <v>592</v>
      </c>
      <c r="L121" s="24" t="s">
        <v>683</v>
      </c>
      <c r="M121" s="24" t="s">
        <v>799</v>
      </c>
      <c r="N121" s="26"/>
      <c r="O121" s="24" t="s">
        <v>44</v>
      </c>
      <c r="P121" s="30">
        <v>-25</v>
      </c>
      <c r="Q121" s="30">
        <f t="shared" si="3"/>
        <v>-3636.1</v>
      </c>
    </row>
    <row r="122" spans="1:17" ht="15.75" thickBot="1" x14ac:dyDescent="0.3">
      <c r="A122" s="24"/>
      <c r="B122" s="24"/>
      <c r="C122" s="24"/>
      <c r="D122" s="24"/>
      <c r="E122" s="24"/>
      <c r="F122" s="24"/>
      <c r="G122" s="24"/>
      <c r="H122" s="24" t="s">
        <v>479</v>
      </c>
      <c r="I122" s="25">
        <v>46262</v>
      </c>
      <c r="J122" s="24" t="s">
        <v>510</v>
      </c>
      <c r="K122" s="24" t="s">
        <v>593</v>
      </c>
      <c r="L122" s="24" t="s">
        <v>684</v>
      </c>
      <c r="M122" s="24" t="s">
        <v>799</v>
      </c>
      <c r="N122" s="26"/>
      <c r="O122" s="24" t="s">
        <v>44</v>
      </c>
      <c r="P122" s="30">
        <v>-47.4</v>
      </c>
      <c r="Q122" s="30">
        <f t="shared" si="3"/>
        <v>-3683.5</v>
      </c>
    </row>
    <row r="123" spans="1:17" ht="15.75" thickBot="1" x14ac:dyDescent="0.3">
      <c r="A123" s="28"/>
      <c r="B123" s="28"/>
      <c r="C123" s="28"/>
      <c r="D123" s="28" t="s">
        <v>418</v>
      </c>
      <c r="E123" s="28"/>
      <c r="F123" s="28"/>
      <c r="G123" s="28"/>
      <c r="H123" s="28"/>
      <c r="I123" s="29"/>
      <c r="J123" s="28"/>
      <c r="K123" s="28"/>
      <c r="L123" s="28"/>
      <c r="M123" s="28"/>
      <c r="N123" s="28"/>
      <c r="O123" s="28"/>
      <c r="P123" s="3">
        <f>ROUND(SUM(P111:P122),5)</f>
        <v>-3683.5</v>
      </c>
      <c r="Q123" s="3">
        <f>Q122</f>
        <v>-3683.5</v>
      </c>
    </row>
    <row r="124" spans="1:17" x14ac:dyDescent="0.25">
      <c r="A124" s="28"/>
      <c r="B124" s="28"/>
      <c r="C124" s="28" t="s">
        <v>163</v>
      </c>
      <c r="D124" s="28"/>
      <c r="E124" s="28"/>
      <c r="F124" s="28"/>
      <c r="G124" s="28"/>
      <c r="H124" s="28"/>
      <c r="I124" s="29"/>
      <c r="J124" s="28"/>
      <c r="K124" s="28"/>
      <c r="L124" s="28"/>
      <c r="M124" s="28"/>
      <c r="N124" s="28"/>
      <c r="O124" s="28"/>
      <c r="P124" s="2">
        <f>ROUND(P110+P123,5)</f>
        <v>-3733.5</v>
      </c>
      <c r="Q124" s="2">
        <f>ROUND(Q110+Q123,5)</f>
        <v>-3733.5</v>
      </c>
    </row>
    <row r="125" spans="1:17" x14ac:dyDescent="0.25">
      <c r="A125" s="1"/>
      <c r="B125" s="1"/>
      <c r="C125" s="1" t="s">
        <v>164</v>
      </c>
      <c r="D125" s="1"/>
      <c r="E125" s="1"/>
      <c r="F125" s="1"/>
      <c r="G125" s="1"/>
      <c r="H125" s="1"/>
      <c r="I125" s="22"/>
      <c r="J125" s="1"/>
      <c r="K125" s="1"/>
      <c r="L125" s="1"/>
      <c r="M125" s="1"/>
      <c r="N125" s="1"/>
      <c r="O125" s="1"/>
      <c r="P125" s="23"/>
      <c r="Q125" s="23"/>
    </row>
    <row r="126" spans="1:17" x14ac:dyDescent="0.25">
      <c r="A126" s="1"/>
      <c r="B126" s="1"/>
      <c r="C126" s="1"/>
      <c r="D126" s="1" t="s">
        <v>165</v>
      </c>
      <c r="E126" s="1"/>
      <c r="F126" s="1"/>
      <c r="G126" s="1"/>
      <c r="H126" s="1"/>
      <c r="I126" s="22"/>
      <c r="J126" s="1"/>
      <c r="K126" s="1"/>
      <c r="L126" s="1"/>
      <c r="M126" s="1"/>
      <c r="N126" s="1"/>
      <c r="O126" s="1"/>
      <c r="P126" s="23"/>
      <c r="Q126" s="23"/>
    </row>
    <row r="127" spans="1:17" x14ac:dyDescent="0.25">
      <c r="A127" s="1"/>
      <c r="B127" s="1"/>
      <c r="C127" s="1"/>
      <c r="D127" s="1"/>
      <c r="E127" s="1" t="s">
        <v>166</v>
      </c>
      <c r="F127" s="1"/>
      <c r="G127" s="1"/>
      <c r="H127" s="1"/>
      <c r="I127" s="22"/>
      <c r="J127" s="1"/>
      <c r="K127" s="1"/>
      <c r="L127" s="1"/>
      <c r="M127" s="1"/>
      <c r="N127" s="1"/>
      <c r="O127" s="1"/>
      <c r="P127" s="23"/>
      <c r="Q127" s="23"/>
    </row>
    <row r="128" spans="1:17" x14ac:dyDescent="0.25">
      <c r="A128" s="24"/>
      <c r="B128" s="24"/>
      <c r="C128" s="24"/>
      <c r="D128" s="24"/>
      <c r="E128" s="24"/>
      <c r="F128" s="24"/>
      <c r="G128" s="24"/>
      <c r="H128" s="24" t="s">
        <v>482</v>
      </c>
      <c r="I128" s="25">
        <v>46265</v>
      </c>
      <c r="J128" s="24" t="s">
        <v>511</v>
      </c>
      <c r="K128" s="24" t="s">
        <v>594</v>
      </c>
      <c r="L128" s="24" t="s">
        <v>685</v>
      </c>
      <c r="M128" s="24" t="s">
        <v>799</v>
      </c>
      <c r="N128" s="26"/>
      <c r="O128" s="24" t="s">
        <v>11</v>
      </c>
      <c r="P128" s="30">
        <v>-8221.2999999999993</v>
      </c>
      <c r="Q128" s="30">
        <f>ROUND(Q127+P128,5)</f>
        <v>-8221.2999999999993</v>
      </c>
    </row>
    <row r="129" spans="1:17" ht="15.75" thickBot="1" x14ac:dyDescent="0.3">
      <c r="A129" s="24"/>
      <c r="B129" s="24"/>
      <c r="C129" s="24"/>
      <c r="D129" s="24"/>
      <c r="E129" s="24"/>
      <c r="F129" s="24"/>
      <c r="G129" s="24"/>
      <c r="H129" s="24" t="s">
        <v>482</v>
      </c>
      <c r="I129" s="25">
        <v>46265</v>
      </c>
      <c r="J129" s="24" t="s">
        <v>511</v>
      </c>
      <c r="K129" s="24" t="s">
        <v>594</v>
      </c>
      <c r="L129" s="24" t="s">
        <v>685</v>
      </c>
      <c r="M129" s="24" t="s">
        <v>799</v>
      </c>
      <c r="N129" s="26"/>
      <c r="O129" s="24" t="s">
        <v>11</v>
      </c>
      <c r="P129" s="27">
        <v>-10677.7</v>
      </c>
      <c r="Q129" s="27">
        <f>ROUND(Q128+P129,5)</f>
        <v>-18899</v>
      </c>
    </row>
    <row r="130" spans="1:17" x14ac:dyDescent="0.25">
      <c r="A130" s="28"/>
      <c r="B130" s="28"/>
      <c r="C130" s="28"/>
      <c r="D130" s="28"/>
      <c r="E130" s="28" t="s">
        <v>419</v>
      </c>
      <c r="F130" s="28"/>
      <c r="G130" s="28"/>
      <c r="H130" s="28"/>
      <c r="I130" s="29"/>
      <c r="J130" s="28"/>
      <c r="K130" s="28"/>
      <c r="L130" s="28"/>
      <c r="M130" s="28"/>
      <c r="N130" s="28"/>
      <c r="O130" s="28"/>
      <c r="P130" s="2">
        <f>ROUND(SUM(P127:P129),5)</f>
        <v>-18899</v>
      </c>
      <c r="Q130" s="2">
        <f>Q129</f>
        <v>-18899</v>
      </c>
    </row>
    <row r="131" spans="1:17" x14ac:dyDescent="0.25">
      <c r="A131" s="1"/>
      <c r="B131" s="1"/>
      <c r="C131" s="1"/>
      <c r="D131" s="1"/>
      <c r="E131" s="1" t="s">
        <v>168</v>
      </c>
      <c r="F131" s="1"/>
      <c r="G131" s="1"/>
      <c r="H131" s="1"/>
      <c r="I131" s="22"/>
      <c r="J131" s="1"/>
      <c r="K131" s="1"/>
      <c r="L131" s="1"/>
      <c r="M131" s="1"/>
      <c r="N131" s="1"/>
      <c r="O131" s="1"/>
      <c r="P131" s="23"/>
      <c r="Q131" s="23"/>
    </row>
    <row r="132" spans="1:17" x14ac:dyDescent="0.25">
      <c r="A132" s="24"/>
      <c r="B132" s="24"/>
      <c r="C132" s="24"/>
      <c r="D132" s="24"/>
      <c r="E132" s="24"/>
      <c r="F132" s="24"/>
      <c r="G132" s="24"/>
      <c r="H132" s="24" t="s">
        <v>482</v>
      </c>
      <c r="I132" s="25">
        <v>46265</v>
      </c>
      <c r="J132" s="24" t="s">
        <v>512</v>
      </c>
      <c r="K132" s="24" t="s">
        <v>595</v>
      </c>
      <c r="L132" s="24" t="s">
        <v>685</v>
      </c>
      <c r="M132" s="24" t="s">
        <v>799</v>
      </c>
      <c r="N132" s="26"/>
      <c r="O132" s="24" t="s">
        <v>11</v>
      </c>
      <c r="P132" s="30">
        <v>-923.28</v>
      </c>
      <c r="Q132" s="30">
        <f>ROUND(Q131+P132,5)</f>
        <v>-923.28</v>
      </c>
    </row>
    <row r="133" spans="1:17" x14ac:dyDescent="0.25">
      <c r="A133" s="24"/>
      <c r="B133" s="24"/>
      <c r="C133" s="24"/>
      <c r="D133" s="24"/>
      <c r="E133" s="24"/>
      <c r="F133" s="24"/>
      <c r="G133" s="24"/>
      <c r="H133" s="24" t="s">
        <v>482</v>
      </c>
      <c r="I133" s="25">
        <v>46265</v>
      </c>
      <c r="J133" s="24" t="s">
        <v>513</v>
      </c>
      <c r="K133" s="24" t="s">
        <v>596</v>
      </c>
      <c r="L133" s="24" t="s">
        <v>685</v>
      </c>
      <c r="M133" s="24" t="s">
        <v>799</v>
      </c>
      <c r="N133" s="26"/>
      <c r="O133" s="24" t="s">
        <v>11</v>
      </c>
      <c r="P133" s="30">
        <v>-3693.12</v>
      </c>
      <c r="Q133" s="30">
        <f>ROUND(Q132+P133,5)</f>
        <v>-4616.3999999999996</v>
      </c>
    </row>
    <row r="134" spans="1:17" x14ac:dyDescent="0.25">
      <c r="A134" s="24"/>
      <c r="B134" s="24"/>
      <c r="C134" s="24"/>
      <c r="D134" s="24"/>
      <c r="E134" s="24"/>
      <c r="F134" s="24"/>
      <c r="G134" s="24"/>
      <c r="H134" s="24" t="s">
        <v>482</v>
      </c>
      <c r="I134" s="25">
        <v>46265</v>
      </c>
      <c r="J134" s="24" t="s">
        <v>514</v>
      </c>
      <c r="K134" s="24" t="s">
        <v>597</v>
      </c>
      <c r="L134" s="24" t="s">
        <v>685</v>
      </c>
      <c r="M134" s="24" t="s">
        <v>799</v>
      </c>
      <c r="N134" s="26"/>
      <c r="O134" s="24" t="s">
        <v>11</v>
      </c>
      <c r="P134" s="30">
        <v>-2769.84</v>
      </c>
      <c r="Q134" s="30">
        <f>ROUND(Q133+P134,5)</f>
        <v>-7386.24</v>
      </c>
    </row>
    <row r="135" spans="1:17" ht="15.75" thickBot="1" x14ac:dyDescent="0.3">
      <c r="A135" s="24"/>
      <c r="B135" s="24"/>
      <c r="C135" s="24"/>
      <c r="D135" s="24"/>
      <c r="E135" s="24"/>
      <c r="F135" s="24"/>
      <c r="G135" s="24"/>
      <c r="H135" s="24" t="s">
        <v>482</v>
      </c>
      <c r="I135" s="25">
        <v>46265</v>
      </c>
      <c r="J135" s="24" t="s">
        <v>515</v>
      </c>
      <c r="K135" s="24" t="s">
        <v>598</v>
      </c>
      <c r="L135" s="24" t="s">
        <v>685</v>
      </c>
      <c r="M135" s="24" t="s">
        <v>799</v>
      </c>
      <c r="N135" s="26"/>
      <c r="O135" s="24" t="s">
        <v>11</v>
      </c>
      <c r="P135" s="27">
        <v>-923.28</v>
      </c>
      <c r="Q135" s="27">
        <f>ROUND(Q134+P135,5)</f>
        <v>-8309.52</v>
      </c>
    </row>
    <row r="136" spans="1:17" x14ac:dyDescent="0.25">
      <c r="A136" s="28"/>
      <c r="B136" s="28"/>
      <c r="C136" s="28"/>
      <c r="D136" s="28"/>
      <c r="E136" s="28" t="s">
        <v>420</v>
      </c>
      <c r="F136" s="28"/>
      <c r="G136" s="28"/>
      <c r="H136" s="28"/>
      <c r="I136" s="29"/>
      <c r="J136" s="28"/>
      <c r="K136" s="28"/>
      <c r="L136" s="28"/>
      <c r="M136" s="28"/>
      <c r="N136" s="28"/>
      <c r="O136" s="28"/>
      <c r="P136" s="2">
        <f>ROUND(SUM(P131:P135),5)</f>
        <v>-8309.52</v>
      </c>
      <c r="Q136" s="2">
        <f>Q135</f>
        <v>-8309.52</v>
      </c>
    </row>
    <row r="137" spans="1:17" x14ac:dyDescent="0.25">
      <c r="A137" s="1"/>
      <c r="B137" s="1"/>
      <c r="C137" s="1"/>
      <c r="D137" s="1"/>
      <c r="E137" s="1" t="s">
        <v>169</v>
      </c>
      <c r="F137" s="1"/>
      <c r="G137" s="1"/>
      <c r="H137" s="1"/>
      <c r="I137" s="22"/>
      <c r="J137" s="1"/>
      <c r="K137" s="1"/>
      <c r="L137" s="1"/>
      <c r="M137" s="1"/>
      <c r="N137" s="1"/>
      <c r="O137" s="1"/>
      <c r="P137" s="23"/>
      <c r="Q137" s="23"/>
    </row>
    <row r="138" spans="1:17" x14ac:dyDescent="0.25">
      <c r="A138" s="1"/>
      <c r="B138" s="1"/>
      <c r="C138" s="1"/>
      <c r="D138" s="1"/>
      <c r="E138" s="1"/>
      <c r="F138" s="1" t="s">
        <v>170</v>
      </c>
      <c r="G138" s="1"/>
      <c r="H138" s="1"/>
      <c r="I138" s="22"/>
      <c r="J138" s="1"/>
      <c r="K138" s="1"/>
      <c r="L138" s="1"/>
      <c r="M138" s="1"/>
      <c r="N138" s="1"/>
      <c r="O138" s="1"/>
      <c r="P138" s="23"/>
      <c r="Q138" s="23"/>
    </row>
    <row r="139" spans="1:17" x14ac:dyDescent="0.25">
      <c r="A139" s="24"/>
      <c r="B139" s="24"/>
      <c r="C139" s="24"/>
      <c r="D139" s="24"/>
      <c r="E139" s="24"/>
      <c r="F139" s="24"/>
      <c r="G139" s="24"/>
      <c r="H139" s="24" t="s">
        <v>482</v>
      </c>
      <c r="I139" s="25">
        <v>46265</v>
      </c>
      <c r="J139" s="24" t="s">
        <v>516</v>
      </c>
      <c r="K139" s="24" t="s">
        <v>599</v>
      </c>
      <c r="L139" s="24" t="s">
        <v>685</v>
      </c>
      <c r="M139" s="24" t="s">
        <v>799</v>
      </c>
      <c r="N139" s="26"/>
      <c r="O139" s="24" t="s">
        <v>11</v>
      </c>
      <c r="P139" s="30">
        <v>-12971.14</v>
      </c>
      <c r="Q139" s="30">
        <f>ROUND(Q138+P139,5)</f>
        <v>-12971.14</v>
      </c>
    </row>
    <row r="140" spans="1:17" x14ac:dyDescent="0.25">
      <c r="A140" s="24"/>
      <c r="B140" s="24"/>
      <c r="C140" s="24"/>
      <c r="D140" s="24"/>
      <c r="E140" s="24"/>
      <c r="F140" s="24"/>
      <c r="G140" s="24"/>
      <c r="H140" s="24" t="s">
        <v>482</v>
      </c>
      <c r="I140" s="25">
        <v>46265</v>
      </c>
      <c r="J140" s="24" t="s">
        <v>516</v>
      </c>
      <c r="K140" s="24" t="s">
        <v>599</v>
      </c>
      <c r="L140" s="24" t="s">
        <v>685</v>
      </c>
      <c r="M140" s="24" t="s">
        <v>799</v>
      </c>
      <c r="N140" s="26"/>
      <c r="O140" s="24" t="s">
        <v>11</v>
      </c>
      <c r="P140" s="30">
        <v>0</v>
      </c>
      <c r="Q140" s="30">
        <f>ROUND(Q139+P140,5)</f>
        <v>-12971.14</v>
      </c>
    </row>
    <row r="141" spans="1:17" x14ac:dyDescent="0.25">
      <c r="A141" s="24"/>
      <c r="B141" s="24"/>
      <c r="C141" s="24"/>
      <c r="D141" s="24"/>
      <c r="E141" s="24"/>
      <c r="F141" s="24"/>
      <c r="G141" s="24"/>
      <c r="H141" s="24" t="s">
        <v>482</v>
      </c>
      <c r="I141" s="25">
        <v>46265</v>
      </c>
      <c r="J141" s="24" t="s">
        <v>516</v>
      </c>
      <c r="K141" s="24" t="s">
        <v>599</v>
      </c>
      <c r="L141" s="24" t="s">
        <v>685</v>
      </c>
      <c r="M141" s="24" t="s">
        <v>799</v>
      </c>
      <c r="N141" s="26"/>
      <c r="O141" s="24" t="s">
        <v>11</v>
      </c>
      <c r="P141" s="30">
        <v>0</v>
      </c>
      <c r="Q141" s="30">
        <f>ROUND(Q140+P141,5)</f>
        <v>-12971.14</v>
      </c>
    </row>
    <row r="142" spans="1:17" ht="15.75" thickBot="1" x14ac:dyDescent="0.3">
      <c r="A142" s="24"/>
      <c r="B142" s="24"/>
      <c r="C142" s="24"/>
      <c r="D142" s="24"/>
      <c r="E142" s="24"/>
      <c r="F142" s="24"/>
      <c r="G142" s="24"/>
      <c r="H142" s="24" t="s">
        <v>482</v>
      </c>
      <c r="I142" s="25">
        <v>46265</v>
      </c>
      <c r="J142" s="24" t="s">
        <v>516</v>
      </c>
      <c r="K142" s="24" t="s">
        <v>599</v>
      </c>
      <c r="L142" s="24" t="s">
        <v>685</v>
      </c>
      <c r="M142" s="24" t="s">
        <v>799</v>
      </c>
      <c r="N142" s="26"/>
      <c r="O142" s="24" t="s">
        <v>11</v>
      </c>
      <c r="P142" s="27">
        <v>0</v>
      </c>
      <c r="Q142" s="27">
        <f>ROUND(Q141+P142,5)</f>
        <v>-12971.14</v>
      </c>
    </row>
    <row r="143" spans="1:17" x14ac:dyDescent="0.25">
      <c r="A143" s="28"/>
      <c r="B143" s="28"/>
      <c r="C143" s="28"/>
      <c r="D143" s="28"/>
      <c r="E143" s="28"/>
      <c r="F143" s="28" t="s">
        <v>421</v>
      </c>
      <c r="G143" s="28"/>
      <c r="H143" s="28"/>
      <c r="I143" s="29"/>
      <c r="J143" s="28"/>
      <c r="K143" s="28"/>
      <c r="L143" s="28"/>
      <c r="M143" s="28"/>
      <c r="N143" s="28"/>
      <c r="O143" s="28"/>
      <c r="P143" s="2">
        <f>ROUND(SUM(P138:P142),5)</f>
        <v>-12971.14</v>
      </c>
      <c r="Q143" s="2">
        <f>Q142</f>
        <v>-12971.14</v>
      </c>
    </row>
    <row r="144" spans="1:17" x14ac:dyDescent="0.25">
      <c r="A144" s="1"/>
      <c r="B144" s="1"/>
      <c r="C144" s="1"/>
      <c r="D144" s="1"/>
      <c r="E144" s="1"/>
      <c r="F144" s="1" t="s">
        <v>171</v>
      </c>
      <c r="G144" s="1"/>
      <c r="H144" s="1"/>
      <c r="I144" s="22"/>
      <c r="J144" s="1"/>
      <c r="K144" s="1"/>
      <c r="L144" s="1"/>
      <c r="M144" s="1"/>
      <c r="N144" s="1"/>
      <c r="O144" s="1"/>
      <c r="P144" s="23"/>
      <c r="Q144" s="23"/>
    </row>
    <row r="145" spans="1:17" ht="15.75" thickBot="1" x14ac:dyDescent="0.3">
      <c r="A145" s="21"/>
      <c r="B145" s="21"/>
      <c r="C145" s="21"/>
      <c r="D145" s="21"/>
      <c r="E145" s="21"/>
      <c r="F145" s="21"/>
      <c r="G145" s="24"/>
      <c r="H145" s="24" t="s">
        <v>482</v>
      </c>
      <c r="I145" s="25">
        <v>46265</v>
      </c>
      <c r="J145" s="24" t="s">
        <v>516</v>
      </c>
      <c r="K145" s="24" t="s">
        <v>599</v>
      </c>
      <c r="L145" s="24" t="s">
        <v>685</v>
      </c>
      <c r="M145" s="24" t="s">
        <v>799</v>
      </c>
      <c r="N145" s="26"/>
      <c r="O145" s="24" t="s">
        <v>11</v>
      </c>
      <c r="P145" s="27">
        <v>-1426.83</v>
      </c>
      <c r="Q145" s="27">
        <f>ROUND(Q144+P145,5)</f>
        <v>-1426.83</v>
      </c>
    </row>
    <row r="146" spans="1:17" x14ac:dyDescent="0.25">
      <c r="A146" s="28"/>
      <c r="B146" s="28"/>
      <c r="C146" s="28"/>
      <c r="D146" s="28"/>
      <c r="E146" s="28"/>
      <c r="F146" s="28" t="s">
        <v>422</v>
      </c>
      <c r="G146" s="28"/>
      <c r="H146" s="28"/>
      <c r="I146" s="29"/>
      <c r="J146" s="28"/>
      <c r="K146" s="28"/>
      <c r="L146" s="28"/>
      <c r="M146" s="28"/>
      <c r="N146" s="28"/>
      <c r="O146" s="28"/>
      <c r="P146" s="2">
        <f>ROUND(SUM(P144:P145),5)</f>
        <v>-1426.83</v>
      </c>
      <c r="Q146" s="2">
        <f>Q145</f>
        <v>-1426.83</v>
      </c>
    </row>
    <row r="147" spans="1:17" x14ac:dyDescent="0.25">
      <c r="A147" s="1"/>
      <c r="B147" s="1"/>
      <c r="C147" s="1"/>
      <c r="D147" s="1"/>
      <c r="E147" s="1"/>
      <c r="F147" s="1" t="s">
        <v>172</v>
      </c>
      <c r="G147" s="1"/>
      <c r="H147" s="1"/>
      <c r="I147" s="22"/>
      <c r="J147" s="1"/>
      <c r="K147" s="1"/>
      <c r="L147" s="1"/>
      <c r="M147" s="1"/>
      <c r="N147" s="1"/>
      <c r="O147" s="1"/>
      <c r="P147" s="23"/>
      <c r="Q147" s="23"/>
    </row>
    <row r="148" spans="1:17" ht="15.75" thickBot="1" x14ac:dyDescent="0.3">
      <c r="A148" s="21"/>
      <c r="B148" s="21"/>
      <c r="C148" s="21"/>
      <c r="D148" s="21"/>
      <c r="E148" s="21"/>
      <c r="F148" s="21"/>
      <c r="G148" s="24"/>
      <c r="H148" s="24" t="s">
        <v>482</v>
      </c>
      <c r="I148" s="25">
        <v>46265</v>
      </c>
      <c r="J148" s="24" t="s">
        <v>516</v>
      </c>
      <c r="K148" s="24" t="s">
        <v>599</v>
      </c>
      <c r="L148" s="24" t="s">
        <v>685</v>
      </c>
      <c r="M148" s="24" t="s">
        <v>799</v>
      </c>
      <c r="N148" s="26"/>
      <c r="O148" s="24" t="s">
        <v>11</v>
      </c>
      <c r="P148" s="27">
        <v>-518.85</v>
      </c>
      <c r="Q148" s="27">
        <f>ROUND(Q147+P148,5)</f>
        <v>-518.85</v>
      </c>
    </row>
    <row r="149" spans="1:17" x14ac:dyDescent="0.25">
      <c r="A149" s="28"/>
      <c r="B149" s="28"/>
      <c r="C149" s="28"/>
      <c r="D149" s="28"/>
      <c r="E149" s="28"/>
      <c r="F149" s="28" t="s">
        <v>423</v>
      </c>
      <c r="G149" s="28"/>
      <c r="H149" s="28"/>
      <c r="I149" s="29"/>
      <c r="J149" s="28"/>
      <c r="K149" s="28"/>
      <c r="L149" s="28"/>
      <c r="M149" s="28"/>
      <c r="N149" s="28"/>
      <c r="O149" s="28"/>
      <c r="P149" s="2">
        <f>ROUND(SUM(P147:P148),5)</f>
        <v>-518.85</v>
      </c>
      <c r="Q149" s="2">
        <f>Q148</f>
        <v>-518.85</v>
      </c>
    </row>
    <row r="150" spans="1:17" x14ac:dyDescent="0.25">
      <c r="A150" s="1"/>
      <c r="B150" s="1"/>
      <c r="C150" s="1"/>
      <c r="D150" s="1"/>
      <c r="E150" s="1"/>
      <c r="F150" s="1" t="s">
        <v>173</v>
      </c>
      <c r="G150" s="1"/>
      <c r="H150" s="1"/>
      <c r="I150" s="22"/>
      <c r="J150" s="1"/>
      <c r="K150" s="1"/>
      <c r="L150" s="1"/>
      <c r="M150" s="1"/>
      <c r="N150" s="1"/>
      <c r="O150" s="1"/>
      <c r="P150" s="23"/>
      <c r="Q150" s="23"/>
    </row>
    <row r="151" spans="1:17" ht="15.75" thickBot="1" x14ac:dyDescent="0.3">
      <c r="A151" s="21"/>
      <c r="B151" s="21"/>
      <c r="C151" s="21"/>
      <c r="D151" s="21"/>
      <c r="E151" s="21"/>
      <c r="F151" s="21"/>
      <c r="G151" s="24"/>
      <c r="H151" s="24" t="s">
        <v>482</v>
      </c>
      <c r="I151" s="25">
        <v>46265</v>
      </c>
      <c r="J151" s="24" t="s">
        <v>516</v>
      </c>
      <c r="K151" s="24" t="s">
        <v>599</v>
      </c>
      <c r="L151" s="24" t="s">
        <v>685</v>
      </c>
      <c r="M151" s="24" t="s">
        <v>799</v>
      </c>
      <c r="N151" s="26"/>
      <c r="O151" s="24" t="s">
        <v>11</v>
      </c>
      <c r="P151" s="30">
        <v>-1100</v>
      </c>
      <c r="Q151" s="30">
        <f>ROUND(Q150+P151,5)</f>
        <v>-1100</v>
      </c>
    </row>
    <row r="152" spans="1:17" ht="15.75" thickBot="1" x14ac:dyDescent="0.3">
      <c r="A152" s="28"/>
      <c r="B152" s="28"/>
      <c r="C152" s="28"/>
      <c r="D152" s="28"/>
      <c r="E152" s="28"/>
      <c r="F152" s="28" t="s">
        <v>424</v>
      </c>
      <c r="G152" s="28"/>
      <c r="H152" s="28"/>
      <c r="I152" s="29"/>
      <c r="J152" s="28"/>
      <c r="K152" s="28"/>
      <c r="L152" s="28"/>
      <c r="M152" s="28"/>
      <c r="N152" s="28"/>
      <c r="O152" s="28"/>
      <c r="P152" s="3">
        <f>ROUND(SUM(P150:P151),5)</f>
        <v>-1100</v>
      </c>
      <c r="Q152" s="3">
        <f>Q151</f>
        <v>-1100</v>
      </c>
    </row>
    <row r="153" spans="1:17" x14ac:dyDescent="0.25">
      <c r="A153" s="28"/>
      <c r="B153" s="28"/>
      <c r="C153" s="28"/>
      <c r="D153" s="28"/>
      <c r="E153" s="28" t="s">
        <v>174</v>
      </c>
      <c r="F153" s="28"/>
      <c r="G153" s="28"/>
      <c r="H153" s="28"/>
      <c r="I153" s="29"/>
      <c r="J153" s="28"/>
      <c r="K153" s="28"/>
      <c r="L153" s="28"/>
      <c r="M153" s="28"/>
      <c r="N153" s="28"/>
      <c r="O153" s="28"/>
      <c r="P153" s="2">
        <f>ROUND(P143+P146+P149+P152,5)</f>
        <v>-16016.82</v>
      </c>
      <c r="Q153" s="2">
        <f>ROUND(Q143+Q146+Q149+Q152,5)</f>
        <v>-16016.82</v>
      </c>
    </row>
    <row r="154" spans="1:17" x14ac:dyDescent="0.25">
      <c r="A154" s="1"/>
      <c r="B154" s="1"/>
      <c r="C154" s="1"/>
      <c r="D154" s="1"/>
      <c r="E154" s="1" t="s">
        <v>175</v>
      </c>
      <c r="F154" s="1"/>
      <c r="G154" s="1"/>
      <c r="H154" s="1"/>
      <c r="I154" s="22"/>
      <c r="J154" s="1"/>
      <c r="K154" s="1"/>
      <c r="L154" s="1"/>
      <c r="M154" s="1"/>
      <c r="N154" s="1"/>
      <c r="O154" s="1"/>
      <c r="P154" s="23"/>
      <c r="Q154" s="23"/>
    </row>
    <row r="155" spans="1:17" x14ac:dyDescent="0.25">
      <c r="A155" s="24"/>
      <c r="B155" s="24"/>
      <c r="C155" s="24"/>
      <c r="D155" s="24"/>
      <c r="E155" s="24"/>
      <c r="F155" s="24"/>
      <c r="G155" s="24"/>
      <c r="H155" s="24" t="s">
        <v>482</v>
      </c>
      <c r="I155" s="25">
        <v>46265</v>
      </c>
      <c r="J155" s="24" t="s">
        <v>517</v>
      </c>
      <c r="K155" s="24" t="s">
        <v>600</v>
      </c>
      <c r="L155" s="24" t="s">
        <v>685</v>
      </c>
      <c r="M155" s="24" t="s">
        <v>799</v>
      </c>
      <c r="N155" s="26"/>
      <c r="O155" s="24" t="s">
        <v>11</v>
      </c>
      <c r="P155" s="30">
        <v>-7788.26</v>
      </c>
      <c r="Q155" s="30">
        <f t="shared" ref="Q155:Q162" si="4">ROUND(Q154+P155,5)</f>
        <v>-7788.26</v>
      </c>
    </row>
    <row r="156" spans="1:17" x14ac:dyDescent="0.25">
      <c r="A156" s="24"/>
      <c r="B156" s="24"/>
      <c r="C156" s="24"/>
      <c r="D156" s="24"/>
      <c r="E156" s="24"/>
      <c r="F156" s="24"/>
      <c r="G156" s="24"/>
      <c r="H156" s="24" t="s">
        <v>482</v>
      </c>
      <c r="I156" s="25">
        <v>46265</v>
      </c>
      <c r="J156" s="24" t="s">
        <v>517</v>
      </c>
      <c r="K156" s="24" t="s">
        <v>600</v>
      </c>
      <c r="L156" s="24" t="s">
        <v>685</v>
      </c>
      <c r="M156" s="24" t="s">
        <v>799</v>
      </c>
      <c r="N156" s="26"/>
      <c r="O156" s="24" t="s">
        <v>11</v>
      </c>
      <c r="P156" s="30">
        <v>-2596.08</v>
      </c>
      <c r="Q156" s="30">
        <f t="shared" si="4"/>
        <v>-10384.34</v>
      </c>
    </row>
    <row r="157" spans="1:17" x14ac:dyDescent="0.25">
      <c r="A157" s="24"/>
      <c r="B157" s="24"/>
      <c r="C157" s="24"/>
      <c r="D157" s="24"/>
      <c r="E157" s="24"/>
      <c r="F157" s="24"/>
      <c r="G157" s="24"/>
      <c r="H157" s="24" t="s">
        <v>482</v>
      </c>
      <c r="I157" s="25">
        <v>46265</v>
      </c>
      <c r="J157" s="24" t="s">
        <v>517</v>
      </c>
      <c r="K157" s="24" t="s">
        <v>600</v>
      </c>
      <c r="L157" s="24" t="s">
        <v>685</v>
      </c>
      <c r="M157" s="24" t="s">
        <v>799</v>
      </c>
      <c r="N157" s="26"/>
      <c r="O157" s="24" t="s">
        <v>11</v>
      </c>
      <c r="P157" s="30">
        <v>-1026.96</v>
      </c>
      <c r="Q157" s="30">
        <f t="shared" si="4"/>
        <v>-11411.3</v>
      </c>
    </row>
    <row r="158" spans="1:17" x14ac:dyDescent="0.25">
      <c r="A158" s="24"/>
      <c r="B158" s="24"/>
      <c r="C158" s="24"/>
      <c r="D158" s="24"/>
      <c r="E158" s="24"/>
      <c r="F158" s="24"/>
      <c r="G158" s="24"/>
      <c r="H158" s="24" t="s">
        <v>482</v>
      </c>
      <c r="I158" s="25">
        <v>46265</v>
      </c>
      <c r="J158" s="24" t="s">
        <v>517</v>
      </c>
      <c r="K158" s="24" t="s">
        <v>600</v>
      </c>
      <c r="L158" s="24" t="s">
        <v>685</v>
      </c>
      <c r="M158" s="24" t="s">
        <v>799</v>
      </c>
      <c r="N158" s="26"/>
      <c r="O158" s="24" t="s">
        <v>11</v>
      </c>
      <c r="P158" s="30">
        <v>0</v>
      </c>
      <c r="Q158" s="30">
        <f t="shared" si="4"/>
        <v>-11411.3</v>
      </c>
    </row>
    <row r="159" spans="1:17" x14ac:dyDescent="0.25">
      <c r="A159" s="24"/>
      <c r="B159" s="24"/>
      <c r="C159" s="24"/>
      <c r="D159" s="24"/>
      <c r="E159" s="24"/>
      <c r="F159" s="24"/>
      <c r="G159" s="24"/>
      <c r="H159" s="24" t="s">
        <v>482</v>
      </c>
      <c r="I159" s="25">
        <v>46265</v>
      </c>
      <c r="J159" s="24" t="s">
        <v>518</v>
      </c>
      <c r="K159" s="24" t="s">
        <v>601</v>
      </c>
      <c r="L159" s="24" t="s">
        <v>685</v>
      </c>
      <c r="M159" s="24" t="s">
        <v>799</v>
      </c>
      <c r="N159" s="26"/>
      <c r="O159" s="24" t="s">
        <v>11</v>
      </c>
      <c r="P159" s="30">
        <v>-10384.34</v>
      </c>
      <c r="Q159" s="30">
        <f t="shared" si="4"/>
        <v>-21795.64</v>
      </c>
    </row>
    <row r="160" spans="1:17" x14ac:dyDescent="0.25">
      <c r="A160" s="24"/>
      <c r="B160" s="24"/>
      <c r="C160" s="24"/>
      <c r="D160" s="24"/>
      <c r="E160" s="24"/>
      <c r="F160" s="24"/>
      <c r="G160" s="24"/>
      <c r="H160" s="24" t="s">
        <v>482</v>
      </c>
      <c r="I160" s="25">
        <v>46265</v>
      </c>
      <c r="J160" s="24" t="s">
        <v>518</v>
      </c>
      <c r="K160" s="24" t="s">
        <v>601</v>
      </c>
      <c r="L160" s="24" t="s">
        <v>685</v>
      </c>
      <c r="M160" s="24" t="s">
        <v>799</v>
      </c>
      <c r="N160" s="26"/>
      <c r="O160" s="24" t="s">
        <v>11</v>
      </c>
      <c r="P160" s="30">
        <v>0</v>
      </c>
      <c r="Q160" s="30">
        <f t="shared" si="4"/>
        <v>-21795.64</v>
      </c>
    </row>
    <row r="161" spans="1:17" x14ac:dyDescent="0.25">
      <c r="A161" s="24"/>
      <c r="B161" s="24"/>
      <c r="C161" s="24"/>
      <c r="D161" s="24"/>
      <c r="E161" s="24"/>
      <c r="F161" s="24"/>
      <c r="G161" s="24"/>
      <c r="H161" s="24" t="s">
        <v>482</v>
      </c>
      <c r="I161" s="25">
        <v>46265</v>
      </c>
      <c r="J161" s="24" t="s">
        <v>518</v>
      </c>
      <c r="K161" s="24" t="s">
        <v>601</v>
      </c>
      <c r="L161" s="24" t="s">
        <v>685</v>
      </c>
      <c r="M161" s="24" t="s">
        <v>799</v>
      </c>
      <c r="N161" s="26"/>
      <c r="O161" s="24" t="s">
        <v>11</v>
      </c>
      <c r="P161" s="30">
        <v>-2246.65</v>
      </c>
      <c r="Q161" s="30">
        <f t="shared" si="4"/>
        <v>-24042.29</v>
      </c>
    </row>
    <row r="162" spans="1:17" ht="15.75" thickBot="1" x14ac:dyDescent="0.3">
      <c r="A162" s="24"/>
      <c r="B162" s="24"/>
      <c r="C162" s="24"/>
      <c r="D162" s="24"/>
      <c r="E162" s="24"/>
      <c r="F162" s="24"/>
      <c r="G162" s="24"/>
      <c r="H162" s="24" t="s">
        <v>482</v>
      </c>
      <c r="I162" s="25">
        <v>46265</v>
      </c>
      <c r="J162" s="24" t="s">
        <v>518</v>
      </c>
      <c r="K162" s="24" t="s">
        <v>601</v>
      </c>
      <c r="L162" s="24" t="s">
        <v>685</v>
      </c>
      <c r="M162" s="24" t="s">
        <v>799</v>
      </c>
      <c r="N162" s="26"/>
      <c r="O162" s="24" t="s">
        <v>11</v>
      </c>
      <c r="P162" s="27">
        <v>0</v>
      </c>
      <c r="Q162" s="27">
        <f t="shared" si="4"/>
        <v>-24042.29</v>
      </c>
    </row>
    <row r="163" spans="1:17" x14ac:dyDescent="0.25">
      <c r="A163" s="28"/>
      <c r="B163" s="28"/>
      <c r="C163" s="28"/>
      <c r="D163" s="28"/>
      <c r="E163" s="28" t="s">
        <v>425</v>
      </c>
      <c r="F163" s="28"/>
      <c r="G163" s="28"/>
      <c r="H163" s="28"/>
      <c r="I163" s="29"/>
      <c r="J163" s="28"/>
      <c r="K163" s="28"/>
      <c r="L163" s="28"/>
      <c r="M163" s="28"/>
      <c r="N163" s="28"/>
      <c r="O163" s="28"/>
      <c r="P163" s="2">
        <f>ROUND(SUM(P154:P162),5)</f>
        <v>-24042.29</v>
      </c>
      <c r="Q163" s="2">
        <f>Q162</f>
        <v>-24042.29</v>
      </c>
    </row>
    <row r="164" spans="1:17" x14ac:dyDescent="0.25">
      <c r="A164" s="1"/>
      <c r="B164" s="1"/>
      <c r="C164" s="1"/>
      <c r="D164" s="1"/>
      <c r="E164" s="1" t="s">
        <v>176</v>
      </c>
      <c r="F164" s="1"/>
      <c r="G164" s="1"/>
      <c r="H164" s="1"/>
      <c r="I164" s="22"/>
      <c r="J164" s="1"/>
      <c r="K164" s="1"/>
      <c r="L164" s="1"/>
      <c r="M164" s="1"/>
      <c r="N164" s="1"/>
      <c r="O164" s="1"/>
      <c r="P164" s="23"/>
      <c r="Q164" s="23"/>
    </row>
    <row r="165" spans="1:17" x14ac:dyDescent="0.25">
      <c r="A165" s="24"/>
      <c r="B165" s="24"/>
      <c r="C165" s="24"/>
      <c r="D165" s="24"/>
      <c r="E165" s="24"/>
      <c r="F165" s="24"/>
      <c r="G165" s="24"/>
      <c r="H165" s="24" t="s">
        <v>482</v>
      </c>
      <c r="I165" s="25">
        <v>46265</v>
      </c>
      <c r="J165" s="24" t="s">
        <v>519</v>
      </c>
      <c r="K165" s="24" t="s">
        <v>602</v>
      </c>
      <c r="L165" s="24" t="s">
        <v>685</v>
      </c>
      <c r="M165" s="24" t="s">
        <v>799</v>
      </c>
      <c r="N165" s="26"/>
      <c r="O165" s="24" t="s">
        <v>11</v>
      </c>
      <c r="P165" s="30">
        <v>-6927</v>
      </c>
      <c r="Q165" s="30">
        <f>ROUND(Q164+P165,5)</f>
        <v>-6927</v>
      </c>
    </row>
    <row r="166" spans="1:17" ht="15.75" thickBot="1" x14ac:dyDescent="0.3">
      <c r="A166" s="24"/>
      <c r="B166" s="24"/>
      <c r="C166" s="24"/>
      <c r="D166" s="24"/>
      <c r="E166" s="24"/>
      <c r="F166" s="24"/>
      <c r="G166" s="24"/>
      <c r="H166" s="24" t="s">
        <v>482</v>
      </c>
      <c r="I166" s="25">
        <v>46265</v>
      </c>
      <c r="J166" s="24" t="s">
        <v>519</v>
      </c>
      <c r="K166" s="24" t="s">
        <v>602</v>
      </c>
      <c r="L166" s="24" t="s">
        <v>685</v>
      </c>
      <c r="M166" s="24" t="s">
        <v>799</v>
      </c>
      <c r="N166" s="26"/>
      <c r="O166" s="24" t="s">
        <v>11</v>
      </c>
      <c r="P166" s="27">
        <v>-461.8</v>
      </c>
      <c r="Q166" s="27">
        <f>ROUND(Q165+P166,5)</f>
        <v>-7388.8</v>
      </c>
    </row>
    <row r="167" spans="1:17" x14ac:dyDescent="0.25">
      <c r="A167" s="28"/>
      <c r="B167" s="28"/>
      <c r="C167" s="28"/>
      <c r="D167" s="28"/>
      <c r="E167" s="28" t="s">
        <v>426</v>
      </c>
      <c r="F167" s="28"/>
      <c r="G167" s="28"/>
      <c r="H167" s="28"/>
      <c r="I167" s="29"/>
      <c r="J167" s="28"/>
      <c r="K167" s="28"/>
      <c r="L167" s="28"/>
      <c r="M167" s="28"/>
      <c r="N167" s="28"/>
      <c r="O167" s="28"/>
      <c r="P167" s="2">
        <f>ROUND(SUM(P164:P166),5)</f>
        <v>-7388.8</v>
      </c>
      <c r="Q167" s="2">
        <f>Q166</f>
        <v>-7388.8</v>
      </c>
    </row>
    <row r="168" spans="1:17" x14ac:dyDescent="0.25">
      <c r="A168" s="1"/>
      <c r="B168" s="1"/>
      <c r="C168" s="1"/>
      <c r="D168" s="1"/>
      <c r="E168" s="1" t="s">
        <v>177</v>
      </c>
      <c r="F168" s="1"/>
      <c r="G168" s="1"/>
      <c r="H168" s="1"/>
      <c r="I168" s="22"/>
      <c r="J168" s="1"/>
      <c r="K168" s="1"/>
      <c r="L168" s="1"/>
      <c r="M168" s="1"/>
      <c r="N168" s="1"/>
      <c r="O168" s="1"/>
      <c r="P168" s="23"/>
      <c r="Q168" s="23"/>
    </row>
    <row r="169" spans="1:17" x14ac:dyDescent="0.25">
      <c r="A169" s="24"/>
      <c r="B169" s="24"/>
      <c r="C169" s="24"/>
      <c r="D169" s="24"/>
      <c r="E169" s="24"/>
      <c r="F169" s="24"/>
      <c r="G169" s="24"/>
      <c r="H169" s="24" t="s">
        <v>478</v>
      </c>
      <c r="I169" s="25">
        <v>46254</v>
      </c>
      <c r="J169" s="24" t="s">
        <v>520</v>
      </c>
      <c r="K169" s="24" t="s">
        <v>603</v>
      </c>
      <c r="L169" s="24" t="s">
        <v>686</v>
      </c>
      <c r="M169" s="24" t="s">
        <v>799</v>
      </c>
      <c r="N169" s="26"/>
      <c r="O169" s="24" t="s">
        <v>41</v>
      </c>
      <c r="P169" s="30">
        <v>-31041.69</v>
      </c>
      <c r="Q169" s="30">
        <f>ROUND(Q168+P169,5)</f>
        <v>-31041.69</v>
      </c>
    </row>
    <row r="170" spans="1:17" x14ac:dyDescent="0.25">
      <c r="A170" s="24"/>
      <c r="B170" s="24"/>
      <c r="C170" s="24"/>
      <c r="D170" s="24"/>
      <c r="E170" s="24"/>
      <c r="F170" s="24"/>
      <c r="G170" s="24"/>
      <c r="H170" s="24" t="s">
        <v>478</v>
      </c>
      <c r="I170" s="25">
        <v>46254</v>
      </c>
      <c r="J170" s="24" t="s">
        <v>520</v>
      </c>
      <c r="K170" s="24" t="s">
        <v>603</v>
      </c>
      <c r="L170" s="24" t="s">
        <v>687</v>
      </c>
      <c r="M170" s="24" t="s">
        <v>799</v>
      </c>
      <c r="N170" s="26"/>
      <c r="O170" s="24" t="s">
        <v>41</v>
      </c>
      <c r="P170" s="30">
        <v>-3383.23</v>
      </c>
      <c r="Q170" s="30">
        <f>ROUND(Q169+P170,5)</f>
        <v>-34424.92</v>
      </c>
    </row>
    <row r="171" spans="1:17" x14ac:dyDescent="0.25">
      <c r="A171" s="24"/>
      <c r="B171" s="24"/>
      <c r="C171" s="24"/>
      <c r="D171" s="24"/>
      <c r="E171" s="24"/>
      <c r="F171" s="24"/>
      <c r="G171" s="24"/>
      <c r="H171" s="24" t="s">
        <v>478</v>
      </c>
      <c r="I171" s="25">
        <v>46254</v>
      </c>
      <c r="J171" s="24" t="s">
        <v>520</v>
      </c>
      <c r="K171" s="24" t="s">
        <v>603</v>
      </c>
      <c r="L171" s="24" t="s">
        <v>688</v>
      </c>
      <c r="M171" s="24" t="s">
        <v>799</v>
      </c>
      <c r="N171" s="26"/>
      <c r="O171" s="24" t="s">
        <v>41</v>
      </c>
      <c r="P171" s="30">
        <v>-4451.7700000000004</v>
      </c>
      <c r="Q171" s="30">
        <f>ROUND(Q170+P171,5)</f>
        <v>-38876.69</v>
      </c>
    </row>
    <row r="172" spans="1:17" ht="15.75" thickBot="1" x14ac:dyDescent="0.3">
      <c r="A172" s="24"/>
      <c r="B172" s="24"/>
      <c r="C172" s="24"/>
      <c r="D172" s="24"/>
      <c r="E172" s="24"/>
      <c r="F172" s="24"/>
      <c r="G172" s="24"/>
      <c r="H172" s="24" t="s">
        <v>478</v>
      </c>
      <c r="I172" s="25">
        <v>46254</v>
      </c>
      <c r="J172" s="24" t="s">
        <v>520</v>
      </c>
      <c r="K172" s="24" t="s">
        <v>603</v>
      </c>
      <c r="L172" s="24" t="s">
        <v>689</v>
      </c>
      <c r="M172" s="24" t="s">
        <v>799</v>
      </c>
      <c r="N172" s="26"/>
      <c r="O172" s="24" t="s">
        <v>41</v>
      </c>
      <c r="P172" s="27">
        <v>-1310.75</v>
      </c>
      <c r="Q172" s="27">
        <f>ROUND(Q171+P172,5)</f>
        <v>-40187.440000000002</v>
      </c>
    </row>
    <row r="173" spans="1:17" x14ac:dyDescent="0.25">
      <c r="A173" s="28"/>
      <c r="B173" s="28"/>
      <c r="C173" s="28"/>
      <c r="D173" s="28"/>
      <c r="E173" s="28" t="s">
        <v>427</v>
      </c>
      <c r="F173" s="28"/>
      <c r="G173" s="28"/>
      <c r="H173" s="28"/>
      <c r="I173" s="29"/>
      <c r="J173" s="28"/>
      <c r="K173" s="28"/>
      <c r="L173" s="28"/>
      <c r="M173" s="28"/>
      <c r="N173" s="28"/>
      <c r="O173" s="28"/>
      <c r="P173" s="2">
        <f>ROUND(SUM(P168:P172),5)</f>
        <v>-40187.440000000002</v>
      </c>
      <c r="Q173" s="2">
        <f>Q172</f>
        <v>-40187.440000000002</v>
      </c>
    </row>
    <row r="174" spans="1:17" x14ac:dyDescent="0.25">
      <c r="A174" s="1"/>
      <c r="B174" s="1"/>
      <c r="C174" s="1"/>
      <c r="D174" s="1"/>
      <c r="E174" s="1" t="s">
        <v>178</v>
      </c>
      <c r="F174" s="1"/>
      <c r="G174" s="1"/>
      <c r="H174" s="1"/>
      <c r="I174" s="22"/>
      <c r="J174" s="1"/>
      <c r="K174" s="1"/>
      <c r="L174" s="1"/>
      <c r="M174" s="1"/>
      <c r="N174" s="1"/>
      <c r="O174" s="1"/>
      <c r="P174" s="23"/>
      <c r="Q174" s="23"/>
    </row>
    <row r="175" spans="1:17" x14ac:dyDescent="0.25">
      <c r="A175" s="24"/>
      <c r="B175" s="24"/>
      <c r="C175" s="24"/>
      <c r="D175" s="24"/>
      <c r="E175" s="24"/>
      <c r="F175" s="24"/>
      <c r="G175" s="24"/>
      <c r="H175" s="24" t="s">
        <v>482</v>
      </c>
      <c r="I175" s="25">
        <v>46265</v>
      </c>
      <c r="J175" s="24" t="s">
        <v>521</v>
      </c>
      <c r="K175" s="24" t="s">
        <v>604</v>
      </c>
      <c r="L175" s="24" t="s">
        <v>685</v>
      </c>
      <c r="M175" s="24" t="s">
        <v>799</v>
      </c>
      <c r="N175" s="26"/>
      <c r="O175" s="24" t="s">
        <v>11</v>
      </c>
      <c r="P175" s="30">
        <v>-9975.02</v>
      </c>
      <c r="Q175" s="30">
        <f>ROUND(Q174+P175,5)</f>
        <v>-9975.02</v>
      </c>
    </row>
    <row r="176" spans="1:17" x14ac:dyDescent="0.25">
      <c r="A176" s="24"/>
      <c r="B176" s="24"/>
      <c r="C176" s="24"/>
      <c r="D176" s="24"/>
      <c r="E176" s="24"/>
      <c r="F176" s="24"/>
      <c r="G176" s="24"/>
      <c r="H176" s="24" t="s">
        <v>482</v>
      </c>
      <c r="I176" s="25">
        <v>46265</v>
      </c>
      <c r="J176" s="24" t="s">
        <v>521</v>
      </c>
      <c r="K176" s="24" t="s">
        <v>604</v>
      </c>
      <c r="L176" s="24" t="s">
        <v>685</v>
      </c>
      <c r="M176" s="24" t="s">
        <v>799</v>
      </c>
      <c r="N176" s="26"/>
      <c r="O176" s="24" t="s">
        <v>11</v>
      </c>
      <c r="P176" s="30">
        <v>-134.81</v>
      </c>
      <c r="Q176" s="30">
        <f>ROUND(Q175+P176,5)</f>
        <v>-10109.83</v>
      </c>
    </row>
    <row r="177" spans="1:17" ht="15.75" thickBot="1" x14ac:dyDescent="0.3">
      <c r="A177" s="24"/>
      <c r="B177" s="24"/>
      <c r="C177" s="24"/>
      <c r="D177" s="24"/>
      <c r="E177" s="24"/>
      <c r="F177" s="24"/>
      <c r="G177" s="24"/>
      <c r="H177" s="24" t="s">
        <v>482</v>
      </c>
      <c r="I177" s="25">
        <v>46265</v>
      </c>
      <c r="J177" s="24" t="s">
        <v>521</v>
      </c>
      <c r="K177" s="24" t="s">
        <v>604</v>
      </c>
      <c r="L177" s="24" t="s">
        <v>685</v>
      </c>
      <c r="M177" s="24" t="s">
        <v>799</v>
      </c>
      <c r="N177" s="26"/>
      <c r="O177" s="24" t="s">
        <v>11</v>
      </c>
      <c r="P177" s="30">
        <v>-149.78</v>
      </c>
      <c r="Q177" s="30">
        <f>ROUND(Q176+P177,5)</f>
        <v>-10259.61</v>
      </c>
    </row>
    <row r="178" spans="1:17" ht="15.75" thickBot="1" x14ac:dyDescent="0.3">
      <c r="A178" s="28"/>
      <c r="B178" s="28"/>
      <c r="C178" s="28"/>
      <c r="D178" s="28"/>
      <c r="E178" s="28" t="s">
        <v>428</v>
      </c>
      <c r="F178" s="28"/>
      <c r="G178" s="28"/>
      <c r="H178" s="28"/>
      <c r="I178" s="29"/>
      <c r="J178" s="28"/>
      <c r="K178" s="28"/>
      <c r="L178" s="28"/>
      <c r="M178" s="28"/>
      <c r="N178" s="28"/>
      <c r="O178" s="28"/>
      <c r="P178" s="3">
        <f>ROUND(SUM(P174:P177),5)</f>
        <v>-10259.61</v>
      </c>
      <c r="Q178" s="3">
        <f>Q177</f>
        <v>-10259.61</v>
      </c>
    </row>
    <row r="179" spans="1:17" x14ac:dyDescent="0.25">
      <c r="A179" s="28"/>
      <c r="B179" s="28"/>
      <c r="C179" s="28"/>
      <c r="D179" s="28" t="s">
        <v>179</v>
      </c>
      <c r="E179" s="28"/>
      <c r="F179" s="28"/>
      <c r="G179" s="28"/>
      <c r="H179" s="28"/>
      <c r="I179" s="29"/>
      <c r="J179" s="28"/>
      <c r="K179" s="28"/>
      <c r="L179" s="28"/>
      <c r="M179" s="28"/>
      <c r="N179" s="28"/>
      <c r="O179" s="28"/>
      <c r="P179" s="2">
        <f>ROUND(P130+P136+P153+P163+P167+P173+P178,5)</f>
        <v>-125103.48</v>
      </c>
      <c r="Q179" s="2">
        <f>ROUND(Q130+Q136+Q153+Q163+Q167+Q173+Q178,5)</f>
        <v>-125103.48</v>
      </c>
    </row>
    <row r="180" spans="1:17" x14ac:dyDescent="0.25">
      <c r="A180" s="1"/>
      <c r="B180" s="1"/>
      <c r="C180" s="1"/>
      <c r="D180" s="1" t="s">
        <v>180</v>
      </c>
      <c r="E180" s="1"/>
      <c r="F180" s="1"/>
      <c r="G180" s="1"/>
      <c r="H180" s="1"/>
      <c r="I180" s="22"/>
      <c r="J180" s="1"/>
      <c r="K180" s="1"/>
      <c r="L180" s="1"/>
      <c r="M180" s="1"/>
      <c r="N180" s="1"/>
      <c r="O180" s="1"/>
      <c r="P180" s="23"/>
      <c r="Q180" s="23"/>
    </row>
    <row r="181" spans="1:17" x14ac:dyDescent="0.25">
      <c r="A181" s="1"/>
      <c r="B181" s="1"/>
      <c r="C181" s="1"/>
      <c r="D181" s="1"/>
      <c r="E181" s="1" t="s">
        <v>181</v>
      </c>
      <c r="F181" s="1"/>
      <c r="G181" s="1"/>
      <c r="H181" s="1"/>
      <c r="I181" s="22"/>
      <c r="J181" s="1"/>
      <c r="K181" s="1"/>
      <c r="L181" s="1"/>
      <c r="M181" s="1"/>
      <c r="N181" s="1"/>
      <c r="O181" s="1"/>
      <c r="P181" s="23"/>
      <c r="Q181" s="23"/>
    </row>
    <row r="182" spans="1:17" x14ac:dyDescent="0.25">
      <c r="A182" s="24"/>
      <c r="B182" s="24"/>
      <c r="C182" s="24"/>
      <c r="D182" s="24"/>
      <c r="E182" s="24"/>
      <c r="F182" s="24"/>
      <c r="G182" s="24"/>
      <c r="H182" s="24" t="s">
        <v>482</v>
      </c>
      <c r="I182" s="25">
        <v>46265</v>
      </c>
      <c r="J182" s="24" t="s">
        <v>517</v>
      </c>
      <c r="K182" s="24" t="s">
        <v>600</v>
      </c>
      <c r="L182" s="24" t="s">
        <v>685</v>
      </c>
      <c r="M182" s="24" t="s">
        <v>799</v>
      </c>
      <c r="N182" s="26"/>
      <c r="O182" s="24" t="s">
        <v>11</v>
      </c>
      <c r="P182" s="30">
        <v>-7.07</v>
      </c>
      <c r="Q182" s="30">
        <f t="shared" ref="Q182:Q187" si="5">ROUND(Q181+P182,5)</f>
        <v>-7.07</v>
      </c>
    </row>
    <row r="183" spans="1:17" x14ac:dyDescent="0.25">
      <c r="A183" s="24"/>
      <c r="B183" s="24"/>
      <c r="C183" s="24"/>
      <c r="D183" s="24"/>
      <c r="E183" s="24"/>
      <c r="F183" s="24"/>
      <c r="G183" s="24"/>
      <c r="H183" s="24" t="s">
        <v>482</v>
      </c>
      <c r="I183" s="25">
        <v>46265</v>
      </c>
      <c r="J183" s="24" t="s">
        <v>511</v>
      </c>
      <c r="K183" s="24" t="s">
        <v>594</v>
      </c>
      <c r="L183" s="24" t="s">
        <v>685</v>
      </c>
      <c r="M183" s="24" t="s">
        <v>799</v>
      </c>
      <c r="N183" s="26"/>
      <c r="O183" s="24" t="s">
        <v>11</v>
      </c>
      <c r="P183" s="30">
        <v>-7.07</v>
      </c>
      <c r="Q183" s="30">
        <f t="shared" si="5"/>
        <v>-14.14</v>
      </c>
    </row>
    <row r="184" spans="1:17" x14ac:dyDescent="0.25">
      <c r="A184" s="24"/>
      <c r="B184" s="24"/>
      <c r="C184" s="24"/>
      <c r="D184" s="24"/>
      <c r="E184" s="24"/>
      <c r="F184" s="24"/>
      <c r="G184" s="24"/>
      <c r="H184" s="24" t="s">
        <v>482</v>
      </c>
      <c r="I184" s="25">
        <v>46265</v>
      </c>
      <c r="J184" s="24" t="s">
        <v>521</v>
      </c>
      <c r="K184" s="24" t="s">
        <v>604</v>
      </c>
      <c r="L184" s="24" t="s">
        <v>685</v>
      </c>
      <c r="M184" s="24" t="s">
        <v>799</v>
      </c>
      <c r="N184" s="26"/>
      <c r="O184" s="24" t="s">
        <v>11</v>
      </c>
      <c r="P184" s="30">
        <v>-7.07</v>
      </c>
      <c r="Q184" s="30">
        <f t="shared" si="5"/>
        <v>-21.21</v>
      </c>
    </row>
    <row r="185" spans="1:17" x14ac:dyDescent="0.25">
      <c r="A185" s="24"/>
      <c r="B185" s="24"/>
      <c r="C185" s="24"/>
      <c r="D185" s="24"/>
      <c r="E185" s="24"/>
      <c r="F185" s="24"/>
      <c r="G185" s="24"/>
      <c r="H185" s="24" t="s">
        <v>482</v>
      </c>
      <c r="I185" s="25">
        <v>46265</v>
      </c>
      <c r="J185" s="24" t="s">
        <v>516</v>
      </c>
      <c r="K185" s="24" t="s">
        <v>599</v>
      </c>
      <c r="L185" s="24" t="s">
        <v>685</v>
      </c>
      <c r="M185" s="24" t="s">
        <v>799</v>
      </c>
      <c r="N185" s="26"/>
      <c r="O185" s="24" t="s">
        <v>11</v>
      </c>
      <c r="P185" s="30">
        <v>-7.07</v>
      </c>
      <c r="Q185" s="30">
        <f t="shared" si="5"/>
        <v>-28.28</v>
      </c>
    </row>
    <row r="186" spans="1:17" x14ac:dyDescent="0.25">
      <c r="A186" s="24"/>
      <c r="B186" s="24"/>
      <c r="C186" s="24"/>
      <c r="D186" s="24"/>
      <c r="E186" s="24"/>
      <c r="F186" s="24"/>
      <c r="G186" s="24"/>
      <c r="H186" s="24" t="s">
        <v>482</v>
      </c>
      <c r="I186" s="25">
        <v>46265</v>
      </c>
      <c r="J186" s="24" t="s">
        <v>519</v>
      </c>
      <c r="K186" s="24" t="s">
        <v>602</v>
      </c>
      <c r="L186" s="24" t="s">
        <v>685</v>
      </c>
      <c r="M186" s="24" t="s">
        <v>799</v>
      </c>
      <c r="N186" s="26"/>
      <c r="O186" s="24" t="s">
        <v>11</v>
      </c>
      <c r="P186" s="30">
        <v>-7.07</v>
      </c>
      <c r="Q186" s="30">
        <f t="shared" si="5"/>
        <v>-35.35</v>
      </c>
    </row>
    <row r="187" spans="1:17" ht="15.75" thickBot="1" x14ac:dyDescent="0.3">
      <c r="A187" s="24"/>
      <c r="B187" s="24"/>
      <c r="C187" s="24"/>
      <c r="D187" s="24"/>
      <c r="E187" s="24"/>
      <c r="F187" s="24"/>
      <c r="G187" s="24"/>
      <c r="H187" s="24" t="s">
        <v>482</v>
      </c>
      <c r="I187" s="25">
        <v>46265</v>
      </c>
      <c r="J187" s="24" t="s">
        <v>518</v>
      </c>
      <c r="K187" s="24" t="s">
        <v>601</v>
      </c>
      <c r="L187" s="24" t="s">
        <v>685</v>
      </c>
      <c r="M187" s="24" t="s">
        <v>799</v>
      </c>
      <c r="N187" s="26"/>
      <c r="O187" s="24" t="s">
        <v>11</v>
      </c>
      <c r="P187" s="27">
        <v>-7.07</v>
      </c>
      <c r="Q187" s="27">
        <f t="shared" si="5"/>
        <v>-42.42</v>
      </c>
    </row>
    <row r="188" spans="1:17" x14ac:dyDescent="0.25">
      <c r="A188" s="28"/>
      <c r="B188" s="28"/>
      <c r="C188" s="28"/>
      <c r="D188" s="28"/>
      <c r="E188" s="28" t="s">
        <v>429</v>
      </c>
      <c r="F188" s="28"/>
      <c r="G188" s="28"/>
      <c r="H188" s="28"/>
      <c r="I188" s="29"/>
      <c r="J188" s="28"/>
      <c r="K188" s="28"/>
      <c r="L188" s="28"/>
      <c r="M188" s="28"/>
      <c r="N188" s="28"/>
      <c r="O188" s="28"/>
      <c r="P188" s="2">
        <f>ROUND(SUM(P181:P187),5)</f>
        <v>-42.42</v>
      </c>
      <c r="Q188" s="2">
        <f>Q187</f>
        <v>-42.42</v>
      </c>
    </row>
    <row r="189" spans="1:17" x14ac:dyDescent="0.25">
      <c r="A189" s="1"/>
      <c r="B189" s="1"/>
      <c r="C189" s="1"/>
      <c r="D189" s="1"/>
      <c r="E189" s="1" t="s">
        <v>182</v>
      </c>
      <c r="F189" s="1"/>
      <c r="G189" s="1"/>
      <c r="H189" s="1"/>
      <c r="I189" s="22"/>
      <c r="J189" s="1"/>
      <c r="K189" s="1"/>
      <c r="L189" s="1"/>
      <c r="M189" s="1"/>
      <c r="N189" s="1"/>
      <c r="O189" s="1"/>
      <c r="P189" s="23"/>
      <c r="Q189" s="23"/>
    </row>
    <row r="190" spans="1:17" x14ac:dyDescent="0.25">
      <c r="A190" s="24"/>
      <c r="B190" s="24"/>
      <c r="C190" s="24"/>
      <c r="D190" s="24"/>
      <c r="E190" s="24"/>
      <c r="F190" s="24"/>
      <c r="G190" s="24"/>
      <c r="H190" s="24" t="s">
        <v>483</v>
      </c>
      <c r="I190" s="25">
        <v>46260</v>
      </c>
      <c r="J190" s="24" t="s">
        <v>522</v>
      </c>
      <c r="K190" s="24" t="s">
        <v>605</v>
      </c>
      <c r="L190" s="24" t="s">
        <v>690</v>
      </c>
      <c r="M190" s="24" t="s">
        <v>799</v>
      </c>
      <c r="N190" s="26"/>
      <c r="O190" s="24" t="s">
        <v>11</v>
      </c>
      <c r="P190" s="30">
        <v>0.2</v>
      </c>
      <c r="Q190" s="30">
        <f t="shared" ref="Q190:Q195" si="6">ROUND(Q189+P190,5)</f>
        <v>0.2</v>
      </c>
    </row>
    <row r="191" spans="1:17" x14ac:dyDescent="0.25">
      <c r="A191" s="24"/>
      <c r="B191" s="24"/>
      <c r="C191" s="24"/>
      <c r="D191" s="24"/>
      <c r="E191" s="24"/>
      <c r="F191" s="24"/>
      <c r="G191" s="24"/>
      <c r="H191" s="24" t="s">
        <v>482</v>
      </c>
      <c r="I191" s="25">
        <v>46265</v>
      </c>
      <c r="J191" s="24" t="s">
        <v>517</v>
      </c>
      <c r="K191" s="24" t="s">
        <v>600</v>
      </c>
      <c r="L191" s="24" t="s">
        <v>685</v>
      </c>
      <c r="M191" s="24" t="s">
        <v>799</v>
      </c>
      <c r="N191" s="26"/>
      <c r="O191" s="24" t="s">
        <v>11</v>
      </c>
      <c r="P191" s="30">
        <v>-1142.48</v>
      </c>
      <c r="Q191" s="30">
        <f t="shared" si="6"/>
        <v>-1142.28</v>
      </c>
    </row>
    <row r="192" spans="1:17" x14ac:dyDescent="0.25">
      <c r="A192" s="24"/>
      <c r="B192" s="24"/>
      <c r="C192" s="24"/>
      <c r="D192" s="24"/>
      <c r="E192" s="24"/>
      <c r="F192" s="24"/>
      <c r="G192" s="24"/>
      <c r="H192" s="24" t="s">
        <v>482</v>
      </c>
      <c r="I192" s="25">
        <v>46265</v>
      </c>
      <c r="J192" s="24" t="s">
        <v>511</v>
      </c>
      <c r="K192" s="24" t="s">
        <v>594</v>
      </c>
      <c r="L192" s="24" t="s">
        <v>685</v>
      </c>
      <c r="M192" s="24" t="s">
        <v>799</v>
      </c>
      <c r="N192" s="26"/>
      <c r="O192" s="24" t="s">
        <v>11</v>
      </c>
      <c r="P192" s="30">
        <v>-904.34</v>
      </c>
      <c r="Q192" s="30">
        <f t="shared" si="6"/>
        <v>-2046.62</v>
      </c>
    </row>
    <row r="193" spans="1:17" x14ac:dyDescent="0.25">
      <c r="A193" s="24"/>
      <c r="B193" s="24"/>
      <c r="C193" s="24"/>
      <c r="D193" s="24"/>
      <c r="E193" s="24"/>
      <c r="F193" s="24"/>
      <c r="G193" s="24"/>
      <c r="H193" s="24" t="s">
        <v>482</v>
      </c>
      <c r="I193" s="25">
        <v>46265</v>
      </c>
      <c r="J193" s="24" t="s">
        <v>521</v>
      </c>
      <c r="K193" s="24" t="s">
        <v>604</v>
      </c>
      <c r="L193" s="24" t="s">
        <v>685</v>
      </c>
      <c r="M193" s="24" t="s">
        <v>799</v>
      </c>
      <c r="N193" s="26"/>
      <c r="O193" s="24" t="s">
        <v>11</v>
      </c>
      <c r="P193" s="30">
        <v>-1113.73</v>
      </c>
      <c r="Q193" s="30">
        <f t="shared" si="6"/>
        <v>-3160.35</v>
      </c>
    </row>
    <row r="194" spans="1:17" x14ac:dyDescent="0.25">
      <c r="A194" s="24"/>
      <c r="B194" s="24"/>
      <c r="C194" s="24"/>
      <c r="D194" s="24"/>
      <c r="E194" s="24"/>
      <c r="F194" s="24"/>
      <c r="G194" s="24"/>
      <c r="H194" s="24" t="s">
        <v>482</v>
      </c>
      <c r="I194" s="25">
        <v>46265</v>
      </c>
      <c r="J194" s="24" t="s">
        <v>519</v>
      </c>
      <c r="K194" s="24" t="s">
        <v>602</v>
      </c>
      <c r="L194" s="24" t="s">
        <v>685</v>
      </c>
      <c r="M194" s="24" t="s">
        <v>799</v>
      </c>
      <c r="N194" s="26"/>
      <c r="O194" s="24" t="s">
        <v>11</v>
      </c>
      <c r="P194" s="30">
        <v>-812.77</v>
      </c>
      <c r="Q194" s="30">
        <f t="shared" si="6"/>
        <v>-3973.12</v>
      </c>
    </row>
    <row r="195" spans="1:17" ht="15.75" thickBot="1" x14ac:dyDescent="0.3">
      <c r="A195" s="24"/>
      <c r="B195" s="24"/>
      <c r="C195" s="24"/>
      <c r="D195" s="24"/>
      <c r="E195" s="24"/>
      <c r="F195" s="24"/>
      <c r="G195" s="24"/>
      <c r="H195" s="24" t="s">
        <v>482</v>
      </c>
      <c r="I195" s="25">
        <v>46265</v>
      </c>
      <c r="J195" s="24" t="s">
        <v>518</v>
      </c>
      <c r="K195" s="24" t="s">
        <v>601</v>
      </c>
      <c r="L195" s="24" t="s">
        <v>685</v>
      </c>
      <c r="M195" s="24" t="s">
        <v>799</v>
      </c>
      <c r="N195" s="26"/>
      <c r="O195" s="24" t="s">
        <v>11</v>
      </c>
      <c r="P195" s="27">
        <v>-1142.28</v>
      </c>
      <c r="Q195" s="27">
        <f t="shared" si="6"/>
        <v>-5115.3999999999996</v>
      </c>
    </row>
    <row r="196" spans="1:17" x14ac:dyDescent="0.25">
      <c r="A196" s="28"/>
      <c r="B196" s="28"/>
      <c r="C196" s="28"/>
      <c r="D196" s="28"/>
      <c r="E196" s="28" t="s">
        <v>430</v>
      </c>
      <c r="F196" s="28"/>
      <c r="G196" s="28"/>
      <c r="H196" s="28"/>
      <c r="I196" s="29"/>
      <c r="J196" s="28"/>
      <c r="K196" s="28"/>
      <c r="L196" s="28"/>
      <c r="M196" s="28"/>
      <c r="N196" s="28"/>
      <c r="O196" s="28"/>
      <c r="P196" s="2">
        <f>ROUND(SUM(P189:P195),5)</f>
        <v>-5115.3999999999996</v>
      </c>
      <c r="Q196" s="2">
        <f>Q195</f>
        <v>-5115.3999999999996</v>
      </c>
    </row>
    <row r="197" spans="1:17" x14ac:dyDescent="0.25">
      <c r="A197" s="1"/>
      <c r="B197" s="1"/>
      <c r="C197" s="1"/>
      <c r="D197" s="1"/>
      <c r="E197" s="1" t="s">
        <v>183</v>
      </c>
      <c r="F197" s="1"/>
      <c r="G197" s="1"/>
      <c r="H197" s="1"/>
      <c r="I197" s="22"/>
      <c r="J197" s="1"/>
      <c r="K197" s="1"/>
      <c r="L197" s="1"/>
      <c r="M197" s="1"/>
      <c r="N197" s="1"/>
      <c r="O197" s="1"/>
      <c r="P197" s="23"/>
      <c r="Q197" s="23"/>
    </row>
    <row r="198" spans="1:17" x14ac:dyDescent="0.25">
      <c r="A198" s="24"/>
      <c r="B198" s="24"/>
      <c r="C198" s="24"/>
      <c r="D198" s="24"/>
      <c r="E198" s="24"/>
      <c r="F198" s="24"/>
      <c r="G198" s="24"/>
      <c r="H198" s="24" t="s">
        <v>482</v>
      </c>
      <c r="I198" s="25">
        <v>46265</v>
      </c>
      <c r="J198" s="24" t="s">
        <v>517</v>
      </c>
      <c r="K198" s="24" t="s">
        <v>600</v>
      </c>
      <c r="L198" s="24" t="s">
        <v>685</v>
      </c>
      <c r="M198" s="24" t="s">
        <v>799</v>
      </c>
      <c r="N198" s="26"/>
      <c r="O198" s="24" t="s">
        <v>11</v>
      </c>
      <c r="P198" s="30">
        <v>-415.37</v>
      </c>
      <c r="Q198" s="30">
        <f>ROUND(Q197+P198,5)</f>
        <v>-415.37</v>
      </c>
    </row>
    <row r="199" spans="1:17" x14ac:dyDescent="0.25">
      <c r="A199" s="24"/>
      <c r="B199" s="24"/>
      <c r="C199" s="24"/>
      <c r="D199" s="24"/>
      <c r="E199" s="24"/>
      <c r="F199" s="24"/>
      <c r="G199" s="24"/>
      <c r="H199" s="24" t="s">
        <v>482</v>
      </c>
      <c r="I199" s="25">
        <v>46265</v>
      </c>
      <c r="J199" s="24" t="s">
        <v>511</v>
      </c>
      <c r="K199" s="24" t="s">
        <v>594</v>
      </c>
      <c r="L199" s="24" t="s">
        <v>685</v>
      </c>
      <c r="M199" s="24" t="s">
        <v>799</v>
      </c>
      <c r="N199" s="26"/>
      <c r="O199" s="24" t="s">
        <v>11</v>
      </c>
      <c r="P199" s="30">
        <v>-328.85</v>
      </c>
      <c r="Q199" s="30">
        <f>ROUND(Q198+P199,5)</f>
        <v>-744.22</v>
      </c>
    </row>
    <row r="200" spans="1:17" x14ac:dyDescent="0.25">
      <c r="A200" s="24"/>
      <c r="B200" s="24"/>
      <c r="C200" s="24"/>
      <c r="D200" s="24"/>
      <c r="E200" s="24"/>
      <c r="F200" s="24"/>
      <c r="G200" s="24"/>
      <c r="H200" s="24" t="s">
        <v>482</v>
      </c>
      <c r="I200" s="25">
        <v>46265</v>
      </c>
      <c r="J200" s="24" t="s">
        <v>521</v>
      </c>
      <c r="K200" s="24" t="s">
        <v>604</v>
      </c>
      <c r="L200" s="24" t="s">
        <v>685</v>
      </c>
      <c r="M200" s="24" t="s">
        <v>799</v>
      </c>
      <c r="N200" s="26"/>
      <c r="O200" s="24" t="s">
        <v>11</v>
      </c>
      <c r="P200" s="30">
        <v>-404.99</v>
      </c>
      <c r="Q200" s="30">
        <f>ROUND(Q199+P200,5)</f>
        <v>-1149.21</v>
      </c>
    </row>
    <row r="201" spans="1:17" ht="15.75" thickBot="1" x14ac:dyDescent="0.3">
      <c r="A201" s="24"/>
      <c r="B201" s="24"/>
      <c r="C201" s="24"/>
      <c r="D201" s="24"/>
      <c r="E201" s="24"/>
      <c r="F201" s="24"/>
      <c r="G201" s="24"/>
      <c r="H201" s="24" t="s">
        <v>482</v>
      </c>
      <c r="I201" s="25">
        <v>46265</v>
      </c>
      <c r="J201" s="24" t="s">
        <v>518</v>
      </c>
      <c r="K201" s="24" t="s">
        <v>601</v>
      </c>
      <c r="L201" s="24" t="s">
        <v>685</v>
      </c>
      <c r="M201" s="24" t="s">
        <v>799</v>
      </c>
      <c r="N201" s="26"/>
      <c r="O201" s="24" t="s">
        <v>11</v>
      </c>
      <c r="P201" s="27">
        <v>-415.37</v>
      </c>
      <c r="Q201" s="27">
        <f>ROUND(Q200+P201,5)</f>
        <v>-1564.58</v>
      </c>
    </row>
    <row r="202" spans="1:17" x14ac:dyDescent="0.25">
      <c r="A202" s="28"/>
      <c r="B202" s="28"/>
      <c r="C202" s="28"/>
      <c r="D202" s="28"/>
      <c r="E202" s="28" t="s">
        <v>431</v>
      </c>
      <c r="F202" s="28"/>
      <c r="G202" s="28"/>
      <c r="H202" s="28"/>
      <c r="I202" s="29"/>
      <c r="J202" s="28"/>
      <c r="K202" s="28"/>
      <c r="L202" s="28"/>
      <c r="M202" s="28"/>
      <c r="N202" s="28"/>
      <c r="O202" s="28"/>
      <c r="P202" s="2">
        <f>ROUND(SUM(P197:P201),5)</f>
        <v>-1564.58</v>
      </c>
      <c r="Q202" s="2">
        <f>Q201</f>
        <v>-1564.58</v>
      </c>
    </row>
    <row r="203" spans="1:17" x14ac:dyDescent="0.25">
      <c r="A203" s="1"/>
      <c r="B203" s="1"/>
      <c r="C203" s="1"/>
      <c r="D203" s="1"/>
      <c r="E203" s="1" t="s">
        <v>184</v>
      </c>
      <c r="F203" s="1"/>
      <c r="G203" s="1"/>
      <c r="H203" s="1"/>
      <c r="I203" s="22"/>
      <c r="J203" s="1"/>
      <c r="K203" s="1"/>
      <c r="L203" s="1"/>
      <c r="M203" s="1"/>
      <c r="N203" s="1"/>
      <c r="O203" s="1"/>
      <c r="P203" s="23"/>
      <c r="Q203" s="23"/>
    </row>
    <row r="204" spans="1:17" x14ac:dyDescent="0.25">
      <c r="A204" s="24"/>
      <c r="B204" s="24"/>
      <c r="C204" s="24"/>
      <c r="D204" s="24"/>
      <c r="E204" s="24"/>
      <c r="F204" s="24"/>
      <c r="G204" s="24"/>
      <c r="H204" s="24" t="s">
        <v>482</v>
      </c>
      <c r="I204" s="25">
        <v>46265</v>
      </c>
      <c r="J204" s="24" t="s">
        <v>517</v>
      </c>
      <c r="K204" s="24" t="s">
        <v>600</v>
      </c>
      <c r="L204" s="24" t="s">
        <v>685</v>
      </c>
      <c r="M204" s="24" t="s">
        <v>799</v>
      </c>
      <c r="N204" s="26"/>
      <c r="O204" s="24" t="s">
        <v>11</v>
      </c>
      <c r="P204" s="30">
        <v>-2111.5</v>
      </c>
      <c r="Q204" s="30">
        <f>ROUND(Q203+P204,5)</f>
        <v>-2111.5</v>
      </c>
    </row>
    <row r="205" spans="1:17" x14ac:dyDescent="0.25">
      <c r="A205" s="24"/>
      <c r="B205" s="24"/>
      <c r="C205" s="24"/>
      <c r="D205" s="24"/>
      <c r="E205" s="24"/>
      <c r="F205" s="24"/>
      <c r="G205" s="24"/>
      <c r="H205" s="24" t="s">
        <v>482</v>
      </c>
      <c r="I205" s="25">
        <v>46265</v>
      </c>
      <c r="J205" s="24" t="s">
        <v>511</v>
      </c>
      <c r="K205" s="24" t="s">
        <v>594</v>
      </c>
      <c r="L205" s="24" t="s">
        <v>685</v>
      </c>
      <c r="M205" s="24" t="s">
        <v>799</v>
      </c>
      <c r="N205" s="26"/>
      <c r="O205" s="24" t="s">
        <v>11</v>
      </c>
      <c r="P205" s="30">
        <v>-1100</v>
      </c>
      <c r="Q205" s="30">
        <f>ROUND(Q204+P205,5)</f>
        <v>-3211.5</v>
      </c>
    </row>
    <row r="206" spans="1:17" x14ac:dyDescent="0.25">
      <c r="A206" s="24"/>
      <c r="B206" s="24"/>
      <c r="C206" s="24"/>
      <c r="D206" s="24"/>
      <c r="E206" s="24"/>
      <c r="F206" s="24"/>
      <c r="G206" s="24"/>
      <c r="H206" s="24" t="s">
        <v>482</v>
      </c>
      <c r="I206" s="25">
        <v>46265</v>
      </c>
      <c r="J206" s="24" t="s">
        <v>521</v>
      </c>
      <c r="K206" s="24" t="s">
        <v>604</v>
      </c>
      <c r="L206" s="24" t="s">
        <v>685</v>
      </c>
      <c r="M206" s="24" t="s">
        <v>799</v>
      </c>
      <c r="N206" s="26"/>
      <c r="O206" s="24" t="s">
        <v>11</v>
      </c>
      <c r="P206" s="30">
        <v>-1100</v>
      </c>
      <c r="Q206" s="30">
        <f>ROUND(Q205+P206,5)</f>
        <v>-4311.5</v>
      </c>
    </row>
    <row r="207" spans="1:17" x14ac:dyDescent="0.25">
      <c r="A207" s="24"/>
      <c r="B207" s="24"/>
      <c r="C207" s="24"/>
      <c r="D207" s="24"/>
      <c r="E207" s="24"/>
      <c r="F207" s="24"/>
      <c r="G207" s="24"/>
      <c r="H207" s="24" t="s">
        <v>482</v>
      </c>
      <c r="I207" s="25">
        <v>46265</v>
      </c>
      <c r="J207" s="24" t="s">
        <v>519</v>
      </c>
      <c r="K207" s="24" t="s">
        <v>602</v>
      </c>
      <c r="L207" s="24" t="s">
        <v>685</v>
      </c>
      <c r="M207" s="24" t="s">
        <v>799</v>
      </c>
      <c r="N207" s="26"/>
      <c r="O207" s="24" t="s">
        <v>11</v>
      </c>
      <c r="P207" s="30">
        <v>-1100</v>
      </c>
      <c r="Q207" s="30">
        <f>ROUND(Q206+P207,5)</f>
        <v>-5411.5</v>
      </c>
    </row>
    <row r="208" spans="1:17" ht="15.75" thickBot="1" x14ac:dyDescent="0.3">
      <c r="A208" s="24"/>
      <c r="B208" s="24"/>
      <c r="C208" s="24"/>
      <c r="D208" s="24"/>
      <c r="E208" s="24"/>
      <c r="F208" s="24"/>
      <c r="G208" s="24"/>
      <c r="H208" s="24" t="s">
        <v>482</v>
      </c>
      <c r="I208" s="25">
        <v>46265</v>
      </c>
      <c r="J208" s="24" t="s">
        <v>518</v>
      </c>
      <c r="K208" s="24" t="s">
        <v>601</v>
      </c>
      <c r="L208" s="24" t="s">
        <v>685</v>
      </c>
      <c r="M208" s="24" t="s">
        <v>799</v>
      </c>
      <c r="N208" s="26"/>
      <c r="O208" s="24" t="s">
        <v>11</v>
      </c>
      <c r="P208" s="27">
        <v>-1100</v>
      </c>
      <c r="Q208" s="27">
        <f>ROUND(Q207+P208,5)</f>
        <v>-6511.5</v>
      </c>
    </row>
    <row r="209" spans="1:17" x14ac:dyDescent="0.25">
      <c r="A209" s="28"/>
      <c r="B209" s="28"/>
      <c r="C209" s="28"/>
      <c r="D209" s="28"/>
      <c r="E209" s="28" t="s">
        <v>432</v>
      </c>
      <c r="F209" s="28"/>
      <c r="G209" s="28"/>
      <c r="H209" s="28"/>
      <c r="I209" s="29"/>
      <c r="J209" s="28"/>
      <c r="K209" s="28"/>
      <c r="L209" s="28"/>
      <c r="M209" s="28"/>
      <c r="N209" s="28"/>
      <c r="O209" s="28"/>
      <c r="P209" s="2">
        <f>ROUND(SUM(P203:P208),5)</f>
        <v>-6511.5</v>
      </c>
      <c r="Q209" s="2">
        <f>Q208</f>
        <v>-6511.5</v>
      </c>
    </row>
    <row r="210" spans="1:17" x14ac:dyDescent="0.25">
      <c r="A210" s="1"/>
      <c r="B210" s="1"/>
      <c r="C210" s="1"/>
      <c r="D210" s="1"/>
      <c r="E210" s="1" t="s">
        <v>186</v>
      </c>
      <c r="F210" s="1"/>
      <c r="G210" s="1"/>
      <c r="H210" s="1"/>
      <c r="I210" s="22"/>
      <c r="J210" s="1"/>
      <c r="K210" s="1"/>
      <c r="L210" s="1"/>
      <c r="M210" s="1"/>
      <c r="N210" s="1"/>
      <c r="O210" s="1"/>
      <c r="P210" s="23"/>
      <c r="Q210" s="23"/>
    </row>
    <row r="211" spans="1:17" x14ac:dyDescent="0.25">
      <c r="A211" s="24"/>
      <c r="B211" s="24"/>
      <c r="C211" s="24"/>
      <c r="D211" s="24"/>
      <c r="E211" s="24"/>
      <c r="F211" s="24"/>
      <c r="G211" s="24"/>
      <c r="H211" s="24" t="s">
        <v>478</v>
      </c>
      <c r="I211" s="25">
        <v>46242</v>
      </c>
      <c r="J211" s="24" t="s">
        <v>503</v>
      </c>
      <c r="K211" s="24" t="s">
        <v>588</v>
      </c>
      <c r="L211" s="24" t="s">
        <v>691</v>
      </c>
      <c r="M211" s="24" t="s">
        <v>799</v>
      </c>
      <c r="N211" s="26"/>
      <c r="O211" s="24" t="s">
        <v>41</v>
      </c>
      <c r="P211" s="30">
        <v>-84</v>
      </c>
      <c r="Q211" s="30">
        <f>ROUND(Q210+P211,5)</f>
        <v>-84</v>
      </c>
    </row>
    <row r="212" spans="1:17" x14ac:dyDescent="0.25">
      <c r="A212" s="24"/>
      <c r="B212" s="24"/>
      <c r="C212" s="24"/>
      <c r="D212" s="24"/>
      <c r="E212" s="24"/>
      <c r="F212" s="24"/>
      <c r="G212" s="24"/>
      <c r="H212" s="24" t="s">
        <v>482</v>
      </c>
      <c r="I212" s="25">
        <v>46265</v>
      </c>
      <c r="J212" s="24" t="s">
        <v>511</v>
      </c>
      <c r="K212" s="24" t="s">
        <v>594</v>
      </c>
      <c r="L212" s="24" t="s">
        <v>685</v>
      </c>
      <c r="M212" s="24" t="s">
        <v>799</v>
      </c>
      <c r="N212" s="26"/>
      <c r="O212" s="24" t="s">
        <v>11</v>
      </c>
      <c r="P212" s="30">
        <v>-50</v>
      </c>
      <c r="Q212" s="30">
        <f>ROUND(Q211+P212,5)</f>
        <v>-134</v>
      </c>
    </row>
    <row r="213" spans="1:17" ht="15.75" thickBot="1" x14ac:dyDescent="0.3">
      <c r="A213" s="24"/>
      <c r="B213" s="24"/>
      <c r="C213" s="24"/>
      <c r="D213" s="24"/>
      <c r="E213" s="24"/>
      <c r="F213" s="24"/>
      <c r="G213" s="24"/>
      <c r="H213" s="24" t="s">
        <v>482</v>
      </c>
      <c r="I213" s="25">
        <v>46265</v>
      </c>
      <c r="J213" s="24" t="s">
        <v>519</v>
      </c>
      <c r="K213" s="24" t="s">
        <v>602</v>
      </c>
      <c r="L213" s="24" t="s">
        <v>685</v>
      </c>
      <c r="M213" s="24" t="s">
        <v>799</v>
      </c>
      <c r="N213" s="26"/>
      <c r="O213" s="24" t="s">
        <v>11</v>
      </c>
      <c r="P213" s="30">
        <v>-27.64</v>
      </c>
      <c r="Q213" s="30">
        <f>ROUND(Q212+P213,5)</f>
        <v>-161.63999999999999</v>
      </c>
    </row>
    <row r="214" spans="1:17" ht="15.75" thickBot="1" x14ac:dyDescent="0.3">
      <c r="A214" s="28"/>
      <c r="B214" s="28"/>
      <c r="C214" s="28"/>
      <c r="D214" s="28"/>
      <c r="E214" s="28" t="s">
        <v>433</v>
      </c>
      <c r="F214" s="28"/>
      <c r="G214" s="28"/>
      <c r="H214" s="28"/>
      <c r="I214" s="29"/>
      <c r="J214" s="28"/>
      <c r="K214" s="28"/>
      <c r="L214" s="28"/>
      <c r="M214" s="28"/>
      <c r="N214" s="28"/>
      <c r="O214" s="28"/>
      <c r="P214" s="3">
        <f>ROUND(SUM(P210:P213),5)</f>
        <v>-161.63999999999999</v>
      </c>
      <c r="Q214" s="3">
        <f>Q213</f>
        <v>-161.63999999999999</v>
      </c>
    </row>
    <row r="215" spans="1:17" x14ac:dyDescent="0.25">
      <c r="A215" s="28"/>
      <c r="B215" s="28"/>
      <c r="C215" s="28"/>
      <c r="D215" s="28" t="s">
        <v>187</v>
      </c>
      <c r="E215" s="28"/>
      <c r="F215" s="28"/>
      <c r="G215" s="28"/>
      <c r="H215" s="28"/>
      <c r="I215" s="29"/>
      <c r="J215" s="28"/>
      <c r="K215" s="28"/>
      <c r="L215" s="28"/>
      <c r="M215" s="28"/>
      <c r="N215" s="28"/>
      <c r="O215" s="28"/>
      <c r="P215" s="2">
        <f>ROUND(P188+P196+P202+P209+P214,5)</f>
        <v>-13395.54</v>
      </c>
      <c r="Q215" s="2">
        <f>ROUND(Q188+Q196+Q202+Q209+Q214,5)</f>
        <v>-13395.54</v>
      </c>
    </row>
    <row r="216" spans="1:17" x14ac:dyDescent="0.25">
      <c r="A216" s="1"/>
      <c r="B216" s="1"/>
      <c r="C216" s="1"/>
      <c r="D216" s="1" t="s">
        <v>188</v>
      </c>
      <c r="E216" s="1"/>
      <c r="F216" s="1"/>
      <c r="G216" s="1"/>
      <c r="H216" s="1"/>
      <c r="I216" s="22"/>
      <c r="J216" s="1"/>
      <c r="K216" s="1"/>
      <c r="L216" s="1"/>
      <c r="M216" s="1"/>
      <c r="N216" s="1"/>
      <c r="O216" s="1"/>
      <c r="P216" s="23"/>
      <c r="Q216" s="23"/>
    </row>
    <row r="217" spans="1:17" x14ac:dyDescent="0.25">
      <c r="A217" s="1"/>
      <c r="B217" s="1"/>
      <c r="C217" s="1"/>
      <c r="D217" s="1"/>
      <c r="E217" s="1" t="s">
        <v>189</v>
      </c>
      <c r="F217" s="1"/>
      <c r="G217" s="1"/>
      <c r="H217" s="1"/>
      <c r="I217" s="22"/>
      <c r="J217" s="1"/>
      <c r="K217" s="1"/>
      <c r="L217" s="1"/>
      <c r="M217" s="1"/>
      <c r="N217" s="1"/>
      <c r="O217" s="1"/>
      <c r="P217" s="23"/>
      <c r="Q217" s="23"/>
    </row>
    <row r="218" spans="1:17" x14ac:dyDescent="0.25">
      <c r="A218" s="24"/>
      <c r="B218" s="24"/>
      <c r="C218" s="24"/>
      <c r="D218" s="24"/>
      <c r="E218" s="24"/>
      <c r="F218" s="24"/>
      <c r="G218" s="24"/>
      <c r="H218" s="24" t="s">
        <v>482</v>
      </c>
      <c r="I218" s="25">
        <v>46265</v>
      </c>
      <c r="J218" s="24" t="s">
        <v>512</v>
      </c>
      <c r="K218" s="24" t="s">
        <v>595</v>
      </c>
      <c r="L218" s="24" t="s">
        <v>685</v>
      </c>
      <c r="M218" s="24" t="s">
        <v>799</v>
      </c>
      <c r="N218" s="26"/>
      <c r="O218" s="24" t="s">
        <v>11</v>
      </c>
      <c r="P218" s="30">
        <v>-57.25</v>
      </c>
      <c r="Q218" s="30">
        <f t="shared" ref="Q218:Q225" si="7">ROUND(Q217+P218,5)</f>
        <v>-57.25</v>
      </c>
    </row>
    <row r="219" spans="1:17" x14ac:dyDescent="0.25">
      <c r="A219" s="24"/>
      <c r="B219" s="24"/>
      <c r="C219" s="24"/>
      <c r="D219" s="24"/>
      <c r="E219" s="24"/>
      <c r="F219" s="24"/>
      <c r="G219" s="24"/>
      <c r="H219" s="24" t="s">
        <v>482</v>
      </c>
      <c r="I219" s="25">
        <v>46265</v>
      </c>
      <c r="J219" s="24" t="s">
        <v>513</v>
      </c>
      <c r="K219" s="24" t="s">
        <v>596</v>
      </c>
      <c r="L219" s="24" t="s">
        <v>685</v>
      </c>
      <c r="M219" s="24" t="s">
        <v>799</v>
      </c>
      <c r="N219" s="26"/>
      <c r="O219" s="24" t="s">
        <v>11</v>
      </c>
      <c r="P219" s="30">
        <v>-228.98</v>
      </c>
      <c r="Q219" s="30">
        <f t="shared" si="7"/>
        <v>-286.23</v>
      </c>
    </row>
    <row r="220" spans="1:17" x14ac:dyDescent="0.25">
      <c r="A220" s="24"/>
      <c r="B220" s="24"/>
      <c r="C220" s="24"/>
      <c r="D220" s="24"/>
      <c r="E220" s="24"/>
      <c r="F220" s="24"/>
      <c r="G220" s="24"/>
      <c r="H220" s="24" t="s">
        <v>482</v>
      </c>
      <c r="I220" s="25">
        <v>46265</v>
      </c>
      <c r="J220" s="24" t="s">
        <v>511</v>
      </c>
      <c r="K220" s="24" t="s">
        <v>594</v>
      </c>
      <c r="L220" s="24" t="s">
        <v>685</v>
      </c>
      <c r="M220" s="24" t="s">
        <v>799</v>
      </c>
      <c r="N220" s="26"/>
      <c r="O220" s="24" t="s">
        <v>11</v>
      </c>
      <c r="P220" s="30">
        <v>-1172.17</v>
      </c>
      <c r="Q220" s="30">
        <f t="shared" si="7"/>
        <v>-1458.4</v>
      </c>
    </row>
    <row r="221" spans="1:17" x14ac:dyDescent="0.25">
      <c r="A221" s="24"/>
      <c r="B221" s="24"/>
      <c r="C221" s="24"/>
      <c r="D221" s="24"/>
      <c r="E221" s="24"/>
      <c r="F221" s="24"/>
      <c r="G221" s="24"/>
      <c r="H221" s="24" t="s">
        <v>482</v>
      </c>
      <c r="I221" s="25">
        <v>46265</v>
      </c>
      <c r="J221" s="24" t="s">
        <v>523</v>
      </c>
      <c r="K221" s="24" t="s">
        <v>606</v>
      </c>
      <c r="L221" s="24" t="s">
        <v>685</v>
      </c>
      <c r="M221" s="24" t="s">
        <v>799</v>
      </c>
      <c r="N221" s="26"/>
      <c r="O221" s="24" t="s">
        <v>11</v>
      </c>
      <c r="P221" s="30">
        <v>-324.89999999999998</v>
      </c>
      <c r="Q221" s="30">
        <f t="shared" si="7"/>
        <v>-1783.3</v>
      </c>
    </row>
    <row r="222" spans="1:17" x14ac:dyDescent="0.25">
      <c r="A222" s="24"/>
      <c r="B222" s="24"/>
      <c r="C222" s="24"/>
      <c r="D222" s="24"/>
      <c r="E222" s="24"/>
      <c r="F222" s="24"/>
      <c r="G222" s="24"/>
      <c r="H222" s="24" t="s">
        <v>482</v>
      </c>
      <c r="I222" s="25">
        <v>46265</v>
      </c>
      <c r="J222" s="24" t="s">
        <v>514</v>
      </c>
      <c r="K222" s="24" t="s">
        <v>597</v>
      </c>
      <c r="L222" s="24" t="s">
        <v>685</v>
      </c>
      <c r="M222" s="24" t="s">
        <v>799</v>
      </c>
      <c r="N222" s="26"/>
      <c r="O222" s="24" t="s">
        <v>11</v>
      </c>
      <c r="P222" s="30">
        <v>-171.73</v>
      </c>
      <c r="Q222" s="30">
        <f t="shared" si="7"/>
        <v>-1955.03</v>
      </c>
    </row>
    <row r="223" spans="1:17" x14ac:dyDescent="0.25">
      <c r="A223" s="24"/>
      <c r="B223" s="24"/>
      <c r="C223" s="24"/>
      <c r="D223" s="24"/>
      <c r="E223" s="24"/>
      <c r="F223" s="24"/>
      <c r="G223" s="24"/>
      <c r="H223" s="24" t="s">
        <v>482</v>
      </c>
      <c r="I223" s="25">
        <v>46265</v>
      </c>
      <c r="J223" s="24" t="s">
        <v>524</v>
      </c>
      <c r="K223" s="24" t="s">
        <v>607</v>
      </c>
      <c r="L223" s="24" t="s">
        <v>685</v>
      </c>
      <c r="M223" s="24" t="s">
        <v>799</v>
      </c>
      <c r="N223" s="26"/>
      <c r="O223" s="24" t="s">
        <v>11</v>
      </c>
      <c r="P223" s="30">
        <v>-160.29</v>
      </c>
      <c r="Q223" s="30">
        <f t="shared" si="7"/>
        <v>-2115.3200000000002</v>
      </c>
    </row>
    <row r="224" spans="1:17" x14ac:dyDescent="0.25">
      <c r="A224" s="24"/>
      <c r="B224" s="24"/>
      <c r="C224" s="24"/>
      <c r="D224" s="24"/>
      <c r="E224" s="24"/>
      <c r="F224" s="24"/>
      <c r="G224" s="24"/>
      <c r="H224" s="24" t="s">
        <v>482</v>
      </c>
      <c r="I224" s="25">
        <v>46265</v>
      </c>
      <c r="J224" s="24" t="s">
        <v>515</v>
      </c>
      <c r="K224" s="24" t="s">
        <v>598</v>
      </c>
      <c r="L224" s="24" t="s">
        <v>685</v>
      </c>
      <c r="M224" s="24" t="s">
        <v>799</v>
      </c>
      <c r="N224" s="26"/>
      <c r="O224" s="24" t="s">
        <v>11</v>
      </c>
      <c r="P224" s="30">
        <v>-57.24</v>
      </c>
      <c r="Q224" s="30">
        <f t="shared" si="7"/>
        <v>-2172.56</v>
      </c>
    </row>
    <row r="225" spans="1:17" ht="15.75" thickBot="1" x14ac:dyDescent="0.3">
      <c r="A225" s="24"/>
      <c r="B225" s="24"/>
      <c r="C225" s="24"/>
      <c r="D225" s="24"/>
      <c r="E225" s="24"/>
      <c r="F225" s="24"/>
      <c r="G225" s="24"/>
      <c r="H225" s="24" t="s">
        <v>482</v>
      </c>
      <c r="I225" s="25">
        <v>46265</v>
      </c>
      <c r="J225" s="24" t="s">
        <v>525</v>
      </c>
      <c r="K225" s="24" t="s">
        <v>608</v>
      </c>
      <c r="L225" s="24" t="s">
        <v>685</v>
      </c>
      <c r="M225" s="24" t="s">
        <v>799</v>
      </c>
      <c r="N225" s="26"/>
      <c r="O225" s="24" t="s">
        <v>11</v>
      </c>
      <c r="P225" s="27">
        <v>-164.62</v>
      </c>
      <c r="Q225" s="27">
        <f t="shared" si="7"/>
        <v>-2337.1799999999998</v>
      </c>
    </row>
    <row r="226" spans="1:17" x14ac:dyDescent="0.25">
      <c r="A226" s="28"/>
      <c r="B226" s="28"/>
      <c r="C226" s="28"/>
      <c r="D226" s="28"/>
      <c r="E226" s="28" t="s">
        <v>434</v>
      </c>
      <c r="F226" s="28"/>
      <c r="G226" s="28"/>
      <c r="H226" s="28"/>
      <c r="I226" s="29"/>
      <c r="J226" s="28"/>
      <c r="K226" s="28"/>
      <c r="L226" s="28"/>
      <c r="M226" s="28"/>
      <c r="N226" s="28"/>
      <c r="O226" s="28"/>
      <c r="P226" s="2">
        <f>ROUND(SUM(P217:P225),5)</f>
        <v>-2337.1799999999998</v>
      </c>
      <c r="Q226" s="2">
        <f>Q225</f>
        <v>-2337.1799999999998</v>
      </c>
    </row>
    <row r="227" spans="1:17" x14ac:dyDescent="0.25">
      <c r="A227" s="1"/>
      <c r="B227" s="1"/>
      <c r="C227" s="1"/>
      <c r="D227" s="1"/>
      <c r="E227" s="1" t="s">
        <v>190</v>
      </c>
      <c r="F227" s="1"/>
      <c r="G227" s="1"/>
      <c r="H227" s="1"/>
      <c r="I227" s="22"/>
      <c r="J227" s="1"/>
      <c r="K227" s="1"/>
      <c r="L227" s="1"/>
      <c r="M227" s="1"/>
      <c r="N227" s="1"/>
      <c r="O227" s="1"/>
      <c r="P227" s="23"/>
      <c r="Q227" s="23"/>
    </row>
    <row r="228" spans="1:17" x14ac:dyDescent="0.25">
      <c r="A228" s="24"/>
      <c r="B228" s="24"/>
      <c r="C228" s="24"/>
      <c r="D228" s="24"/>
      <c r="E228" s="24"/>
      <c r="F228" s="24"/>
      <c r="G228" s="24"/>
      <c r="H228" s="24" t="s">
        <v>482</v>
      </c>
      <c r="I228" s="25">
        <v>46265</v>
      </c>
      <c r="J228" s="24" t="s">
        <v>512</v>
      </c>
      <c r="K228" s="24" t="s">
        <v>595</v>
      </c>
      <c r="L228" s="24" t="s">
        <v>685</v>
      </c>
      <c r="M228" s="24" t="s">
        <v>799</v>
      </c>
      <c r="N228" s="26"/>
      <c r="O228" s="24" t="s">
        <v>11</v>
      </c>
      <c r="P228" s="30">
        <v>-13.39</v>
      </c>
      <c r="Q228" s="30">
        <f t="shared" ref="Q228:Q240" si="8">ROUND(Q227+P228,5)</f>
        <v>-13.39</v>
      </c>
    </row>
    <row r="229" spans="1:17" x14ac:dyDescent="0.25">
      <c r="A229" s="24"/>
      <c r="B229" s="24"/>
      <c r="C229" s="24"/>
      <c r="D229" s="24"/>
      <c r="E229" s="24"/>
      <c r="F229" s="24"/>
      <c r="G229" s="24"/>
      <c r="H229" s="24" t="s">
        <v>482</v>
      </c>
      <c r="I229" s="25">
        <v>46265</v>
      </c>
      <c r="J229" s="24" t="s">
        <v>513</v>
      </c>
      <c r="K229" s="24" t="s">
        <v>596</v>
      </c>
      <c r="L229" s="24" t="s">
        <v>685</v>
      </c>
      <c r="M229" s="24" t="s">
        <v>799</v>
      </c>
      <c r="N229" s="26"/>
      <c r="O229" s="24" t="s">
        <v>11</v>
      </c>
      <c r="P229" s="30">
        <v>-53.55</v>
      </c>
      <c r="Q229" s="30">
        <f t="shared" si="8"/>
        <v>-66.94</v>
      </c>
    </row>
    <row r="230" spans="1:17" x14ac:dyDescent="0.25">
      <c r="A230" s="24"/>
      <c r="B230" s="24"/>
      <c r="C230" s="24"/>
      <c r="D230" s="24"/>
      <c r="E230" s="24"/>
      <c r="F230" s="24"/>
      <c r="G230" s="24"/>
      <c r="H230" s="24" t="s">
        <v>482</v>
      </c>
      <c r="I230" s="25">
        <v>46265</v>
      </c>
      <c r="J230" s="24" t="s">
        <v>517</v>
      </c>
      <c r="K230" s="24" t="s">
        <v>600</v>
      </c>
      <c r="L230" s="24" t="s">
        <v>685</v>
      </c>
      <c r="M230" s="24" t="s">
        <v>799</v>
      </c>
      <c r="N230" s="26"/>
      <c r="O230" s="24" t="s">
        <v>11</v>
      </c>
      <c r="P230" s="30">
        <v>-152.25</v>
      </c>
      <c r="Q230" s="30">
        <f t="shared" si="8"/>
        <v>-219.19</v>
      </c>
    </row>
    <row r="231" spans="1:17" x14ac:dyDescent="0.25">
      <c r="A231" s="24"/>
      <c r="B231" s="24"/>
      <c r="C231" s="24"/>
      <c r="D231" s="24"/>
      <c r="E231" s="24"/>
      <c r="F231" s="24"/>
      <c r="G231" s="24"/>
      <c r="H231" s="24" t="s">
        <v>482</v>
      </c>
      <c r="I231" s="25">
        <v>46265</v>
      </c>
      <c r="J231" s="24" t="s">
        <v>511</v>
      </c>
      <c r="K231" s="24" t="s">
        <v>594</v>
      </c>
      <c r="L231" s="24" t="s">
        <v>685</v>
      </c>
      <c r="M231" s="24" t="s">
        <v>799</v>
      </c>
      <c r="N231" s="26"/>
      <c r="O231" s="24" t="s">
        <v>11</v>
      </c>
      <c r="P231" s="30">
        <v>-274.13</v>
      </c>
      <c r="Q231" s="30">
        <f t="shared" si="8"/>
        <v>-493.32</v>
      </c>
    </row>
    <row r="232" spans="1:17" x14ac:dyDescent="0.25">
      <c r="A232" s="24"/>
      <c r="B232" s="24"/>
      <c r="C232" s="24"/>
      <c r="D232" s="24"/>
      <c r="E232" s="24"/>
      <c r="F232" s="24"/>
      <c r="G232" s="24"/>
      <c r="H232" s="24" t="s">
        <v>482</v>
      </c>
      <c r="I232" s="25">
        <v>46265</v>
      </c>
      <c r="J232" s="24" t="s">
        <v>523</v>
      </c>
      <c r="K232" s="24" t="s">
        <v>606</v>
      </c>
      <c r="L232" s="24" t="s">
        <v>685</v>
      </c>
      <c r="M232" s="24" t="s">
        <v>799</v>
      </c>
      <c r="N232" s="26"/>
      <c r="O232" s="24" t="s">
        <v>11</v>
      </c>
      <c r="P232" s="30">
        <v>-75.989999999999995</v>
      </c>
      <c r="Q232" s="30">
        <f t="shared" si="8"/>
        <v>-569.30999999999995</v>
      </c>
    </row>
    <row r="233" spans="1:17" x14ac:dyDescent="0.25">
      <c r="A233" s="24"/>
      <c r="B233" s="24"/>
      <c r="C233" s="24"/>
      <c r="D233" s="24"/>
      <c r="E233" s="24"/>
      <c r="F233" s="24"/>
      <c r="G233" s="24"/>
      <c r="H233" s="24" t="s">
        <v>482</v>
      </c>
      <c r="I233" s="25">
        <v>46265</v>
      </c>
      <c r="J233" s="24" t="s">
        <v>521</v>
      </c>
      <c r="K233" s="24" t="s">
        <v>604</v>
      </c>
      <c r="L233" s="24" t="s">
        <v>685</v>
      </c>
      <c r="M233" s="24" t="s">
        <v>799</v>
      </c>
      <c r="N233" s="26"/>
      <c r="O233" s="24" t="s">
        <v>11</v>
      </c>
      <c r="P233" s="30">
        <v>-148.86000000000001</v>
      </c>
      <c r="Q233" s="30">
        <f t="shared" si="8"/>
        <v>-718.17</v>
      </c>
    </row>
    <row r="234" spans="1:17" x14ac:dyDescent="0.25">
      <c r="A234" s="24"/>
      <c r="B234" s="24"/>
      <c r="C234" s="24"/>
      <c r="D234" s="24"/>
      <c r="E234" s="24"/>
      <c r="F234" s="24"/>
      <c r="G234" s="24"/>
      <c r="H234" s="24" t="s">
        <v>482</v>
      </c>
      <c r="I234" s="25">
        <v>46265</v>
      </c>
      <c r="J234" s="24" t="s">
        <v>514</v>
      </c>
      <c r="K234" s="24" t="s">
        <v>597</v>
      </c>
      <c r="L234" s="24" t="s">
        <v>685</v>
      </c>
      <c r="M234" s="24" t="s">
        <v>799</v>
      </c>
      <c r="N234" s="26"/>
      <c r="O234" s="24" t="s">
        <v>11</v>
      </c>
      <c r="P234" s="30">
        <v>-40.17</v>
      </c>
      <c r="Q234" s="30">
        <f t="shared" si="8"/>
        <v>-758.34</v>
      </c>
    </row>
    <row r="235" spans="1:17" x14ac:dyDescent="0.25">
      <c r="A235" s="24"/>
      <c r="B235" s="24"/>
      <c r="C235" s="24"/>
      <c r="D235" s="24"/>
      <c r="E235" s="24"/>
      <c r="F235" s="24"/>
      <c r="G235" s="24"/>
      <c r="H235" s="24" t="s">
        <v>482</v>
      </c>
      <c r="I235" s="25">
        <v>46265</v>
      </c>
      <c r="J235" s="24" t="s">
        <v>516</v>
      </c>
      <c r="K235" s="24" t="s">
        <v>599</v>
      </c>
      <c r="L235" s="24" t="s">
        <v>685</v>
      </c>
      <c r="M235" s="24" t="s">
        <v>799</v>
      </c>
      <c r="N235" s="26"/>
      <c r="O235" s="24" t="s">
        <v>11</v>
      </c>
      <c r="P235" s="30">
        <v>-188.18</v>
      </c>
      <c r="Q235" s="30">
        <f t="shared" si="8"/>
        <v>-946.52</v>
      </c>
    </row>
    <row r="236" spans="1:17" x14ac:dyDescent="0.25">
      <c r="A236" s="24"/>
      <c r="B236" s="24"/>
      <c r="C236" s="24"/>
      <c r="D236" s="24"/>
      <c r="E236" s="24"/>
      <c r="F236" s="24"/>
      <c r="G236" s="24"/>
      <c r="H236" s="24" t="s">
        <v>482</v>
      </c>
      <c r="I236" s="25">
        <v>46265</v>
      </c>
      <c r="J236" s="24" t="s">
        <v>524</v>
      </c>
      <c r="K236" s="24" t="s">
        <v>607</v>
      </c>
      <c r="L236" s="24" t="s">
        <v>685</v>
      </c>
      <c r="M236" s="24" t="s">
        <v>799</v>
      </c>
      <c r="N236" s="26"/>
      <c r="O236" s="24" t="s">
        <v>11</v>
      </c>
      <c r="P236" s="30">
        <v>-37.479999999999997</v>
      </c>
      <c r="Q236" s="30">
        <f t="shared" si="8"/>
        <v>-984</v>
      </c>
    </row>
    <row r="237" spans="1:17" x14ac:dyDescent="0.25">
      <c r="A237" s="24"/>
      <c r="B237" s="24"/>
      <c r="C237" s="24"/>
      <c r="D237" s="24"/>
      <c r="E237" s="24"/>
      <c r="F237" s="24"/>
      <c r="G237" s="24"/>
      <c r="H237" s="24" t="s">
        <v>482</v>
      </c>
      <c r="I237" s="25">
        <v>46265</v>
      </c>
      <c r="J237" s="24" t="s">
        <v>519</v>
      </c>
      <c r="K237" s="24" t="s">
        <v>602</v>
      </c>
      <c r="L237" s="24" t="s">
        <v>685</v>
      </c>
      <c r="M237" s="24" t="s">
        <v>799</v>
      </c>
      <c r="N237" s="26"/>
      <c r="O237" s="24" t="s">
        <v>11</v>
      </c>
      <c r="P237" s="30">
        <v>-107.24</v>
      </c>
      <c r="Q237" s="30">
        <f t="shared" si="8"/>
        <v>-1091.24</v>
      </c>
    </row>
    <row r="238" spans="1:17" x14ac:dyDescent="0.25">
      <c r="A238" s="24"/>
      <c r="B238" s="24"/>
      <c r="C238" s="24"/>
      <c r="D238" s="24"/>
      <c r="E238" s="24"/>
      <c r="F238" s="24"/>
      <c r="G238" s="24"/>
      <c r="H238" s="24" t="s">
        <v>482</v>
      </c>
      <c r="I238" s="25">
        <v>46265</v>
      </c>
      <c r="J238" s="24" t="s">
        <v>515</v>
      </c>
      <c r="K238" s="24" t="s">
        <v>598</v>
      </c>
      <c r="L238" s="24" t="s">
        <v>685</v>
      </c>
      <c r="M238" s="24" t="s">
        <v>799</v>
      </c>
      <c r="N238" s="26"/>
      <c r="O238" s="24" t="s">
        <v>11</v>
      </c>
      <c r="P238" s="30">
        <v>-13.39</v>
      </c>
      <c r="Q238" s="30">
        <f t="shared" si="8"/>
        <v>-1104.6300000000001</v>
      </c>
    </row>
    <row r="239" spans="1:17" x14ac:dyDescent="0.25">
      <c r="A239" s="24"/>
      <c r="B239" s="24"/>
      <c r="C239" s="24"/>
      <c r="D239" s="24"/>
      <c r="E239" s="24"/>
      <c r="F239" s="24"/>
      <c r="G239" s="24"/>
      <c r="H239" s="24" t="s">
        <v>482</v>
      </c>
      <c r="I239" s="25">
        <v>46265</v>
      </c>
      <c r="J239" s="24" t="s">
        <v>525</v>
      </c>
      <c r="K239" s="24" t="s">
        <v>608</v>
      </c>
      <c r="L239" s="24" t="s">
        <v>685</v>
      </c>
      <c r="M239" s="24" t="s">
        <v>799</v>
      </c>
      <c r="N239" s="26"/>
      <c r="O239" s="24" t="s">
        <v>11</v>
      </c>
      <c r="P239" s="30">
        <v>-38.5</v>
      </c>
      <c r="Q239" s="30">
        <f t="shared" si="8"/>
        <v>-1143.1300000000001</v>
      </c>
    </row>
    <row r="240" spans="1:17" ht="15.75" thickBot="1" x14ac:dyDescent="0.3">
      <c r="A240" s="24"/>
      <c r="B240" s="24"/>
      <c r="C240" s="24"/>
      <c r="D240" s="24"/>
      <c r="E240" s="24"/>
      <c r="F240" s="24"/>
      <c r="G240" s="24"/>
      <c r="H240" s="24" t="s">
        <v>482</v>
      </c>
      <c r="I240" s="25">
        <v>46265</v>
      </c>
      <c r="J240" s="24" t="s">
        <v>518</v>
      </c>
      <c r="K240" s="24" t="s">
        <v>601</v>
      </c>
      <c r="L240" s="24" t="s">
        <v>685</v>
      </c>
      <c r="M240" s="24" t="s">
        <v>799</v>
      </c>
      <c r="N240" s="26"/>
      <c r="O240" s="24" t="s">
        <v>11</v>
      </c>
      <c r="P240" s="27">
        <v>-183.25</v>
      </c>
      <c r="Q240" s="27">
        <f t="shared" si="8"/>
        <v>-1326.38</v>
      </c>
    </row>
    <row r="241" spans="1:17" x14ac:dyDescent="0.25">
      <c r="A241" s="28"/>
      <c r="B241" s="28"/>
      <c r="C241" s="28"/>
      <c r="D241" s="28"/>
      <c r="E241" s="28" t="s">
        <v>435</v>
      </c>
      <c r="F241" s="28"/>
      <c r="G241" s="28"/>
      <c r="H241" s="28"/>
      <c r="I241" s="29"/>
      <c r="J241" s="28"/>
      <c r="K241" s="28"/>
      <c r="L241" s="28"/>
      <c r="M241" s="28"/>
      <c r="N241" s="28"/>
      <c r="O241" s="28"/>
      <c r="P241" s="2">
        <f>ROUND(SUM(P227:P240),5)</f>
        <v>-1326.38</v>
      </c>
      <c r="Q241" s="2">
        <f>Q240</f>
        <v>-1326.38</v>
      </c>
    </row>
    <row r="242" spans="1:17" x14ac:dyDescent="0.25">
      <c r="A242" s="1"/>
      <c r="B242" s="1"/>
      <c r="C242" s="1"/>
      <c r="D242" s="1"/>
      <c r="E242" s="1" t="s">
        <v>191</v>
      </c>
      <c r="F242" s="1"/>
      <c r="G242" s="1"/>
      <c r="H242" s="1"/>
      <c r="I242" s="22"/>
      <c r="J242" s="1"/>
      <c r="K242" s="1"/>
      <c r="L242" s="1"/>
      <c r="M242" s="1"/>
      <c r="N242" s="1"/>
      <c r="O242" s="1"/>
      <c r="P242" s="23"/>
      <c r="Q242" s="23"/>
    </row>
    <row r="243" spans="1:17" x14ac:dyDescent="0.25">
      <c r="A243" s="24"/>
      <c r="B243" s="24"/>
      <c r="C243" s="24"/>
      <c r="D243" s="24"/>
      <c r="E243" s="24"/>
      <c r="F243" s="24"/>
      <c r="G243" s="24"/>
      <c r="H243" s="24" t="s">
        <v>482</v>
      </c>
      <c r="I243" s="25">
        <v>46265</v>
      </c>
      <c r="J243" s="24" t="s">
        <v>512</v>
      </c>
      <c r="K243" s="24" t="s">
        <v>595</v>
      </c>
      <c r="L243" s="24" t="s">
        <v>685</v>
      </c>
      <c r="M243" s="24" t="s">
        <v>799</v>
      </c>
      <c r="N243" s="26"/>
      <c r="O243" s="24" t="s">
        <v>11</v>
      </c>
      <c r="P243" s="30">
        <v>-1.84</v>
      </c>
      <c r="Q243" s="30">
        <f t="shared" ref="Q243:Q255" si="9">ROUND(Q242+P243,5)</f>
        <v>-1.84</v>
      </c>
    </row>
    <row r="244" spans="1:17" x14ac:dyDescent="0.25">
      <c r="A244" s="24"/>
      <c r="B244" s="24"/>
      <c r="C244" s="24"/>
      <c r="D244" s="24"/>
      <c r="E244" s="24"/>
      <c r="F244" s="24"/>
      <c r="G244" s="24"/>
      <c r="H244" s="24" t="s">
        <v>482</v>
      </c>
      <c r="I244" s="25">
        <v>46265</v>
      </c>
      <c r="J244" s="24" t="s">
        <v>513</v>
      </c>
      <c r="K244" s="24" t="s">
        <v>596</v>
      </c>
      <c r="L244" s="24" t="s">
        <v>685</v>
      </c>
      <c r="M244" s="24" t="s">
        <v>799</v>
      </c>
      <c r="N244" s="26"/>
      <c r="O244" s="24" t="s">
        <v>11</v>
      </c>
      <c r="P244" s="30">
        <v>-7.38</v>
      </c>
      <c r="Q244" s="30">
        <f t="shared" si="9"/>
        <v>-9.2200000000000006</v>
      </c>
    </row>
    <row r="245" spans="1:17" x14ac:dyDescent="0.25">
      <c r="A245" s="24"/>
      <c r="B245" s="24"/>
      <c r="C245" s="24"/>
      <c r="D245" s="24"/>
      <c r="E245" s="24"/>
      <c r="F245" s="24"/>
      <c r="G245" s="24"/>
      <c r="H245" s="24" t="s">
        <v>482</v>
      </c>
      <c r="I245" s="25">
        <v>46265</v>
      </c>
      <c r="J245" s="24" t="s">
        <v>517</v>
      </c>
      <c r="K245" s="24" t="s">
        <v>600</v>
      </c>
      <c r="L245" s="24" t="s">
        <v>685</v>
      </c>
      <c r="M245" s="24" t="s">
        <v>799</v>
      </c>
      <c r="N245" s="26"/>
      <c r="O245" s="24" t="s">
        <v>11</v>
      </c>
      <c r="P245" s="30">
        <v>-20.77</v>
      </c>
      <c r="Q245" s="30">
        <f t="shared" si="9"/>
        <v>-29.99</v>
      </c>
    </row>
    <row r="246" spans="1:17" x14ac:dyDescent="0.25">
      <c r="A246" s="24"/>
      <c r="B246" s="24"/>
      <c r="C246" s="24"/>
      <c r="D246" s="24"/>
      <c r="E246" s="24"/>
      <c r="F246" s="24"/>
      <c r="G246" s="24"/>
      <c r="H246" s="24" t="s">
        <v>482</v>
      </c>
      <c r="I246" s="25">
        <v>46265</v>
      </c>
      <c r="J246" s="24" t="s">
        <v>511</v>
      </c>
      <c r="K246" s="24" t="s">
        <v>594</v>
      </c>
      <c r="L246" s="24" t="s">
        <v>685</v>
      </c>
      <c r="M246" s="24" t="s">
        <v>799</v>
      </c>
      <c r="N246" s="26"/>
      <c r="O246" s="24" t="s">
        <v>11</v>
      </c>
      <c r="P246" s="30">
        <v>-16.440000000000001</v>
      </c>
      <c r="Q246" s="30">
        <f t="shared" si="9"/>
        <v>-46.43</v>
      </c>
    </row>
    <row r="247" spans="1:17" x14ac:dyDescent="0.25">
      <c r="A247" s="24"/>
      <c r="B247" s="24"/>
      <c r="C247" s="24"/>
      <c r="D247" s="24"/>
      <c r="E247" s="24"/>
      <c r="F247" s="24"/>
      <c r="G247" s="24"/>
      <c r="H247" s="24" t="s">
        <v>482</v>
      </c>
      <c r="I247" s="25">
        <v>46265</v>
      </c>
      <c r="J247" s="24" t="s">
        <v>523</v>
      </c>
      <c r="K247" s="24" t="s">
        <v>606</v>
      </c>
      <c r="L247" s="24" t="s">
        <v>685</v>
      </c>
      <c r="M247" s="24" t="s">
        <v>799</v>
      </c>
      <c r="N247" s="26"/>
      <c r="O247" s="24" t="s">
        <v>11</v>
      </c>
      <c r="P247" s="30">
        <v>-10.48</v>
      </c>
      <c r="Q247" s="30">
        <f t="shared" si="9"/>
        <v>-56.91</v>
      </c>
    </row>
    <row r="248" spans="1:17" x14ac:dyDescent="0.25">
      <c r="A248" s="24"/>
      <c r="B248" s="24"/>
      <c r="C248" s="24"/>
      <c r="D248" s="24"/>
      <c r="E248" s="24"/>
      <c r="F248" s="24"/>
      <c r="G248" s="24"/>
      <c r="H248" s="24" t="s">
        <v>482</v>
      </c>
      <c r="I248" s="25">
        <v>46265</v>
      </c>
      <c r="J248" s="24" t="s">
        <v>521</v>
      </c>
      <c r="K248" s="24" t="s">
        <v>604</v>
      </c>
      <c r="L248" s="24" t="s">
        <v>685</v>
      </c>
      <c r="M248" s="24" t="s">
        <v>799</v>
      </c>
      <c r="N248" s="26"/>
      <c r="O248" s="24" t="s">
        <v>11</v>
      </c>
      <c r="P248" s="30">
        <v>-20.25</v>
      </c>
      <c r="Q248" s="30">
        <f t="shared" si="9"/>
        <v>-77.16</v>
      </c>
    </row>
    <row r="249" spans="1:17" x14ac:dyDescent="0.25">
      <c r="A249" s="24"/>
      <c r="B249" s="24"/>
      <c r="C249" s="24"/>
      <c r="D249" s="24"/>
      <c r="E249" s="24"/>
      <c r="F249" s="24"/>
      <c r="G249" s="24"/>
      <c r="H249" s="24" t="s">
        <v>482</v>
      </c>
      <c r="I249" s="25">
        <v>46265</v>
      </c>
      <c r="J249" s="24" t="s">
        <v>514</v>
      </c>
      <c r="K249" s="24" t="s">
        <v>597</v>
      </c>
      <c r="L249" s="24" t="s">
        <v>685</v>
      </c>
      <c r="M249" s="24" t="s">
        <v>799</v>
      </c>
      <c r="N249" s="26"/>
      <c r="O249" s="24" t="s">
        <v>11</v>
      </c>
      <c r="P249" s="30">
        <v>-5.54</v>
      </c>
      <c r="Q249" s="30">
        <f t="shared" si="9"/>
        <v>-82.7</v>
      </c>
    </row>
    <row r="250" spans="1:17" x14ac:dyDescent="0.25">
      <c r="A250" s="24"/>
      <c r="B250" s="24"/>
      <c r="C250" s="24"/>
      <c r="D250" s="24"/>
      <c r="E250" s="24"/>
      <c r="F250" s="24"/>
      <c r="G250" s="24"/>
      <c r="H250" s="24" t="s">
        <v>482</v>
      </c>
      <c r="I250" s="25">
        <v>46265</v>
      </c>
      <c r="J250" s="24" t="s">
        <v>516</v>
      </c>
      <c r="K250" s="24" t="s">
        <v>599</v>
      </c>
      <c r="L250" s="24" t="s">
        <v>685</v>
      </c>
      <c r="M250" s="24" t="s">
        <v>799</v>
      </c>
      <c r="N250" s="26"/>
      <c r="O250" s="24" t="s">
        <v>11</v>
      </c>
      <c r="P250" s="30">
        <v>0</v>
      </c>
      <c r="Q250" s="30">
        <f t="shared" si="9"/>
        <v>-82.7</v>
      </c>
    </row>
    <row r="251" spans="1:17" x14ac:dyDescent="0.25">
      <c r="A251" s="24"/>
      <c r="B251" s="24"/>
      <c r="C251" s="24"/>
      <c r="D251" s="24"/>
      <c r="E251" s="24"/>
      <c r="F251" s="24"/>
      <c r="G251" s="24"/>
      <c r="H251" s="24" t="s">
        <v>482</v>
      </c>
      <c r="I251" s="25">
        <v>46265</v>
      </c>
      <c r="J251" s="24" t="s">
        <v>524</v>
      </c>
      <c r="K251" s="24" t="s">
        <v>607</v>
      </c>
      <c r="L251" s="24" t="s">
        <v>685</v>
      </c>
      <c r="M251" s="24" t="s">
        <v>799</v>
      </c>
      <c r="N251" s="26"/>
      <c r="O251" s="24" t="s">
        <v>11</v>
      </c>
      <c r="P251" s="30">
        <v>-5.17</v>
      </c>
      <c r="Q251" s="30">
        <f t="shared" si="9"/>
        <v>-87.87</v>
      </c>
    </row>
    <row r="252" spans="1:17" x14ac:dyDescent="0.25">
      <c r="A252" s="24"/>
      <c r="B252" s="24"/>
      <c r="C252" s="24"/>
      <c r="D252" s="24"/>
      <c r="E252" s="24"/>
      <c r="F252" s="24"/>
      <c r="G252" s="24"/>
      <c r="H252" s="24" t="s">
        <v>482</v>
      </c>
      <c r="I252" s="25">
        <v>46265</v>
      </c>
      <c r="J252" s="24" t="s">
        <v>519</v>
      </c>
      <c r="K252" s="24" t="s">
        <v>602</v>
      </c>
      <c r="L252" s="24" t="s">
        <v>685</v>
      </c>
      <c r="M252" s="24" t="s">
        <v>799</v>
      </c>
      <c r="N252" s="26"/>
      <c r="O252" s="24" t="s">
        <v>11</v>
      </c>
      <c r="P252" s="30">
        <v>-14.78</v>
      </c>
      <c r="Q252" s="30">
        <f t="shared" si="9"/>
        <v>-102.65</v>
      </c>
    </row>
    <row r="253" spans="1:17" x14ac:dyDescent="0.25">
      <c r="A253" s="24"/>
      <c r="B253" s="24"/>
      <c r="C253" s="24"/>
      <c r="D253" s="24"/>
      <c r="E253" s="24"/>
      <c r="F253" s="24"/>
      <c r="G253" s="24"/>
      <c r="H253" s="24" t="s">
        <v>482</v>
      </c>
      <c r="I253" s="25">
        <v>46265</v>
      </c>
      <c r="J253" s="24" t="s">
        <v>515</v>
      </c>
      <c r="K253" s="24" t="s">
        <v>598</v>
      </c>
      <c r="L253" s="24" t="s">
        <v>685</v>
      </c>
      <c r="M253" s="24" t="s">
        <v>799</v>
      </c>
      <c r="N253" s="26"/>
      <c r="O253" s="24" t="s">
        <v>11</v>
      </c>
      <c r="P253" s="30">
        <v>-1.85</v>
      </c>
      <c r="Q253" s="30">
        <f t="shared" si="9"/>
        <v>-104.5</v>
      </c>
    </row>
    <row r="254" spans="1:17" x14ac:dyDescent="0.25">
      <c r="A254" s="24"/>
      <c r="B254" s="24"/>
      <c r="C254" s="24"/>
      <c r="D254" s="24"/>
      <c r="E254" s="24"/>
      <c r="F254" s="24"/>
      <c r="G254" s="24"/>
      <c r="H254" s="24" t="s">
        <v>482</v>
      </c>
      <c r="I254" s="25">
        <v>46265</v>
      </c>
      <c r="J254" s="24" t="s">
        <v>525</v>
      </c>
      <c r="K254" s="24" t="s">
        <v>608</v>
      </c>
      <c r="L254" s="24" t="s">
        <v>685</v>
      </c>
      <c r="M254" s="24" t="s">
        <v>799</v>
      </c>
      <c r="N254" s="26"/>
      <c r="O254" s="24" t="s">
        <v>11</v>
      </c>
      <c r="P254" s="30">
        <v>-5.31</v>
      </c>
      <c r="Q254" s="30">
        <f t="shared" si="9"/>
        <v>-109.81</v>
      </c>
    </row>
    <row r="255" spans="1:17" ht="15.75" thickBot="1" x14ac:dyDescent="0.3">
      <c r="A255" s="24"/>
      <c r="B255" s="24"/>
      <c r="C255" s="24"/>
      <c r="D255" s="24"/>
      <c r="E255" s="24"/>
      <c r="F255" s="24"/>
      <c r="G255" s="24"/>
      <c r="H255" s="24" t="s">
        <v>482</v>
      </c>
      <c r="I255" s="25">
        <v>46265</v>
      </c>
      <c r="J255" s="24" t="s">
        <v>518</v>
      </c>
      <c r="K255" s="24" t="s">
        <v>601</v>
      </c>
      <c r="L255" s="24" t="s">
        <v>685</v>
      </c>
      <c r="M255" s="24" t="s">
        <v>799</v>
      </c>
      <c r="N255" s="26"/>
      <c r="O255" s="24" t="s">
        <v>11</v>
      </c>
      <c r="P255" s="30">
        <v>-20.77</v>
      </c>
      <c r="Q255" s="30">
        <f t="shared" si="9"/>
        <v>-130.58000000000001</v>
      </c>
    </row>
    <row r="256" spans="1:17" ht="15.75" thickBot="1" x14ac:dyDescent="0.3">
      <c r="A256" s="28"/>
      <c r="B256" s="28"/>
      <c r="C256" s="28"/>
      <c r="D256" s="28"/>
      <c r="E256" s="28" t="s">
        <v>436</v>
      </c>
      <c r="F256" s="28"/>
      <c r="G256" s="28"/>
      <c r="H256" s="28"/>
      <c r="I256" s="29"/>
      <c r="J256" s="28"/>
      <c r="K256" s="28"/>
      <c r="L256" s="28"/>
      <c r="M256" s="28"/>
      <c r="N256" s="28"/>
      <c r="O256" s="28"/>
      <c r="P256" s="5">
        <f>ROUND(SUM(P242:P255),5)</f>
        <v>-130.58000000000001</v>
      </c>
      <c r="Q256" s="5">
        <f>Q255</f>
        <v>-130.58000000000001</v>
      </c>
    </row>
    <row r="257" spans="1:17" ht="15.75" thickBot="1" x14ac:dyDescent="0.3">
      <c r="A257" s="28"/>
      <c r="B257" s="28"/>
      <c r="C257" s="28"/>
      <c r="D257" s="28" t="s">
        <v>192</v>
      </c>
      <c r="E257" s="28"/>
      <c r="F257" s="28"/>
      <c r="G257" s="28"/>
      <c r="H257" s="28"/>
      <c r="I257" s="29"/>
      <c r="J257" s="28"/>
      <c r="K257" s="28"/>
      <c r="L257" s="28"/>
      <c r="M257" s="28"/>
      <c r="N257" s="28"/>
      <c r="O257" s="28"/>
      <c r="P257" s="3">
        <f>ROUND(P226+P241+P256,5)</f>
        <v>-3794.14</v>
      </c>
      <c r="Q257" s="3">
        <f>ROUND(Q226+Q241+Q256,5)</f>
        <v>-3794.14</v>
      </c>
    </row>
    <row r="258" spans="1:17" x14ac:dyDescent="0.25">
      <c r="A258" s="28"/>
      <c r="B258" s="28"/>
      <c r="C258" s="28" t="s">
        <v>193</v>
      </c>
      <c r="D258" s="28"/>
      <c r="E258" s="28"/>
      <c r="F258" s="28"/>
      <c r="G258" s="28"/>
      <c r="H258" s="28"/>
      <c r="I258" s="29"/>
      <c r="J258" s="28"/>
      <c r="K258" s="28"/>
      <c r="L258" s="28"/>
      <c r="M258" s="28"/>
      <c r="N258" s="28"/>
      <c r="O258" s="28"/>
      <c r="P258" s="2">
        <f>ROUND(P179+P215+P257,5)</f>
        <v>-142293.16</v>
      </c>
      <c r="Q258" s="2">
        <f>ROUND(Q179+Q215+Q257,5)</f>
        <v>-142293.16</v>
      </c>
    </row>
    <row r="259" spans="1:17" x14ac:dyDescent="0.25">
      <c r="A259" s="1"/>
      <c r="B259" s="1"/>
      <c r="C259" s="1" t="s">
        <v>194</v>
      </c>
      <c r="D259" s="1"/>
      <c r="E259" s="1"/>
      <c r="F259" s="1"/>
      <c r="G259" s="1"/>
      <c r="H259" s="1"/>
      <c r="I259" s="22"/>
      <c r="J259" s="1"/>
      <c r="K259" s="1"/>
      <c r="L259" s="1"/>
      <c r="M259" s="1"/>
      <c r="N259" s="1"/>
      <c r="O259" s="1"/>
      <c r="P259" s="23"/>
      <c r="Q259" s="23"/>
    </row>
    <row r="260" spans="1:17" x14ac:dyDescent="0.25">
      <c r="A260" s="1"/>
      <c r="B260" s="1"/>
      <c r="C260" s="1"/>
      <c r="D260" s="1" t="s">
        <v>195</v>
      </c>
      <c r="E260" s="1"/>
      <c r="F260" s="1"/>
      <c r="G260" s="1"/>
      <c r="H260" s="1"/>
      <c r="I260" s="22"/>
      <c r="J260" s="1"/>
      <c r="K260" s="1"/>
      <c r="L260" s="1"/>
      <c r="M260" s="1"/>
      <c r="N260" s="1"/>
      <c r="O260" s="1"/>
      <c r="P260" s="23"/>
      <c r="Q260" s="23"/>
    </row>
    <row r="261" spans="1:17" ht="15.75" thickBot="1" x14ac:dyDescent="0.3">
      <c r="A261" s="21"/>
      <c r="B261" s="21"/>
      <c r="C261" s="21"/>
      <c r="D261" s="21"/>
      <c r="E261" s="21"/>
      <c r="F261" s="21"/>
      <c r="G261" s="24"/>
      <c r="H261" s="24" t="s">
        <v>478</v>
      </c>
      <c r="I261" s="25">
        <v>46265</v>
      </c>
      <c r="J261" s="24" t="s">
        <v>526</v>
      </c>
      <c r="K261" s="24" t="s">
        <v>609</v>
      </c>
      <c r="L261" s="24" t="s">
        <v>692</v>
      </c>
      <c r="M261" s="24" t="s">
        <v>799</v>
      </c>
      <c r="N261" s="26"/>
      <c r="O261" s="24" t="s">
        <v>41</v>
      </c>
      <c r="P261" s="30">
        <v>-100.5</v>
      </c>
      <c r="Q261" s="30">
        <f>ROUND(Q260+P261,5)</f>
        <v>-100.5</v>
      </c>
    </row>
    <row r="262" spans="1:17" ht="15.75" thickBot="1" x14ac:dyDescent="0.3">
      <c r="A262" s="28"/>
      <c r="B262" s="28"/>
      <c r="C262" s="28"/>
      <c r="D262" s="28" t="s">
        <v>437</v>
      </c>
      <c r="E262" s="28"/>
      <c r="F262" s="28"/>
      <c r="G262" s="28"/>
      <c r="H262" s="28"/>
      <c r="I262" s="29"/>
      <c r="J262" s="28"/>
      <c r="K262" s="28"/>
      <c r="L262" s="28"/>
      <c r="M262" s="28"/>
      <c r="N262" s="28"/>
      <c r="O262" s="28"/>
      <c r="P262" s="3">
        <f>ROUND(SUM(P260:P261),5)</f>
        <v>-100.5</v>
      </c>
      <c r="Q262" s="3">
        <f>Q261</f>
        <v>-100.5</v>
      </c>
    </row>
    <row r="263" spans="1:17" x14ac:dyDescent="0.25">
      <c r="A263" s="28"/>
      <c r="B263" s="28"/>
      <c r="C263" s="28" t="s">
        <v>199</v>
      </c>
      <c r="D263" s="28"/>
      <c r="E263" s="28"/>
      <c r="F263" s="28"/>
      <c r="G263" s="28"/>
      <c r="H263" s="28"/>
      <c r="I263" s="29"/>
      <c r="J263" s="28"/>
      <c r="K263" s="28"/>
      <c r="L263" s="28"/>
      <c r="M263" s="28"/>
      <c r="N263" s="28"/>
      <c r="O263" s="28"/>
      <c r="P263" s="2">
        <f>P262</f>
        <v>-100.5</v>
      </c>
      <c r="Q263" s="2">
        <f>Q262</f>
        <v>-100.5</v>
      </c>
    </row>
    <row r="264" spans="1:17" x14ac:dyDescent="0.25">
      <c r="A264" s="1"/>
      <c r="B264" s="1"/>
      <c r="C264" s="1" t="s">
        <v>200</v>
      </c>
      <c r="D264" s="1"/>
      <c r="E264" s="1"/>
      <c r="F264" s="1"/>
      <c r="G264" s="1"/>
      <c r="H264" s="1"/>
      <c r="I264" s="22"/>
      <c r="J264" s="1"/>
      <c r="K264" s="1"/>
      <c r="L264" s="1"/>
      <c r="M264" s="1"/>
      <c r="N264" s="1"/>
      <c r="O264" s="1"/>
      <c r="P264" s="23"/>
      <c r="Q264" s="23"/>
    </row>
    <row r="265" spans="1:17" x14ac:dyDescent="0.25">
      <c r="A265" s="1"/>
      <c r="B265" s="1"/>
      <c r="C265" s="1"/>
      <c r="D265" s="1" t="s">
        <v>201</v>
      </c>
      <c r="E265" s="1"/>
      <c r="F265" s="1"/>
      <c r="G265" s="1"/>
      <c r="H265" s="1"/>
      <c r="I265" s="22"/>
      <c r="J265" s="1"/>
      <c r="K265" s="1"/>
      <c r="L265" s="1"/>
      <c r="M265" s="1"/>
      <c r="N265" s="1"/>
      <c r="O265" s="1"/>
      <c r="P265" s="23"/>
      <c r="Q265" s="23"/>
    </row>
    <row r="266" spans="1:17" ht="15.75" thickBot="1" x14ac:dyDescent="0.3">
      <c r="A266" s="21"/>
      <c r="B266" s="21"/>
      <c r="C266" s="21"/>
      <c r="D266" s="21"/>
      <c r="E266" s="21"/>
      <c r="F266" s="21"/>
      <c r="G266" s="24"/>
      <c r="H266" s="24" t="s">
        <v>478</v>
      </c>
      <c r="I266" s="25">
        <v>46254</v>
      </c>
      <c r="J266" s="24" t="s">
        <v>520</v>
      </c>
      <c r="K266" s="24" t="s">
        <v>603</v>
      </c>
      <c r="L266" s="24" t="s">
        <v>693</v>
      </c>
      <c r="M266" s="24" t="s">
        <v>799</v>
      </c>
      <c r="N266" s="26"/>
      <c r="O266" s="24" t="s">
        <v>41</v>
      </c>
      <c r="P266" s="27">
        <v>-8000</v>
      </c>
      <c r="Q266" s="27">
        <f>ROUND(Q265+P266,5)</f>
        <v>-8000</v>
      </c>
    </row>
    <row r="267" spans="1:17" x14ac:dyDescent="0.25">
      <c r="A267" s="28"/>
      <c r="B267" s="28"/>
      <c r="C267" s="28"/>
      <c r="D267" s="28" t="s">
        <v>438</v>
      </c>
      <c r="E267" s="28"/>
      <c r="F267" s="28"/>
      <c r="G267" s="28"/>
      <c r="H267" s="28"/>
      <c r="I267" s="29"/>
      <c r="J267" s="28"/>
      <c r="K267" s="28"/>
      <c r="L267" s="28"/>
      <c r="M267" s="28"/>
      <c r="N267" s="28"/>
      <c r="O267" s="28"/>
      <c r="P267" s="2">
        <f>ROUND(SUM(P265:P266),5)</f>
        <v>-8000</v>
      </c>
      <c r="Q267" s="2">
        <f>Q266</f>
        <v>-8000</v>
      </c>
    </row>
    <row r="268" spans="1:17" x14ac:dyDescent="0.25">
      <c r="A268" s="1"/>
      <c r="B268" s="1"/>
      <c r="C268" s="1"/>
      <c r="D268" s="1" t="s">
        <v>202</v>
      </c>
      <c r="E268" s="1"/>
      <c r="F268" s="1"/>
      <c r="G268" s="1"/>
      <c r="H268" s="1"/>
      <c r="I268" s="22"/>
      <c r="J268" s="1"/>
      <c r="K268" s="1"/>
      <c r="L268" s="1"/>
      <c r="M268" s="1"/>
      <c r="N268" s="1"/>
      <c r="O268" s="1"/>
      <c r="P268" s="23"/>
      <c r="Q268" s="23"/>
    </row>
    <row r="269" spans="1:17" x14ac:dyDescent="0.25">
      <c r="A269" s="1"/>
      <c r="B269" s="1"/>
      <c r="C269" s="1"/>
      <c r="D269" s="1"/>
      <c r="E269" s="1" t="s">
        <v>203</v>
      </c>
      <c r="F269" s="1"/>
      <c r="G269" s="1"/>
      <c r="H269" s="1"/>
      <c r="I269" s="22"/>
      <c r="J269" s="1"/>
      <c r="K269" s="1"/>
      <c r="L269" s="1"/>
      <c r="M269" s="1"/>
      <c r="N269" s="1"/>
      <c r="O269" s="1"/>
      <c r="P269" s="23"/>
      <c r="Q269" s="23"/>
    </row>
    <row r="270" spans="1:17" x14ac:dyDescent="0.25">
      <c r="A270" s="1"/>
      <c r="B270" s="1"/>
      <c r="C270" s="1"/>
      <c r="D270" s="1"/>
      <c r="E270" s="1"/>
      <c r="F270" s="1" t="s">
        <v>204</v>
      </c>
      <c r="G270" s="1"/>
      <c r="H270" s="1"/>
      <c r="I270" s="22"/>
      <c r="J270" s="1"/>
      <c r="K270" s="1"/>
      <c r="L270" s="1"/>
      <c r="M270" s="1"/>
      <c r="N270" s="1"/>
      <c r="O270" s="1"/>
      <c r="P270" s="23"/>
      <c r="Q270" s="23"/>
    </row>
    <row r="271" spans="1:17" x14ac:dyDescent="0.25">
      <c r="A271" s="24"/>
      <c r="B271" s="24"/>
      <c r="C271" s="24"/>
      <c r="D271" s="24"/>
      <c r="E271" s="24"/>
      <c r="F271" s="24"/>
      <c r="G271" s="24"/>
      <c r="H271" s="24" t="s">
        <v>479</v>
      </c>
      <c r="I271" s="25">
        <v>46238</v>
      </c>
      <c r="J271" s="24" t="s">
        <v>488</v>
      </c>
      <c r="K271" s="24" t="s">
        <v>574</v>
      </c>
      <c r="L271" s="24" t="s">
        <v>694</v>
      </c>
      <c r="M271" s="24" t="s">
        <v>799</v>
      </c>
      <c r="N271" s="26"/>
      <c r="O271" s="24" t="s">
        <v>44</v>
      </c>
      <c r="P271" s="30">
        <v>-97.91</v>
      </c>
      <c r="Q271" s="30">
        <f>ROUND(Q270+P271,5)</f>
        <v>-97.91</v>
      </c>
    </row>
    <row r="272" spans="1:17" x14ac:dyDescent="0.25">
      <c r="A272" s="24"/>
      <c r="B272" s="24"/>
      <c r="C272" s="24"/>
      <c r="D272" s="24"/>
      <c r="E272" s="24"/>
      <c r="F272" s="24"/>
      <c r="G272" s="24"/>
      <c r="H272" s="24" t="s">
        <v>479</v>
      </c>
      <c r="I272" s="25">
        <v>46240</v>
      </c>
      <c r="J272" s="24" t="s">
        <v>488</v>
      </c>
      <c r="K272" s="24" t="s">
        <v>573</v>
      </c>
      <c r="L272" s="24" t="s">
        <v>695</v>
      </c>
      <c r="M272" s="24" t="s">
        <v>799</v>
      </c>
      <c r="N272" s="26"/>
      <c r="O272" s="24" t="s">
        <v>44</v>
      </c>
      <c r="P272" s="30">
        <v>-159.36000000000001</v>
      </c>
      <c r="Q272" s="30">
        <f>ROUND(Q271+P272,5)</f>
        <v>-257.27</v>
      </c>
    </row>
    <row r="273" spans="1:17" x14ac:dyDescent="0.25">
      <c r="A273" s="24"/>
      <c r="B273" s="24"/>
      <c r="C273" s="24"/>
      <c r="D273" s="24"/>
      <c r="E273" s="24"/>
      <c r="F273" s="24"/>
      <c r="G273" s="24"/>
      <c r="H273" s="24" t="s">
        <v>479</v>
      </c>
      <c r="I273" s="25">
        <v>46240</v>
      </c>
      <c r="J273" s="24" t="s">
        <v>488</v>
      </c>
      <c r="K273" s="24" t="s">
        <v>573</v>
      </c>
      <c r="L273" s="24" t="s">
        <v>696</v>
      </c>
      <c r="M273" s="24" t="s">
        <v>799</v>
      </c>
      <c r="N273" s="26"/>
      <c r="O273" s="24" t="s">
        <v>44</v>
      </c>
      <c r="P273" s="30">
        <v>-157.68</v>
      </c>
      <c r="Q273" s="30">
        <f>ROUND(Q272+P273,5)</f>
        <v>-414.95</v>
      </c>
    </row>
    <row r="274" spans="1:17" ht="15.75" thickBot="1" x14ac:dyDescent="0.3">
      <c r="A274" s="24"/>
      <c r="B274" s="24"/>
      <c r="C274" s="24"/>
      <c r="D274" s="24"/>
      <c r="E274" s="24"/>
      <c r="F274" s="24"/>
      <c r="G274" s="24"/>
      <c r="H274" s="24" t="s">
        <v>479</v>
      </c>
      <c r="I274" s="25">
        <v>46255</v>
      </c>
      <c r="J274" s="24" t="s">
        <v>527</v>
      </c>
      <c r="K274" s="24" t="s">
        <v>610</v>
      </c>
      <c r="L274" s="24" t="s">
        <v>697</v>
      </c>
      <c r="M274" s="24" t="s">
        <v>799</v>
      </c>
      <c r="N274" s="26"/>
      <c r="O274" s="24" t="s">
        <v>44</v>
      </c>
      <c r="P274" s="27">
        <v>-80.36</v>
      </c>
      <c r="Q274" s="27">
        <f>ROUND(Q273+P274,5)</f>
        <v>-495.31</v>
      </c>
    </row>
    <row r="275" spans="1:17" x14ac:dyDescent="0.25">
      <c r="A275" s="28"/>
      <c r="B275" s="28"/>
      <c r="C275" s="28"/>
      <c r="D275" s="28"/>
      <c r="E275" s="28"/>
      <c r="F275" s="28" t="s">
        <v>439</v>
      </c>
      <c r="G275" s="28"/>
      <c r="H275" s="28"/>
      <c r="I275" s="29"/>
      <c r="J275" s="28"/>
      <c r="K275" s="28"/>
      <c r="L275" s="28"/>
      <c r="M275" s="28"/>
      <c r="N275" s="28"/>
      <c r="O275" s="28"/>
      <c r="P275" s="2">
        <f>ROUND(SUM(P270:P274),5)</f>
        <v>-495.31</v>
      </c>
      <c r="Q275" s="2">
        <f>Q274</f>
        <v>-495.31</v>
      </c>
    </row>
    <row r="276" spans="1:17" x14ac:dyDescent="0.25">
      <c r="A276" s="1"/>
      <c r="B276" s="1"/>
      <c r="C276" s="1"/>
      <c r="D276" s="1"/>
      <c r="E276" s="1"/>
      <c r="F276" s="1" t="s">
        <v>205</v>
      </c>
      <c r="G276" s="1"/>
      <c r="H276" s="1"/>
      <c r="I276" s="22"/>
      <c r="J276" s="1"/>
      <c r="K276" s="1"/>
      <c r="L276" s="1"/>
      <c r="M276" s="1"/>
      <c r="N276" s="1"/>
      <c r="O276" s="1"/>
      <c r="P276" s="23"/>
      <c r="Q276" s="23"/>
    </row>
    <row r="277" spans="1:17" x14ac:dyDescent="0.25">
      <c r="A277" s="24"/>
      <c r="B277" s="24"/>
      <c r="C277" s="24"/>
      <c r="D277" s="24"/>
      <c r="E277" s="24"/>
      <c r="F277" s="24"/>
      <c r="G277" s="24"/>
      <c r="H277" s="24" t="s">
        <v>479</v>
      </c>
      <c r="I277" s="25">
        <v>46238</v>
      </c>
      <c r="J277" s="24" t="s">
        <v>488</v>
      </c>
      <c r="K277" s="24" t="s">
        <v>574</v>
      </c>
      <c r="L277" s="24" t="s">
        <v>698</v>
      </c>
      <c r="M277" s="24" t="s">
        <v>799</v>
      </c>
      <c r="N277" s="26"/>
      <c r="O277" s="24" t="s">
        <v>44</v>
      </c>
      <c r="P277" s="30">
        <v>-119.46</v>
      </c>
      <c r="Q277" s="30">
        <f>ROUND(Q276+P277,5)</f>
        <v>-119.46</v>
      </c>
    </row>
    <row r="278" spans="1:17" x14ac:dyDescent="0.25">
      <c r="A278" s="24"/>
      <c r="B278" s="24"/>
      <c r="C278" s="24"/>
      <c r="D278" s="24"/>
      <c r="E278" s="24"/>
      <c r="F278" s="24"/>
      <c r="G278" s="24"/>
      <c r="H278" s="24" t="s">
        <v>479</v>
      </c>
      <c r="I278" s="25">
        <v>46265</v>
      </c>
      <c r="J278" s="24" t="s">
        <v>489</v>
      </c>
      <c r="K278" s="24" t="s">
        <v>573</v>
      </c>
      <c r="L278" s="24" t="s">
        <v>699</v>
      </c>
      <c r="M278" s="24" t="s">
        <v>799</v>
      </c>
      <c r="N278" s="26"/>
      <c r="O278" s="24" t="s">
        <v>44</v>
      </c>
      <c r="P278" s="30">
        <v>-436</v>
      </c>
      <c r="Q278" s="30">
        <f>ROUND(Q277+P278,5)</f>
        <v>-555.46</v>
      </c>
    </row>
    <row r="279" spans="1:17" ht="15.75" thickBot="1" x14ac:dyDescent="0.3">
      <c r="A279" s="24"/>
      <c r="B279" s="24"/>
      <c r="C279" s="24"/>
      <c r="D279" s="24"/>
      <c r="E279" s="24"/>
      <c r="F279" s="24"/>
      <c r="G279" s="24"/>
      <c r="H279" s="24" t="s">
        <v>479</v>
      </c>
      <c r="I279" s="25">
        <v>46265</v>
      </c>
      <c r="J279" s="24" t="s">
        <v>489</v>
      </c>
      <c r="K279" s="24" t="s">
        <v>573</v>
      </c>
      <c r="L279" s="24" t="s">
        <v>700</v>
      </c>
      <c r="M279" s="24" t="s">
        <v>799</v>
      </c>
      <c r="N279" s="26"/>
      <c r="O279" s="24" t="s">
        <v>44</v>
      </c>
      <c r="P279" s="30">
        <v>-62.99</v>
      </c>
      <c r="Q279" s="30">
        <f>ROUND(Q278+P279,5)</f>
        <v>-618.45000000000005</v>
      </c>
    </row>
    <row r="280" spans="1:17" ht="15.75" thickBot="1" x14ac:dyDescent="0.3">
      <c r="A280" s="28"/>
      <c r="B280" s="28"/>
      <c r="C280" s="28"/>
      <c r="D280" s="28"/>
      <c r="E280" s="28"/>
      <c r="F280" s="28" t="s">
        <v>440</v>
      </c>
      <c r="G280" s="28"/>
      <c r="H280" s="28"/>
      <c r="I280" s="29"/>
      <c r="J280" s="28"/>
      <c r="K280" s="28"/>
      <c r="L280" s="28"/>
      <c r="M280" s="28"/>
      <c r="N280" s="28"/>
      <c r="O280" s="28"/>
      <c r="P280" s="3">
        <f>ROUND(SUM(P276:P279),5)</f>
        <v>-618.45000000000005</v>
      </c>
      <c r="Q280" s="3">
        <f>Q279</f>
        <v>-618.45000000000005</v>
      </c>
    </row>
    <row r="281" spans="1:17" x14ac:dyDescent="0.25">
      <c r="A281" s="28"/>
      <c r="B281" s="28"/>
      <c r="C281" s="28"/>
      <c r="D281" s="28"/>
      <c r="E281" s="28" t="s">
        <v>206</v>
      </c>
      <c r="F281" s="28"/>
      <c r="G281" s="28"/>
      <c r="H281" s="28"/>
      <c r="I281" s="29"/>
      <c r="J281" s="28"/>
      <c r="K281" s="28"/>
      <c r="L281" s="28"/>
      <c r="M281" s="28"/>
      <c r="N281" s="28"/>
      <c r="O281" s="28"/>
      <c r="P281" s="2">
        <f>ROUND(P275+P280,5)</f>
        <v>-1113.76</v>
      </c>
      <c r="Q281" s="2">
        <f>ROUND(Q275+Q280,5)</f>
        <v>-1113.76</v>
      </c>
    </row>
    <row r="282" spans="1:17" x14ac:dyDescent="0.25">
      <c r="A282" s="1"/>
      <c r="B282" s="1"/>
      <c r="C282" s="1"/>
      <c r="D282" s="1"/>
      <c r="E282" s="1" t="s">
        <v>211</v>
      </c>
      <c r="F282" s="1"/>
      <c r="G282" s="1"/>
      <c r="H282" s="1"/>
      <c r="I282" s="22"/>
      <c r="J282" s="1"/>
      <c r="K282" s="1"/>
      <c r="L282" s="1"/>
      <c r="M282" s="1"/>
      <c r="N282" s="1"/>
      <c r="O282" s="1"/>
      <c r="P282" s="23"/>
      <c r="Q282" s="23"/>
    </row>
    <row r="283" spans="1:17" ht="15.75" thickBot="1" x14ac:dyDescent="0.3">
      <c r="A283" s="21"/>
      <c r="B283" s="21"/>
      <c r="C283" s="21"/>
      <c r="D283" s="21"/>
      <c r="E283" s="21"/>
      <c r="F283" s="21"/>
      <c r="G283" s="24"/>
      <c r="H283" s="24" t="s">
        <v>479</v>
      </c>
      <c r="I283" s="25">
        <v>46238</v>
      </c>
      <c r="J283" s="24" t="s">
        <v>488</v>
      </c>
      <c r="K283" s="24" t="s">
        <v>574</v>
      </c>
      <c r="L283" s="24" t="s">
        <v>701</v>
      </c>
      <c r="M283" s="24" t="s">
        <v>799</v>
      </c>
      <c r="N283" s="26"/>
      <c r="O283" s="24" t="s">
        <v>44</v>
      </c>
      <c r="P283" s="30">
        <v>-35.97</v>
      </c>
      <c r="Q283" s="30">
        <f>ROUND(Q282+P283,5)</f>
        <v>-35.97</v>
      </c>
    </row>
    <row r="284" spans="1:17" ht="15.75" thickBot="1" x14ac:dyDescent="0.3">
      <c r="A284" s="28"/>
      <c r="B284" s="28"/>
      <c r="C284" s="28"/>
      <c r="D284" s="28"/>
      <c r="E284" s="28" t="s">
        <v>441</v>
      </c>
      <c r="F284" s="28"/>
      <c r="G284" s="28"/>
      <c r="H284" s="28"/>
      <c r="I284" s="29"/>
      <c r="J284" s="28"/>
      <c r="K284" s="28"/>
      <c r="L284" s="28"/>
      <c r="M284" s="28"/>
      <c r="N284" s="28"/>
      <c r="O284" s="28"/>
      <c r="P284" s="3">
        <v>-35.97</v>
      </c>
      <c r="Q284" s="3">
        <v>-35.97</v>
      </c>
    </row>
    <row r="285" spans="1:17" x14ac:dyDescent="0.25">
      <c r="A285" s="28"/>
      <c r="B285" s="28"/>
      <c r="C285" s="28"/>
      <c r="D285" s="28" t="s">
        <v>212</v>
      </c>
      <c r="E285" s="28"/>
      <c r="F285" s="28"/>
      <c r="G285" s="28"/>
      <c r="H285" s="28"/>
      <c r="I285" s="29"/>
      <c r="J285" s="28"/>
      <c r="K285" s="28"/>
      <c r="L285" s="28"/>
      <c r="M285" s="28"/>
      <c r="N285" s="28"/>
      <c r="O285" s="28"/>
      <c r="P285" s="2">
        <f>ROUND(P281+P284,5)</f>
        <v>-1149.73</v>
      </c>
      <c r="Q285" s="2">
        <f>ROUND(Q281+Q284,5)</f>
        <v>-1149.73</v>
      </c>
    </row>
    <row r="286" spans="1:17" x14ac:dyDescent="0.25">
      <c r="A286" s="1"/>
      <c r="B286" s="1"/>
      <c r="C286" s="1"/>
      <c r="D286" s="1" t="s">
        <v>213</v>
      </c>
      <c r="E286" s="1"/>
      <c r="F286" s="1"/>
      <c r="G286" s="1"/>
      <c r="H286" s="1"/>
      <c r="I286" s="22"/>
      <c r="J286" s="1"/>
      <c r="K286" s="1"/>
      <c r="L286" s="1"/>
      <c r="M286" s="1"/>
      <c r="N286" s="1"/>
      <c r="O286" s="1"/>
      <c r="P286" s="23"/>
      <c r="Q286" s="23"/>
    </row>
    <row r="287" spans="1:17" x14ac:dyDescent="0.25">
      <c r="A287" s="1"/>
      <c r="B287" s="1"/>
      <c r="C287" s="1"/>
      <c r="D287" s="1"/>
      <c r="E287" s="1" t="s">
        <v>214</v>
      </c>
      <c r="F287" s="1"/>
      <c r="G287" s="1"/>
      <c r="H287" s="1"/>
      <c r="I287" s="22"/>
      <c r="J287" s="1"/>
      <c r="K287" s="1"/>
      <c r="L287" s="1"/>
      <c r="M287" s="1"/>
      <c r="N287" s="1"/>
      <c r="O287" s="1"/>
      <c r="P287" s="23"/>
      <c r="Q287" s="23"/>
    </row>
    <row r="288" spans="1:17" x14ac:dyDescent="0.25">
      <c r="A288" s="24"/>
      <c r="B288" s="24"/>
      <c r="C288" s="24"/>
      <c r="D288" s="24"/>
      <c r="E288" s="24"/>
      <c r="F288" s="24"/>
      <c r="G288" s="24"/>
      <c r="H288" s="24" t="s">
        <v>478</v>
      </c>
      <c r="I288" s="25">
        <v>46254</v>
      </c>
      <c r="J288" s="24" t="s">
        <v>528</v>
      </c>
      <c r="K288" s="24" t="s">
        <v>611</v>
      </c>
      <c r="L288" s="24" t="s">
        <v>702</v>
      </c>
      <c r="M288" s="24" t="s">
        <v>799</v>
      </c>
      <c r="N288" s="26"/>
      <c r="O288" s="24" t="s">
        <v>41</v>
      </c>
      <c r="P288" s="30">
        <v>-50.93</v>
      </c>
      <c r="Q288" s="30">
        <f t="shared" ref="Q288:Q295" si="10">ROUND(Q287+P288,5)</f>
        <v>-50.93</v>
      </c>
    </row>
    <row r="289" spans="1:17" x14ac:dyDescent="0.25">
      <c r="A289" s="24"/>
      <c r="B289" s="24"/>
      <c r="C289" s="24"/>
      <c r="D289" s="24"/>
      <c r="E289" s="24"/>
      <c r="F289" s="24"/>
      <c r="G289" s="24"/>
      <c r="H289" s="24" t="s">
        <v>478</v>
      </c>
      <c r="I289" s="25">
        <v>46254</v>
      </c>
      <c r="J289" s="24" t="s">
        <v>528</v>
      </c>
      <c r="K289" s="24" t="s">
        <v>611</v>
      </c>
      <c r="L289" s="24" t="s">
        <v>703</v>
      </c>
      <c r="M289" s="24" t="s">
        <v>799</v>
      </c>
      <c r="N289" s="26"/>
      <c r="O289" s="24" t="s">
        <v>41</v>
      </c>
      <c r="P289" s="30">
        <v>-53.98</v>
      </c>
      <c r="Q289" s="30">
        <f t="shared" si="10"/>
        <v>-104.91</v>
      </c>
    </row>
    <row r="290" spans="1:17" x14ac:dyDescent="0.25">
      <c r="A290" s="24"/>
      <c r="B290" s="24"/>
      <c r="C290" s="24"/>
      <c r="D290" s="24"/>
      <c r="E290" s="24"/>
      <c r="F290" s="24"/>
      <c r="G290" s="24"/>
      <c r="H290" s="24" t="s">
        <v>478</v>
      </c>
      <c r="I290" s="25">
        <v>46254</v>
      </c>
      <c r="J290" s="24" t="s">
        <v>528</v>
      </c>
      <c r="K290" s="24" t="s">
        <v>611</v>
      </c>
      <c r="L290" s="24" t="s">
        <v>704</v>
      </c>
      <c r="M290" s="24" t="s">
        <v>799</v>
      </c>
      <c r="N290" s="26"/>
      <c r="O290" s="24" t="s">
        <v>41</v>
      </c>
      <c r="P290" s="30">
        <v>-50.93</v>
      </c>
      <c r="Q290" s="30">
        <f t="shared" si="10"/>
        <v>-155.84</v>
      </c>
    </row>
    <row r="291" spans="1:17" x14ac:dyDescent="0.25">
      <c r="A291" s="24"/>
      <c r="B291" s="24"/>
      <c r="C291" s="24"/>
      <c r="D291" s="24"/>
      <c r="E291" s="24"/>
      <c r="F291" s="24"/>
      <c r="G291" s="24"/>
      <c r="H291" s="24" t="s">
        <v>478</v>
      </c>
      <c r="I291" s="25">
        <v>46254</v>
      </c>
      <c r="J291" s="24" t="s">
        <v>528</v>
      </c>
      <c r="K291" s="24" t="s">
        <v>611</v>
      </c>
      <c r="L291" s="24" t="s">
        <v>705</v>
      </c>
      <c r="M291" s="24" t="s">
        <v>799</v>
      </c>
      <c r="N291" s="26"/>
      <c r="O291" s="24" t="s">
        <v>41</v>
      </c>
      <c r="P291" s="30">
        <v>-45.87</v>
      </c>
      <c r="Q291" s="30">
        <f t="shared" si="10"/>
        <v>-201.71</v>
      </c>
    </row>
    <row r="292" spans="1:17" x14ac:dyDescent="0.25">
      <c r="A292" s="24"/>
      <c r="B292" s="24"/>
      <c r="C292" s="24"/>
      <c r="D292" s="24"/>
      <c r="E292" s="24"/>
      <c r="F292" s="24"/>
      <c r="G292" s="24"/>
      <c r="H292" s="24" t="s">
        <v>478</v>
      </c>
      <c r="I292" s="25">
        <v>46254</v>
      </c>
      <c r="J292" s="24" t="s">
        <v>528</v>
      </c>
      <c r="K292" s="24" t="s">
        <v>611</v>
      </c>
      <c r="L292" s="24" t="s">
        <v>706</v>
      </c>
      <c r="M292" s="24" t="s">
        <v>799</v>
      </c>
      <c r="N292" s="26"/>
      <c r="O292" s="24" t="s">
        <v>41</v>
      </c>
      <c r="P292" s="30">
        <v>-41.54</v>
      </c>
      <c r="Q292" s="30">
        <f t="shared" si="10"/>
        <v>-243.25</v>
      </c>
    </row>
    <row r="293" spans="1:17" x14ac:dyDescent="0.25">
      <c r="A293" s="24"/>
      <c r="B293" s="24"/>
      <c r="C293" s="24"/>
      <c r="D293" s="24"/>
      <c r="E293" s="24"/>
      <c r="F293" s="24"/>
      <c r="G293" s="24"/>
      <c r="H293" s="24" t="s">
        <v>478</v>
      </c>
      <c r="I293" s="25">
        <v>46254</v>
      </c>
      <c r="J293" s="24" t="s">
        <v>528</v>
      </c>
      <c r="K293" s="24" t="s">
        <v>611</v>
      </c>
      <c r="L293" s="24" t="s">
        <v>707</v>
      </c>
      <c r="M293" s="24" t="s">
        <v>799</v>
      </c>
      <c r="N293" s="26"/>
      <c r="O293" s="24" t="s">
        <v>41</v>
      </c>
      <c r="P293" s="30">
        <v>-50.93</v>
      </c>
      <c r="Q293" s="30">
        <f t="shared" si="10"/>
        <v>-294.18</v>
      </c>
    </row>
    <row r="294" spans="1:17" x14ac:dyDescent="0.25">
      <c r="A294" s="24"/>
      <c r="B294" s="24"/>
      <c r="C294" s="24"/>
      <c r="D294" s="24"/>
      <c r="E294" s="24"/>
      <c r="F294" s="24"/>
      <c r="G294" s="24"/>
      <c r="H294" s="24" t="s">
        <v>478</v>
      </c>
      <c r="I294" s="25">
        <v>46254</v>
      </c>
      <c r="J294" s="24" t="s">
        <v>528</v>
      </c>
      <c r="K294" s="24" t="s">
        <v>611</v>
      </c>
      <c r="L294" s="24" t="s">
        <v>708</v>
      </c>
      <c r="M294" s="24" t="s">
        <v>799</v>
      </c>
      <c r="N294" s="26"/>
      <c r="O294" s="24" t="s">
        <v>41</v>
      </c>
      <c r="P294" s="30">
        <v>-53.2</v>
      </c>
      <c r="Q294" s="30">
        <f t="shared" si="10"/>
        <v>-347.38</v>
      </c>
    </row>
    <row r="295" spans="1:17" ht="15.75" thickBot="1" x14ac:dyDescent="0.3">
      <c r="A295" s="24"/>
      <c r="B295" s="24"/>
      <c r="C295" s="24"/>
      <c r="D295" s="24"/>
      <c r="E295" s="24"/>
      <c r="F295" s="24"/>
      <c r="G295" s="24"/>
      <c r="H295" s="24" t="s">
        <v>482</v>
      </c>
      <c r="I295" s="25">
        <v>46265</v>
      </c>
      <c r="J295" s="24" t="s">
        <v>516</v>
      </c>
      <c r="K295" s="24" t="s">
        <v>599</v>
      </c>
      <c r="L295" s="24" t="s">
        <v>685</v>
      </c>
      <c r="M295" s="24" t="s">
        <v>799</v>
      </c>
      <c r="N295" s="26"/>
      <c r="O295" s="24" t="s">
        <v>11</v>
      </c>
      <c r="P295" s="27">
        <v>138.24</v>
      </c>
      <c r="Q295" s="27">
        <f t="shared" si="10"/>
        <v>-209.14</v>
      </c>
    </row>
    <row r="296" spans="1:17" x14ac:dyDescent="0.25">
      <c r="A296" s="28"/>
      <c r="B296" s="28"/>
      <c r="C296" s="28"/>
      <c r="D296" s="28"/>
      <c r="E296" s="28" t="s">
        <v>442</v>
      </c>
      <c r="F296" s="28"/>
      <c r="G296" s="28"/>
      <c r="H296" s="28"/>
      <c r="I296" s="29"/>
      <c r="J296" s="28"/>
      <c r="K296" s="28"/>
      <c r="L296" s="28"/>
      <c r="M296" s="28"/>
      <c r="N296" s="28"/>
      <c r="O296" s="28"/>
      <c r="P296" s="2">
        <f>ROUND(SUM(P287:P295),5)</f>
        <v>-209.14</v>
      </c>
      <c r="Q296" s="2">
        <f>Q295</f>
        <v>-209.14</v>
      </c>
    </row>
    <row r="297" spans="1:17" x14ac:dyDescent="0.25">
      <c r="A297" s="1"/>
      <c r="B297" s="1"/>
      <c r="C297" s="1"/>
      <c r="D297" s="1"/>
      <c r="E297" s="1" t="s">
        <v>215</v>
      </c>
      <c r="F297" s="1"/>
      <c r="G297" s="1"/>
      <c r="H297" s="1"/>
      <c r="I297" s="22"/>
      <c r="J297" s="1"/>
      <c r="K297" s="1"/>
      <c r="L297" s="1"/>
      <c r="M297" s="1"/>
      <c r="N297" s="1"/>
      <c r="O297" s="1"/>
      <c r="P297" s="23"/>
      <c r="Q297" s="23"/>
    </row>
    <row r="298" spans="1:17" x14ac:dyDescent="0.25">
      <c r="A298" s="24"/>
      <c r="B298" s="24"/>
      <c r="C298" s="24"/>
      <c r="D298" s="24"/>
      <c r="E298" s="24"/>
      <c r="F298" s="24"/>
      <c r="G298" s="24"/>
      <c r="H298" s="24" t="s">
        <v>478</v>
      </c>
      <c r="I298" s="25">
        <v>46254</v>
      </c>
      <c r="J298" s="24" t="s">
        <v>528</v>
      </c>
      <c r="K298" s="24" t="s">
        <v>611</v>
      </c>
      <c r="L298" s="24" t="s">
        <v>709</v>
      </c>
      <c r="M298" s="24" t="s">
        <v>799</v>
      </c>
      <c r="N298" s="26"/>
      <c r="O298" s="24" t="s">
        <v>41</v>
      </c>
      <c r="P298" s="30">
        <v>-41.54</v>
      </c>
      <c r="Q298" s="30">
        <f>ROUND(Q297+P298,5)</f>
        <v>-41.54</v>
      </c>
    </row>
    <row r="299" spans="1:17" x14ac:dyDescent="0.25">
      <c r="A299" s="24"/>
      <c r="B299" s="24"/>
      <c r="C299" s="24"/>
      <c r="D299" s="24"/>
      <c r="E299" s="24"/>
      <c r="F299" s="24"/>
      <c r="G299" s="24"/>
      <c r="H299" s="24" t="s">
        <v>478</v>
      </c>
      <c r="I299" s="25">
        <v>46254</v>
      </c>
      <c r="J299" s="24" t="s">
        <v>528</v>
      </c>
      <c r="K299" s="24" t="s">
        <v>611</v>
      </c>
      <c r="L299" s="24" t="s">
        <v>710</v>
      </c>
      <c r="M299" s="24" t="s">
        <v>799</v>
      </c>
      <c r="N299" s="26"/>
      <c r="O299" s="24" t="s">
        <v>41</v>
      </c>
      <c r="P299" s="30">
        <v>-41.54</v>
      </c>
      <c r="Q299" s="30">
        <f>ROUND(Q298+P299,5)</f>
        <v>-83.08</v>
      </c>
    </row>
    <row r="300" spans="1:17" x14ac:dyDescent="0.25">
      <c r="A300" s="24"/>
      <c r="B300" s="24"/>
      <c r="C300" s="24"/>
      <c r="D300" s="24"/>
      <c r="E300" s="24"/>
      <c r="F300" s="24"/>
      <c r="G300" s="24"/>
      <c r="H300" s="24" t="s">
        <v>478</v>
      </c>
      <c r="I300" s="25">
        <v>46254</v>
      </c>
      <c r="J300" s="24" t="s">
        <v>528</v>
      </c>
      <c r="K300" s="24" t="s">
        <v>611</v>
      </c>
      <c r="L300" s="24" t="s">
        <v>711</v>
      </c>
      <c r="M300" s="24" t="s">
        <v>799</v>
      </c>
      <c r="N300" s="26"/>
      <c r="O300" s="24" t="s">
        <v>41</v>
      </c>
      <c r="P300" s="30">
        <v>-41.54</v>
      </c>
      <c r="Q300" s="30">
        <f>ROUND(Q299+P300,5)</f>
        <v>-124.62</v>
      </c>
    </row>
    <row r="301" spans="1:17" x14ac:dyDescent="0.25">
      <c r="A301" s="24"/>
      <c r="B301" s="24"/>
      <c r="C301" s="24"/>
      <c r="D301" s="24"/>
      <c r="E301" s="24"/>
      <c r="F301" s="24"/>
      <c r="G301" s="24"/>
      <c r="H301" s="24" t="s">
        <v>478</v>
      </c>
      <c r="I301" s="25">
        <v>46254</v>
      </c>
      <c r="J301" s="24" t="s">
        <v>528</v>
      </c>
      <c r="K301" s="24" t="s">
        <v>611</v>
      </c>
      <c r="L301" s="24" t="s">
        <v>712</v>
      </c>
      <c r="M301" s="24" t="s">
        <v>799</v>
      </c>
      <c r="N301" s="26"/>
      <c r="O301" s="24" t="s">
        <v>41</v>
      </c>
      <c r="P301" s="30">
        <v>-41.54</v>
      </c>
      <c r="Q301" s="30">
        <f>ROUND(Q300+P301,5)</f>
        <v>-166.16</v>
      </c>
    </row>
    <row r="302" spans="1:17" ht="15.75" thickBot="1" x14ac:dyDescent="0.3">
      <c r="A302" s="24"/>
      <c r="B302" s="24"/>
      <c r="C302" s="24"/>
      <c r="D302" s="24"/>
      <c r="E302" s="24"/>
      <c r="F302" s="24"/>
      <c r="G302" s="24"/>
      <c r="H302" s="24" t="s">
        <v>478</v>
      </c>
      <c r="I302" s="25">
        <v>46254</v>
      </c>
      <c r="J302" s="24" t="s">
        <v>528</v>
      </c>
      <c r="K302" s="24" t="s">
        <v>611</v>
      </c>
      <c r="L302" s="24" t="s">
        <v>713</v>
      </c>
      <c r="M302" s="24" t="s">
        <v>799</v>
      </c>
      <c r="N302" s="26"/>
      <c r="O302" s="24" t="s">
        <v>41</v>
      </c>
      <c r="P302" s="27">
        <v>-41.54</v>
      </c>
      <c r="Q302" s="27">
        <f>ROUND(Q301+P302,5)</f>
        <v>-207.7</v>
      </c>
    </row>
    <row r="303" spans="1:17" x14ac:dyDescent="0.25">
      <c r="A303" s="28"/>
      <c r="B303" s="28"/>
      <c r="C303" s="28"/>
      <c r="D303" s="28"/>
      <c r="E303" s="28" t="s">
        <v>443</v>
      </c>
      <c r="F303" s="28"/>
      <c r="G303" s="28"/>
      <c r="H303" s="28"/>
      <c r="I303" s="29"/>
      <c r="J303" s="28"/>
      <c r="K303" s="28"/>
      <c r="L303" s="28"/>
      <c r="M303" s="28"/>
      <c r="N303" s="28"/>
      <c r="O303" s="28"/>
      <c r="P303" s="2">
        <f>ROUND(SUM(P297:P302),5)</f>
        <v>-207.7</v>
      </c>
      <c r="Q303" s="2">
        <f>Q302</f>
        <v>-207.7</v>
      </c>
    </row>
    <row r="304" spans="1:17" x14ac:dyDescent="0.25">
      <c r="A304" s="1"/>
      <c r="B304" s="1"/>
      <c r="C304" s="1"/>
      <c r="D304" s="1"/>
      <c r="E304" s="1" t="s">
        <v>216</v>
      </c>
      <c r="F304" s="1"/>
      <c r="G304" s="1"/>
      <c r="H304" s="1"/>
      <c r="I304" s="22"/>
      <c r="J304" s="1"/>
      <c r="K304" s="1"/>
      <c r="L304" s="1"/>
      <c r="M304" s="1"/>
      <c r="N304" s="1"/>
      <c r="O304" s="1"/>
      <c r="P304" s="23"/>
      <c r="Q304" s="23"/>
    </row>
    <row r="305" spans="1:17" ht="15.75" thickBot="1" x14ac:dyDescent="0.3">
      <c r="A305" s="21"/>
      <c r="B305" s="21"/>
      <c r="C305" s="21"/>
      <c r="D305" s="21"/>
      <c r="E305" s="21"/>
      <c r="F305" s="21"/>
      <c r="G305" s="24"/>
      <c r="H305" s="24" t="s">
        <v>478</v>
      </c>
      <c r="I305" s="25">
        <v>46238</v>
      </c>
      <c r="J305" s="24" t="s">
        <v>488</v>
      </c>
      <c r="K305" s="24" t="s">
        <v>612</v>
      </c>
      <c r="L305" s="24" t="s">
        <v>714</v>
      </c>
      <c r="M305" s="24" t="s">
        <v>799</v>
      </c>
      <c r="N305" s="26"/>
      <c r="O305" s="24" t="s">
        <v>41</v>
      </c>
      <c r="P305" s="27">
        <v>-377.78</v>
      </c>
      <c r="Q305" s="27">
        <f>ROUND(Q304+P305,5)</f>
        <v>-377.78</v>
      </c>
    </row>
    <row r="306" spans="1:17" x14ac:dyDescent="0.25">
      <c r="A306" s="28"/>
      <c r="B306" s="28"/>
      <c r="C306" s="28"/>
      <c r="D306" s="28"/>
      <c r="E306" s="28" t="s">
        <v>444</v>
      </c>
      <c r="F306" s="28"/>
      <c r="G306" s="28"/>
      <c r="H306" s="28"/>
      <c r="I306" s="29"/>
      <c r="J306" s="28"/>
      <c r="K306" s="28"/>
      <c r="L306" s="28"/>
      <c r="M306" s="28"/>
      <c r="N306" s="28"/>
      <c r="O306" s="28"/>
      <c r="P306" s="2">
        <f>ROUND(SUM(P304:P305),5)</f>
        <v>-377.78</v>
      </c>
      <c r="Q306" s="2">
        <f>Q305</f>
        <v>-377.78</v>
      </c>
    </row>
    <row r="307" spans="1:17" x14ac:dyDescent="0.25">
      <c r="A307" s="1"/>
      <c r="B307" s="1"/>
      <c r="C307" s="1"/>
      <c r="D307" s="1"/>
      <c r="E307" s="1" t="s">
        <v>217</v>
      </c>
      <c r="F307" s="1"/>
      <c r="G307" s="1"/>
      <c r="H307" s="1"/>
      <c r="I307" s="22"/>
      <c r="J307" s="1"/>
      <c r="K307" s="1"/>
      <c r="L307" s="1"/>
      <c r="M307" s="1"/>
      <c r="N307" s="1"/>
      <c r="O307" s="1"/>
      <c r="P307" s="23"/>
      <c r="Q307" s="23"/>
    </row>
    <row r="308" spans="1:17" ht="15.75" thickBot="1" x14ac:dyDescent="0.3">
      <c r="A308" s="21"/>
      <c r="B308" s="21"/>
      <c r="C308" s="21"/>
      <c r="D308" s="21"/>
      <c r="E308" s="21"/>
      <c r="F308" s="21"/>
      <c r="G308" s="24"/>
      <c r="H308" s="24" t="s">
        <v>478</v>
      </c>
      <c r="I308" s="25">
        <v>46238</v>
      </c>
      <c r="J308" s="24" t="s">
        <v>488</v>
      </c>
      <c r="K308" s="24" t="s">
        <v>612</v>
      </c>
      <c r="L308" s="24" t="s">
        <v>715</v>
      </c>
      <c r="M308" s="24" t="s">
        <v>799</v>
      </c>
      <c r="N308" s="26"/>
      <c r="O308" s="24" t="s">
        <v>41</v>
      </c>
      <c r="P308" s="27">
        <v>-113.3</v>
      </c>
      <c r="Q308" s="27">
        <f>ROUND(Q307+P308,5)</f>
        <v>-113.3</v>
      </c>
    </row>
    <row r="309" spans="1:17" x14ac:dyDescent="0.25">
      <c r="A309" s="28"/>
      <c r="B309" s="28"/>
      <c r="C309" s="28"/>
      <c r="D309" s="28"/>
      <c r="E309" s="28" t="s">
        <v>445</v>
      </c>
      <c r="F309" s="28"/>
      <c r="G309" s="28"/>
      <c r="H309" s="28"/>
      <c r="I309" s="29"/>
      <c r="J309" s="28"/>
      <c r="K309" s="28"/>
      <c r="L309" s="28"/>
      <c r="M309" s="28"/>
      <c r="N309" s="28"/>
      <c r="O309" s="28"/>
      <c r="P309" s="2">
        <f>ROUND(SUM(P307:P308),5)</f>
        <v>-113.3</v>
      </c>
      <c r="Q309" s="2">
        <f>Q308</f>
        <v>-113.3</v>
      </c>
    </row>
    <row r="310" spans="1:17" x14ac:dyDescent="0.25">
      <c r="A310" s="1"/>
      <c r="B310" s="1"/>
      <c r="C310" s="1"/>
      <c r="D310" s="1"/>
      <c r="E310" s="1" t="s">
        <v>218</v>
      </c>
      <c r="F310" s="1"/>
      <c r="G310" s="1"/>
      <c r="H310" s="1"/>
      <c r="I310" s="22"/>
      <c r="J310" s="1"/>
      <c r="K310" s="1"/>
      <c r="L310" s="1"/>
      <c r="M310" s="1"/>
      <c r="N310" s="1"/>
      <c r="O310" s="1"/>
      <c r="P310" s="23"/>
      <c r="Q310" s="23"/>
    </row>
    <row r="311" spans="1:17" ht="15.75" thickBot="1" x14ac:dyDescent="0.3">
      <c r="A311" s="21"/>
      <c r="B311" s="21"/>
      <c r="C311" s="21"/>
      <c r="D311" s="21"/>
      <c r="E311" s="21"/>
      <c r="F311" s="21"/>
      <c r="G311" s="24"/>
      <c r="H311" s="24" t="s">
        <v>478</v>
      </c>
      <c r="I311" s="25">
        <v>46238</v>
      </c>
      <c r="J311" s="24" t="s">
        <v>488</v>
      </c>
      <c r="K311" s="24" t="s">
        <v>612</v>
      </c>
      <c r="L311" s="24" t="s">
        <v>716</v>
      </c>
      <c r="M311" s="24" t="s">
        <v>799</v>
      </c>
      <c r="N311" s="26"/>
      <c r="O311" s="24" t="s">
        <v>41</v>
      </c>
      <c r="P311" s="30">
        <v>-113.3</v>
      </c>
      <c r="Q311" s="30">
        <f>ROUND(Q310+P311,5)</f>
        <v>-113.3</v>
      </c>
    </row>
    <row r="312" spans="1:17" ht="15.75" thickBot="1" x14ac:dyDescent="0.3">
      <c r="A312" s="28"/>
      <c r="B312" s="28"/>
      <c r="C312" s="28"/>
      <c r="D312" s="28"/>
      <c r="E312" s="28" t="s">
        <v>446</v>
      </c>
      <c r="F312" s="28"/>
      <c r="G312" s="28"/>
      <c r="H312" s="28"/>
      <c r="I312" s="29"/>
      <c r="J312" s="28"/>
      <c r="K312" s="28"/>
      <c r="L312" s="28"/>
      <c r="M312" s="28"/>
      <c r="N312" s="28"/>
      <c r="O312" s="28"/>
      <c r="P312" s="3">
        <f>ROUND(SUM(P310:P311),5)</f>
        <v>-113.3</v>
      </c>
      <c r="Q312" s="3">
        <f>Q311</f>
        <v>-113.3</v>
      </c>
    </row>
    <row r="313" spans="1:17" x14ac:dyDescent="0.25">
      <c r="A313" s="28"/>
      <c r="B313" s="28"/>
      <c r="C313" s="28"/>
      <c r="D313" s="28" t="s">
        <v>220</v>
      </c>
      <c r="E313" s="28"/>
      <c r="F313" s="28"/>
      <c r="G313" s="28"/>
      <c r="H313" s="28"/>
      <c r="I313" s="29"/>
      <c r="J313" s="28"/>
      <c r="K313" s="28"/>
      <c r="L313" s="28"/>
      <c r="M313" s="28"/>
      <c r="N313" s="28"/>
      <c r="O313" s="28"/>
      <c r="P313" s="2">
        <f>ROUND(P296+P303+P306+P309+P312,5)</f>
        <v>-1021.22</v>
      </c>
      <c r="Q313" s="2">
        <f>ROUND(Q296+Q303+Q306+Q309+Q312,5)</f>
        <v>-1021.22</v>
      </c>
    </row>
    <row r="314" spans="1:17" x14ac:dyDescent="0.25">
      <c r="A314" s="1"/>
      <c r="B314" s="1"/>
      <c r="C314" s="1"/>
      <c r="D314" s="1" t="s">
        <v>221</v>
      </c>
      <c r="E314" s="1"/>
      <c r="F314" s="1"/>
      <c r="G314" s="1"/>
      <c r="H314" s="1"/>
      <c r="I314" s="22"/>
      <c r="J314" s="1"/>
      <c r="K314" s="1"/>
      <c r="L314" s="1"/>
      <c r="M314" s="1"/>
      <c r="N314" s="1"/>
      <c r="O314" s="1"/>
      <c r="P314" s="23"/>
      <c r="Q314" s="23"/>
    </row>
    <row r="315" spans="1:17" x14ac:dyDescent="0.25">
      <c r="A315" s="1"/>
      <c r="B315" s="1"/>
      <c r="C315" s="1"/>
      <c r="D315" s="1"/>
      <c r="E315" s="1" t="s">
        <v>222</v>
      </c>
      <c r="F315" s="1"/>
      <c r="G315" s="1"/>
      <c r="H315" s="1"/>
      <c r="I315" s="22"/>
      <c r="J315" s="1"/>
      <c r="K315" s="1"/>
      <c r="L315" s="1"/>
      <c r="M315" s="1"/>
      <c r="N315" s="1"/>
      <c r="O315" s="1"/>
      <c r="P315" s="23"/>
      <c r="Q315" s="23"/>
    </row>
    <row r="316" spans="1:17" x14ac:dyDescent="0.25">
      <c r="A316" s="1"/>
      <c r="B316" s="1"/>
      <c r="C316" s="1"/>
      <c r="D316" s="1"/>
      <c r="E316" s="1"/>
      <c r="F316" s="1" t="s">
        <v>223</v>
      </c>
      <c r="G316" s="1"/>
      <c r="H316" s="1"/>
      <c r="I316" s="22"/>
      <c r="J316" s="1"/>
      <c r="K316" s="1"/>
      <c r="L316" s="1"/>
      <c r="M316" s="1"/>
      <c r="N316" s="1"/>
      <c r="O316" s="1"/>
      <c r="P316" s="23"/>
      <c r="Q316" s="23"/>
    </row>
    <row r="317" spans="1:17" ht="15.75" thickBot="1" x14ac:dyDescent="0.3">
      <c r="A317" s="21"/>
      <c r="B317" s="21"/>
      <c r="C317" s="21"/>
      <c r="D317" s="21"/>
      <c r="E317" s="21"/>
      <c r="F317" s="21"/>
      <c r="G317" s="24"/>
      <c r="H317" s="24" t="s">
        <v>478</v>
      </c>
      <c r="I317" s="25">
        <v>46245</v>
      </c>
      <c r="J317" s="24" t="s">
        <v>529</v>
      </c>
      <c r="K317" s="24" t="s">
        <v>613</v>
      </c>
      <c r="L317" s="24" t="s">
        <v>717</v>
      </c>
      <c r="M317" s="24" t="s">
        <v>799</v>
      </c>
      <c r="N317" s="26"/>
      <c r="O317" s="24" t="s">
        <v>41</v>
      </c>
      <c r="P317" s="27">
        <v>-846.71</v>
      </c>
      <c r="Q317" s="27">
        <f>ROUND(Q316+P317,5)</f>
        <v>-846.71</v>
      </c>
    </row>
    <row r="318" spans="1:17" x14ac:dyDescent="0.25">
      <c r="A318" s="28"/>
      <c r="B318" s="28"/>
      <c r="C318" s="28"/>
      <c r="D318" s="28"/>
      <c r="E318" s="28"/>
      <c r="F318" s="28" t="s">
        <v>447</v>
      </c>
      <c r="G318" s="28"/>
      <c r="H318" s="28"/>
      <c r="I318" s="29"/>
      <c r="J318" s="28"/>
      <c r="K318" s="28"/>
      <c r="L318" s="28"/>
      <c r="M318" s="28"/>
      <c r="N318" s="28"/>
      <c r="O318" s="28"/>
      <c r="P318" s="2">
        <f>ROUND(SUM(P316:P317),5)</f>
        <v>-846.71</v>
      </c>
      <c r="Q318" s="2">
        <f>Q317</f>
        <v>-846.71</v>
      </c>
    </row>
    <row r="319" spans="1:17" x14ac:dyDescent="0.25">
      <c r="A319" s="1"/>
      <c r="B319" s="1"/>
      <c r="C319" s="1"/>
      <c r="D319" s="1"/>
      <c r="E319" s="1"/>
      <c r="F319" s="1" t="s">
        <v>224</v>
      </c>
      <c r="G319" s="1"/>
      <c r="H319" s="1"/>
      <c r="I319" s="22"/>
      <c r="J319" s="1"/>
      <c r="K319" s="1"/>
      <c r="L319" s="1"/>
      <c r="M319" s="1"/>
      <c r="N319" s="1"/>
      <c r="O319" s="1"/>
      <c r="P319" s="23"/>
      <c r="Q319" s="23"/>
    </row>
    <row r="320" spans="1:17" ht="15.75" thickBot="1" x14ac:dyDescent="0.3">
      <c r="A320" s="21"/>
      <c r="B320" s="21"/>
      <c r="C320" s="21"/>
      <c r="D320" s="21"/>
      <c r="E320" s="21"/>
      <c r="F320" s="21"/>
      <c r="G320" s="24"/>
      <c r="H320" s="24" t="s">
        <v>478</v>
      </c>
      <c r="I320" s="25">
        <v>46245</v>
      </c>
      <c r="J320" s="24" t="s">
        <v>529</v>
      </c>
      <c r="K320" s="24" t="s">
        <v>613</v>
      </c>
      <c r="L320" s="24" t="s">
        <v>718</v>
      </c>
      <c r="M320" s="24" t="s">
        <v>799</v>
      </c>
      <c r="N320" s="26"/>
      <c r="O320" s="24" t="s">
        <v>41</v>
      </c>
      <c r="P320" s="27">
        <v>-30.2</v>
      </c>
      <c r="Q320" s="27">
        <f>ROUND(Q319+P320,5)</f>
        <v>-30.2</v>
      </c>
    </row>
    <row r="321" spans="1:17" x14ac:dyDescent="0.25">
      <c r="A321" s="28"/>
      <c r="B321" s="28"/>
      <c r="C321" s="28"/>
      <c r="D321" s="28"/>
      <c r="E321" s="28"/>
      <c r="F321" s="28" t="s">
        <v>448</v>
      </c>
      <c r="G321" s="28"/>
      <c r="H321" s="28"/>
      <c r="I321" s="29"/>
      <c r="J321" s="28"/>
      <c r="K321" s="28"/>
      <c r="L321" s="28"/>
      <c r="M321" s="28"/>
      <c r="N321" s="28"/>
      <c r="O321" s="28"/>
      <c r="P321" s="2">
        <f>ROUND(SUM(P319:P320),5)</f>
        <v>-30.2</v>
      </c>
      <c r="Q321" s="2">
        <f>Q320</f>
        <v>-30.2</v>
      </c>
    </row>
    <row r="322" spans="1:17" x14ac:dyDescent="0.25">
      <c r="A322" s="1"/>
      <c r="B322" s="1"/>
      <c r="C322" s="1"/>
      <c r="D322" s="1"/>
      <c r="E322" s="1"/>
      <c r="F322" s="1" t="s">
        <v>225</v>
      </c>
      <c r="G322" s="1"/>
      <c r="H322" s="1"/>
      <c r="I322" s="22"/>
      <c r="J322" s="1"/>
      <c r="K322" s="1"/>
      <c r="L322" s="1"/>
      <c r="M322" s="1"/>
      <c r="N322" s="1"/>
      <c r="O322" s="1"/>
      <c r="P322" s="23"/>
      <c r="Q322" s="23"/>
    </row>
    <row r="323" spans="1:17" ht="15.75" thickBot="1" x14ac:dyDescent="0.3">
      <c r="A323" s="21"/>
      <c r="B323" s="21"/>
      <c r="C323" s="21"/>
      <c r="D323" s="21"/>
      <c r="E323" s="21"/>
      <c r="F323" s="21"/>
      <c r="G323" s="24"/>
      <c r="H323" s="24" t="s">
        <v>478</v>
      </c>
      <c r="I323" s="25">
        <v>46245</v>
      </c>
      <c r="J323" s="24" t="s">
        <v>529</v>
      </c>
      <c r="K323" s="24" t="s">
        <v>613</v>
      </c>
      <c r="L323" s="24" t="s">
        <v>719</v>
      </c>
      <c r="M323" s="24" t="s">
        <v>799</v>
      </c>
      <c r="N323" s="26"/>
      <c r="O323" s="24" t="s">
        <v>41</v>
      </c>
      <c r="P323" s="30">
        <v>-18.8</v>
      </c>
      <c r="Q323" s="30">
        <f>ROUND(Q322+P323,5)</f>
        <v>-18.8</v>
      </c>
    </row>
    <row r="324" spans="1:17" ht="15.75" thickBot="1" x14ac:dyDescent="0.3">
      <c r="A324" s="28"/>
      <c r="B324" s="28"/>
      <c r="C324" s="28"/>
      <c r="D324" s="28"/>
      <c r="E324" s="28"/>
      <c r="F324" s="28" t="s">
        <v>449</v>
      </c>
      <c r="G324" s="28"/>
      <c r="H324" s="28"/>
      <c r="I324" s="29"/>
      <c r="J324" s="28"/>
      <c r="K324" s="28"/>
      <c r="L324" s="28"/>
      <c r="M324" s="28"/>
      <c r="N324" s="28"/>
      <c r="O324" s="28"/>
      <c r="P324" s="3">
        <f>ROUND(SUM(P322:P323),5)</f>
        <v>-18.8</v>
      </c>
      <c r="Q324" s="3">
        <f>Q323</f>
        <v>-18.8</v>
      </c>
    </row>
    <row r="325" spans="1:17" x14ac:dyDescent="0.25">
      <c r="A325" s="28"/>
      <c r="B325" s="28"/>
      <c r="C325" s="28"/>
      <c r="D325" s="28"/>
      <c r="E325" s="28" t="s">
        <v>226</v>
      </c>
      <c r="F325" s="28"/>
      <c r="G325" s="28"/>
      <c r="H325" s="28"/>
      <c r="I325" s="29"/>
      <c r="J325" s="28"/>
      <c r="K325" s="28"/>
      <c r="L325" s="28"/>
      <c r="M325" s="28"/>
      <c r="N325" s="28"/>
      <c r="O325" s="28"/>
      <c r="P325" s="2">
        <f>ROUND(P318+P321+P324,5)</f>
        <v>-895.71</v>
      </c>
      <c r="Q325" s="2">
        <f>ROUND(Q318+Q321+Q324,5)</f>
        <v>-895.71</v>
      </c>
    </row>
    <row r="326" spans="1:17" x14ac:dyDescent="0.25">
      <c r="A326" s="1"/>
      <c r="B326" s="1"/>
      <c r="C326" s="1"/>
      <c r="D326" s="1"/>
      <c r="E326" s="1" t="s">
        <v>228</v>
      </c>
      <c r="F326" s="1"/>
      <c r="G326" s="1"/>
      <c r="H326" s="1"/>
      <c r="I326" s="22"/>
      <c r="J326" s="1"/>
      <c r="K326" s="1"/>
      <c r="L326" s="1"/>
      <c r="M326" s="1"/>
      <c r="N326" s="1"/>
      <c r="O326" s="1"/>
      <c r="P326" s="23"/>
      <c r="Q326" s="23"/>
    </row>
    <row r="327" spans="1:17" x14ac:dyDescent="0.25">
      <c r="A327" s="24"/>
      <c r="B327" s="24"/>
      <c r="C327" s="24"/>
      <c r="D327" s="24"/>
      <c r="E327" s="24"/>
      <c r="F327" s="24"/>
      <c r="G327" s="24"/>
      <c r="H327" s="24" t="s">
        <v>479</v>
      </c>
      <c r="I327" s="25">
        <v>46262</v>
      </c>
      <c r="J327" s="24" t="s">
        <v>530</v>
      </c>
      <c r="K327" s="24" t="s">
        <v>614</v>
      </c>
      <c r="L327" s="24" t="s">
        <v>720</v>
      </c>
      <c r="M327" s="24" t="s">
        <v>799</v>
      </c>
      <c r="N327" s="26"/>
      <c r="O327" s="24" t="s">
        <v>44</v>
      </c>
      <c r="P327" s="30">
        <v>-109.57</v>
      </c>
      <c r="Q327" s="30">
        <f>ROUND(Q326+P327,5)</f>
        <v>-109.57</v>
      </c>
    </row>
    <row r="328" spans="1:17" ht="15.75" thickBot="1" x14ac:dyDescent="0.3">
      <c r="A328" s="24"/>
      <c r="B328" s="24"/>
      <c r="C328" s="24"/>
      <c r="D328" s="24"/>
      <c r="E328" s="24"/>
      <c r="F328" s="24"/>
      <c r="G328" s="24"/>
      <c r="H328" s="24" t="s">
        <v>479</v>
      </c>
      <c r="I328" s="25">
        <v>46263</v>
      </c>
      <c r="J328" s="24" t="s">
        <v>531</v>
      </c>
      <c r="K328" s="24" t="s">
        <v>615</v>
      </c>
      <c r="L328" s="24" t="s">
        <v>721</v>
      </c>
      <c r="M328" s="24" t="s">
        <v>799</v>
      </c>
      <c r="N328" s="26"/>
      <c r="O328" s="24" t="s">
        <v>44</v>
      </c>
      <c r="P328" s="30">
        <v>-54.8</v>
      </c>
      <c r="Q328" s="30">
        <f>ROUND(Q327+P328,5)</f>
        <v>-164.37</v>
      </c>
    </row>
    <row r="329" spans="1:17" ht="15.75" thickBot="1" x14ac:dyDescent="0.3">
      <c r="A329" s="28"/>
      <c r="B329" s="28"/>
      <c r="C329" s="28"/>
      <c r="D329" s="28"/>
      <c r="E329" s="28" t="s">
        <v>450</v>
      </c>
      <c r="F329" s="28"/>
      <c r="G329" s="28"/>
      <c r="H329" s="28"/>
      <c r="I329" s="29"/>
      <c r="J329" s="28"/>
      <c r="K329" s="28"/>
      <c r="L329" s="28"/>
      <c r="M329" s="28"/>
      <c r="N329" s="28"/>
      <c r="O329" s="28"/>
      <c r="P329" s="3">
        <f>ROUND(SUM(P326:P328),5)</f>
        <v>-164.37</v>
      </c>
      <c r="Q329" s="3">
        <f>Q328</f>
        <v>-164.37</v>
      </c>
    </row>
    <row r="330" spans="1:17" x14ac:dyDescent="0.25">
      <c r="A330" s="28"/>
      <c r="B330" s="28"/>
      <c r="C330" s="28"/>
      <c r="D330" s="28" t="s">
        <v>229</v>
      </c>
      <c r="E330" s="28"/>
      <c r="F330" s="28"/>
      <c r="G330" s="28"/>
      <c r="H330" s="28"/>
      <c r="I330" s="29"/>
      <c r="J330" s="28"/>
      <c r="K330" s="28"/>
      <c r="L330" s="28"/>
      <c r="M330" s="28"/>
      <c r="N330" s="28"/>
      <c r="O330" s="28"/>
      <c r="P330" s="2">
        <f>ROUND(P325+P329,5)</f>
        <v>-1060.08</v>
      </c>
      <c r="Q330" s="2">
        <f>ROUND(Q325+Q329,5)</f>
        <v>-1060.08</v>
      </c>
    </row>
    <row r="331" spans="1:17" x14ac:dyDescent="0.25">
      <c r="A331" s="1"/>
      <c r="B331" s="1"/>
      <c r="C331" s="1"/>
      <c r="D331" s="1" t="s">
        <v>230</v>
      </c>
      <c r="E331" s="1"/>
      <c r="F331" s="1"/>
      <c r="G331" s="1"/>
      <c r="H331" s="1"/>
      <c r="I331" s="22"/>
      <c r="J331" s="1"/>
      <c r="K331" s="1"/>
      <c r="L331" s="1"/>
      <c r="M331" s="1"/>
      <c r="N331" s="1"/>
      <c r="O331" s="1"/>
      <c r="P331" s="23"/>
      <c r="Q331" s="23"/>
    </row>
    <row r="332" spans="1:17" ht="15.75" thickBot="1" x14ac:dyDescent="0.3">
      <c r="A332" s="21"/>
      <c r="B332" s="21"/>
      <c r="C332" s="21"/>
      <c r="D332" s="21"/>
      <c r="E332" s="21"/>
      <c r="F332" s="21"/>
      <c r="G332" s="24"/>
      <c r="H332" s="24" t="s">
        <v>479</v>
      </c>
      <c r="I332" s="25">
        <v>46238</v>
      </c>
      <c r="J332" s="24" t="s">
        <v>532</v>
      </c>
      <c r="K332" s="24" t="s">
        <v>616</v>
      </c>
      <c r="L332" s="24" t="s">
        <v>722</v>
      </c>
      <c r="M332" s="24" t="s">
        <v>799</v>
      </c>
      <c r="N332" s="26"/>
      <c r="O332" s="24" t="s">
        <v>44</v>
      </c>
      <c r="P332" s="30">
        <v>-213.5</v>
      </c>
      <c r="Q332" s="30">
        <f>ROUND(Q331+P332,5)</f>
        <v>-213.5</v>
      </c>
    </row>
    <row r="333" spans="1:17" ht="15.75" thickBot="1" x14ac:dyDescent="0.3">
      <c r="A333" s="28"/>
      <c r="B333" s="28"/>
      <c r="C333" s="28"/>
      <c r="D333" s="28" t="s">
        <v>451</v>
      </c>
      <c r="E333" s="28"/>
      <c r="F333" s="28"/>
      <c r="G333" s="28"/>
      <c r="H333" s="28"/>
      <c r="I333" s="29"/>
      <c r="J333" s="28"/>
      <c r="K333" s="28"/>
      <c r="L333" s="28"/>
      <c r="M333" s="28"/>
      <c r="N333" s="28"/>
      <c r="O333" s="28"/>
      <c r="P333" s="5">
        <f>ROUND(SUM(P331:P332),5)</f>
        <v>-213.5</v>
      </c>
      <c r="Q333" s="5">
        <f>Q332</f>
        <v>-213.5</v>
      </c>
    </row>
    <row r="334" spans="1:17" ht="15.75" thickBot="1" x14ac:dyDescent="0.3">
      <c r="A334" s="28"/>
      <c r="B334" s="28"/>
      <c r="C334" s="28" t="s">
        <v>231</v>
      </c>
      <c r="D334" s="28"/>
      <c r="E334" s="28"/>
      <c r="F334" s="28"/>
      <c r="G334" s="28"/>
      <c r="H334" s="28"/>
      <c r="I334" s="29"/>
      <c r="J334" s="28"/>
      <c r="K334" s="28"/>
      <c r="L334" s="28"/>
      <c r="M334" s="28"/>
      <c r="N334" s="28"/>
      <c r="O334" s="28"/>
      <c r="P334" s="3">
        <f>ROUND(P267+P285+P313+P330+P333,5)</f>
        <v>-11444.53</v>
      </c>
      <c r="Q334" s="3">
        <f>ROUND(Q267+Q285+Q313+Q330+Q333,5)</f>
        <v>-11444.53</v>
      </c>
    </row>
    <row r="335" spans="1:17" x14ac:dyDescent="0.25">
      <c r="A335" s="28"/>
      <c r="B335" s="28" t="s">
        <v>232</v>
      </c>
      <c r="C335" s="28"/>
      <c r="D335" s="28"/>
      <c r="E335" s="28"/>
      <c r="F335" s="28"/>
      <c r="G335" s="28"/>
      <c r="H335" s="28"/>
      <c r="I335" s="29"/>
      <c r="J335" s="28"/>
      <c r="K335" s="28"/>
      <c r="L335" s="28"/>
      <c r="M335" s="28"/>
      <c r="N335" s="28"/>
      <c r="O335" s="28"/>
      <c r="P335" s="2">
        <f>ROUND(P71+P75+P87+P98+P106+P124+P258+P263+P334,5)</f>
        <v>-165600.92000000001</v>
      </c>
      <c r="Q335" s="2">
        <f>ROUND(Q71+Q75+Q87+Q98+Q106+Q124+Q258+Q263+Q334,5)</f>
        <v>-165600.92000000001</v>
      </c>
    </row>
    <row r="336" spans="1:17" x14ac:dyDescent="0.25">
      <c r="A336" s="1"/>
      <c r="B336" s="1" t="s">
        <v>237</v>
      </c>
      <c r="C336" s="1"/>
      <c r="D336" s="1"/>
      <c r="E336" s="1"/>
      <c r="F336" s="1"/>
      <c r="G336" s="1"/>
      <c r="H336" s="1"/>
      <c r="I336" s="22"/>
      <c r="J336" s="1"/>
      <c r="K336" s="1"/>
      <c r="L336" s="1"/>
      <c r="M336" s="1"/>
      <c r="N336" s="1"/>
      <c r="O336" s="1"/>
      <c r="P336" s="23"/>
      <c r="Q336" s="23"/>
    </row>
    <row r="337" spans="1:17" x14ac:dyDescent="0.25">
      <c r="A337" s="1"/>
      <c r="B337" s="1"/>
      <c r="C337" s="1" t="s">
        <v>240</v>
      </c>
      <c r="D337" s="1"/>
      <c r="E337" s="1"/>
      <c r="F337" s="1"/>
      <c r="G337" s="1"/>
      <c r="H337" s="1"/>
      <c r="I337" s="22"/>
      <c r="J337" s="1"/>
      <c r="K337" s="1"/>
      <c r="L337" s="1"/>
      <c r="M337" s="1"/>
      <c r="N337" s="1"/>
      <c r="O337" s="1"/>
      <c r="P337" s="23"/>
      <c r="Q337" s="23"/>
    </row>
    <row r="338" spans="1:17" x14ac:dyDescent="0.25">
      <c r="A338" s="24"/>
      <c r="B338" s="24"/>
      <c r="C338" s="24"/>
      <c r="D338" s="24"/>
      <c r="E338" s="24"/>
      <c r="F338" s="24"/>
      <c r="G338" s="24"/>
      <c r="H338" s="24" t="s">
        <v>478</v>
      </c>
      <c r="I338" s="25">
        <v>46238</v>
      </c>
      <c r="J338" s="24" t="s">
        <v>533</v>
      </c>
      <c r="K338" s="24" t="s">
        <v>617</v>
      </c>
      <c r="L338" s="24" t="s">
        <v>723</v>
      </c>
      <c r="M338" s="24" t="s">
        <v>799</v>
      </c>
      <c r="N338" s="26"/>
      <c r="O338" s="24" t="s">
        <v>41</v>
      </c>
      <c r="P338" s="30">
        <v>-204.9</v>
      </c>
      <c r="Q338" s="30">
        <f t="shared" ref="Q338:Q354" si="11">ROUND(Q337+P338,5)</f>
        <v>-204.9</v>
      </c>
    </row>
    <row r="339" spans="1:17" x14ac:dyDescent="0.25">
      <c r="A339" s="24"/>
      <c r="B339" s="24"/>
      <c r="C339" s="24"/>
      <c r="D339" s="24"/>
      <c r="E339" s="24"/>
      <c r="F339" s="24"/>
      <c r="G339" s="24"/>
      <c r="H339" s="24" t="s">
        <v>478</v>
      </c>
      <c r="I339" s="25">
        <v>46238</v>
      </c>
      <c r="J339" s="24" t="s">
        <v>533</v>
      </c>
      <c r="K339" s="24" t="s">
        <v>617</v>
      </c>
      <c r="L339" s="24" t="s">
        <v>724</v>
      </c>
      <c r="M339" s="24" t="s">
        <v>799</v>
      </c>
      <c r="N339" s="26"/>
      <c r="O339" s="24" t="s">
        <v>41</v>
      </c>
      <c r="P339" s="30">
        <v>-359.99</v>
      </c>
      <c r="Q339" s="30">
        <f t="shared" si="11"/>
        <v>-564.89</v>
      </c>
    </row>
    <row r="340" spans="1:17" x14ac:dyDescent="0.25">
      <c r="A340" s="24"/>
      <c r="B340" s="24"/>
      <c r="C340" s="24"/>
      <c r="D340" s="24"/>
      <c r="E340" s="24"/>
      <c r="F340" s="24"/>
      <c r="G340" s="24"/>
      <c r="H340" s="24" t="s">
        <v>478</v>
      </c>
      <c r="I340" s="25">
        <v>46238</v>
      </c>
      <c r="J340" s="24" t="s">
        <v>533</v>
      </c>
      <c r="K340" s="24" t="s">
        <v>617</v>
      </c>
      <c r="L340" s="24" t="s">
        <v>725</v>
      </c>
      <c r="M340" s="24" t="s">
        <v>799</v>
      </c>
      <c r="N340" s="26"/>
      <c r="O340" s="24" t="s">
        <v>41</v>
      </c>
      <c r="P340" s="30">
        <v>-157.99</v>
      </c>
      <c r="Q340" s="30">
        <f t="shared" si="11"/>
        <v>-722.88</v>
      </c>
    </row>
    <row r="341" spans="1:17" x14ac:dyDescent="0.25">
      <c r="A341" s="24"/>
      <c r="B341" s="24"/>
      <c r="C341" s="24"/>
      <c r="D341" s="24"/>
      <c r="E341" s="24"/>
      <c r="F341" s="24"/>
      <c r="G341" s="24"/>
      <c r="H341" s="24" t="s">
        <v>478</v>
      </c>
      <c r="I341" s="25">
        <v>46238</v>
      </c>
      <c r="J341" s="24" t="s">
        <v>533</v>
      </c>
      <c r="K341" s="24" t="s">
        <v>617</v>
      </c>
      <c r="L341" s="24" t="s">
        <v>723</v>
      </c>
      <c r="M341" s="24" t="s">
        <v>799</v>
      </c>
      <c r="N341" s="26"/>
      <c r="O341" s="24" t="s">
        <v>41</v>
      </c>
      <c r="P341" s="30">
        <v>-218.99</v>
      </c>
      <c r="Q341" s="30">
        <f t="shared" si="11"/>
        <v>-941.87</v>
      </c>
    </row>
    <row r="342" spans="1:17" x14ac:dyDescent="0.25">
      <c r="A342" s="24"/>
      <c r="B342" s="24"/>
      <c r="C342" s="24"/>
      <c r="D342" s="24"/>
      <c r="E342" s="24"/>
      <c r="F342" s="24"/>
      <c r="G342" s="24"/>
      <c r="H342" s="24" t="s">
        <v>478</v>
      </c>
      <c r="I342" s="25">
        <v>46238</v>
      </c>
      <c r="J342" s="24" t="s">
        <v>533</v>
      </c>
      <c r="K342" s="24" t="s">
        <v>617</v>
      </c>
      <c r="L342" s="24" t="s">
        <v>726</v>
      </c>
      <c r="M342" s="24" t="s">
        <v>799</v>
      </c>
      <c r="N342" s="26"/>
      <c r="O342" s="24" t="s">
        <v>41</v>
      </c>
      <c r="P342" s="30">
        <v>-153.99</v>
      </c>
      <c r="Q342" s="30">
        <f t="shared" si="11"/>
        <v>-1095.8599999999999</v>
      </c>
    </row>
    <row r="343" spans="1:17" x14ac:dyDescent="0.25">
      <c r="A343" s="24"/>
      <c r="B343" s="24"/>
      <c r="C343" s="24"/>
      <c r="D343" s="24"/>
      <c r="E343" s="24"/>
      <c r="F343" s="24"/>
      <c r="G343" s="24"/>
      <c r="H343" s="24" t="s">
        <v>478</v>
      </c>
      <c r="I343" s="25">
        <v>46238</v>
      </c>
      <c r="J343" s="24" t="s">
        <v>533</v>
      </c>
      <c r="K343" s="24" t="s">
        <v>617</v>
      </c>
      <c r="L343" s="24" t="s">
        <v>727</v>
      </c>
      <c r="M343" s="24" t="s">
        <v>799</v>
      </c>
      <c r="N343" s="26"/>
      <c r="O343" s="24" t="s">
        <v>41</v>
      </c>
      <c r="P343" s="30">
        <v>-18.29</v>
      </c>
      <c r="Q343" s="30">
        <f t="shared" si="11"/>
        <v>-1114.1500000000001</v>
      </c>
    </row>
    <row r="344" spans="1:17" x14ac:dyDescent="0.25">
      <c r="A344" s="24"/>
      <c r="B344" s="24"/>
      <c r="C344" s="24"/>
      <c r="D344" s="24"/>
      <c r="E344" s="24"/>
      <c r="F344" s="24"/>
      <c r="G344" s="24"/>
      <c r="H344" s="24" t="s">
        <v>478</v>
      </c>
      <c r="I344" s="25">
        <v>46238</v>
      </c>
      <c r="J344" s="24" t="s">
        <v>533</v>
      </c>
      <c r="K344" s="24" t="s">
        <v>617</v>
      </c>
      <c r="L344" s="24" t="s">
        <v>728</v>
      </c>
      <c r="M344" s="24" t="s">
        <v>799</v>
      </c>
      <c r="N344" s="26"/>
      <c r="O344" s="24" t="s">
        <v>41</v>
      </c>
      <c r="P344" s="30">
        <v>-63.99</v>
      </c>
      <c r="Q344" s="30">
        <f t="shared" si="11"/>
        <v>-1178.1400000000001</v>
      </c>
    </row>
    <row r="345" spans="1:17" x14ac:dyDescent="0.25">
      <c r="A345" s="24"/>
      <c r="B345" s="24"/>
      <c r="C345" s="24"/>
      <c r="D345" s="24"/>
      <c r="E345" s="24"/>
      <c r="F345" s="24"/>
      <c r="G345" s="24"/>
      <c r="H345" s="24" t="s">
        <v>478</v>
      </c>
      <c r="I345" s="25">
        <v>46238</v>
      </c>
      <c r="J345" s="24" t="s">
        <v>533</v>
      </c>
      <c r="K345" s="24" t="s">
        <v>617</v>
      </c>
      <c r="L345" s="24" t="s">
        <v>729</v>
      </c>
      <c r="M345" s="24" t="s">
        <v>799</v>
      </c>
      <c r="N345" s="26"/>
      <c r="O345" s="24" t="s">
        <v>41</v>
      </c>
      <c r="P345" s="30">
        <v>-156.19</v>
      </c>
      <c r="Q345" s="30">
        <f t="shared" si="11"/>
        <v>-1334.33</v>
      </c>
    </row>
    <row r="346" spans="1:17" x14ac:dyDescent="0.25">
      <c r="A346" s="24"/>
      <c r="B346" s="24"/>
      <c r="C346" s="24"/>
      <c r="D346" s="24"/>
      <c r="E346" s="24"/>
      <c r="F346" s="24"/>
      <c r="G346" s="24"/>
      <c r="H346" s="24" t="s">
        <v>478</v>
      </c>
      <c r="I346" s="25">
        <v>46245</v>
      </c>
      <c r="J346" s="24" t="s">
        <v>534</v>
      </c>
      <c r="K346" s="24" t="s">
        <v>617</v>
      </c>
      <c r="L346" s="24" t="s">
        <v>730</v>
      </c>
      <c r="M346" s="24" t="s">
        <v>799</v>
      </c>
      <c r="N346" s="26"/>
      <c r="O346" s="24" t="s">
        <v>41</v>
      </c>
      <c r="P346" s="30">
        <v>-35.29</v>
      </c>
      <c r="Q346" s="30">
        <f t="shared" si="11"/>
        <v>-1369.62</v>
      </c>
    </row>
    <row r="347" spans="1:17" x14ac:dyDescent="0.25">
      <c r="A347" s="24"/>
      <c r="B347" s="24"/>
      <c r="C347" s="24"/>
      <c r="D347" s="24"/>
      <c r="E347" s="24"/>
      <c r="F347" s="24"/>
      <c r="G347" s="24"/>
      <c r="H347" s="24" t="s">
        <v>478</v>
      </c>
      <c r="I347" s="25">
        <v>46245</v>
      </c>
      <c r="J347" s="24" t="s">
        <v>534</v>
      </c>
      <c r="K347" s="24" t="s">
        <v>617</v>
      </c>
      <c r="L347" s="24" t="s">
        <v>731</v>
      </c>
      <c r="M347" s="24" t="s">
        <v>799</v>
      </c>
      <c r="N347" s="26"/>
      <c r="O347" s="24" t="s">
        <v>41</v>
      </c>
      <c r="P347" s="30">
        <v>-70.58</v>
      </c>
      <c r="Q347" s="30">
        <f t="shared" si="11"/>
        <v>-1440.2</v>
      </c>
    </row>
    <row r="348" spans="1:17" x14ac:dyDescent="0.25">
      <c r="A348" s="24"/>
      <c r="B348" s="24"/>
      <c r="C348" s="24"/>
      <c r="D348" s="24"/>
      <c r="E348" s="24"/>
      <c r="F348" s="24"/>
      <c r="G348" s="24"/>
      <c r="H348" s="24" t="s">
        <v>478</v>
      </c>
      <c r="I348" s="25">
        <v>46245</v>
      </c>
      <c r="J348" s="24" t="s">
        <v>534</v>
      </c>
      <c r="K348" s="24" t="s">
        <v>617</v>
      </c>
      <c r="L348" s="24" t="s">
        <v>732</v>
      </c>
      <c r="M348" s="24" t="s">
        <v>799</v>
      </c>
      <c r="N348" s="26"/>
      <c r="O348" s="24" t="s">
        <v>41</v>
      </c>
      <c r="P348" s="30">
        <v>-25.38</v>
      </c>
      <c r="Q348" s="30">
        <f t="shared" si="11"/>
        <v>-1465.58</v>
      </c>
    </row>
    <row r="349" spans="1:17" x14ac:dyDescent="0.25">
      <c r="A349" s="24"/>
      <c r="B349" s="24"/>
      <c r="C349" s="24"/>
      <c r="D349" s="24"/>
      <c r="E349" s="24"/>
      <c r="F349" s="24"/>
      <c r="G349" s="24"/>
      <c r="H349" s="24" t="s">
        <v>478</v>
      </c>
      <c r="I349" s="25">
        <v>46245</v>
      </c>
      <c r="J349" s="24" t="s">
        <v>534</v>
      </c>
      <c r="K349" s="24" t="s">
        <v>617</v>
      </c>
      <c r="L349" s="24" t="s">
        <v>733</v>
      </c>
      <c r="M349" s="24" t="s">
        <v>799</v>
      </c>
      <c r="N349" s="26"/>
      <c r="O349" s="24" t="s">
        <v>41</v>
      </c>
      <c r="P349" s="30">
        <v>-30.36</v>
      </c>
      <c r="Q349" s="30">
        <f t="shared" si="11"/>
        <v>-1495.94</v>
      </c>
    </row>
    <row r="350" spans="1:17" x14ac:dyDescent="0.25">
      <c r="A350" s="24"/>
      <c r="B350" s="24"/>
      <c r="C350" s="24"/>
      <c r="D350" s="24"/>
      <c r="E350" s="24"/>
      <c r="F350" s="24"/>
      <c r="G350" s="24"/>
      <c r="H350" s="24" t="s">
        <v>478</v>
      </c>
      <c r="I350" s="25">
        <v>46245</v>
      </c>
      <c r="J350" s="24" t="s">
        <v>534</v>
      </c>
      <c r="K350" s="24" t="s">
        <v>617</v>
      </c>
      <c r="L350" s="24" t="s">
        <v>734</v>
      </c>
      <c r="M350" s="24" t="s">
        <v>799</v>
      </c>
      <c r="N350" s="26"/>
      <c r="O350" s="24" t="s">
        <v>41</v>
      </c>
      <c r="P350" s="30">
        <v>-9.49</v>
      </c>
      <c r="Q350" s="30">
        <f t="shared" si="11"/>
        <v>-1505.43</v>
      </c>
    </row>
    <row r="351" spans="1:17" x14ac:dyDescent="0.25">
      <c r="A351" s="24"/>
      <c r="B351" s="24"/>
      <c r="C351" s="24"/>
      <c r="D351" s="24"/>
      <c r="E351" s="24"/>
      <c r="F351" s="24"/>
      <c r="G351" s="24"/>
      <c r="H351" s="24" t="s">
        <v>478</v>
      </c>
      <c r="I351" s="25">
        <v>46245</v>
      </c>
      <c r="J351" s="24" t="s">
        <v>534</v>
      </c>
      <c r="K351" s="24" t="s">
        <v>617</v>
      </c>
      <c r="L351" s="24" t="s">
        <v>735</v>
      </c>
      <c r="M351" s="24" t="s">
        <v>799</v>
      </c>
      <c r="N351" s="26"/>
      <c r="O351" s="24" t="s">
        <v>41</v>
      </c>
      <c r="P351" s="30">
        <v>-4.6900000000000004</v>
      </c>
      <c r="Q351" s="30">
        <f t="shared" si="11"/>
        <v>-1510.12</v>
      </c>
    </row>
    <row r="352" spans="1:17" x14ac:dyDescent="0.25">
      <c r="A352" s="24"/>
      <c r="B352" s="24"/>
      <c r="C352" s="24"/>
      <c r="D352" s="24"/>
      <c r="E352" s="24"/>
      <c r="F352" s="24"/>
      <c r="G352" s="24"/>
      <c r="H352" s="24" t="s">
        <v>478</v>
      </c>
      <c r="I352" s="25">
        <v>46245</v>
      </c>
      <c r="J352" s="24" t="s">
        <v>534</v>
      </c>
      <c r="K352" s="24" t="s">
        <v>617</v>
      </c>
      <c r="L352" s="24" t="s">
        <v>736</v>
      </c>
      <c r="M352" s="24" t="s">
        <v>799</v>
      </c>
      <c r="N352" s="26"/>
      <c r="O352" s="24" t="s">
        <v>41</v>
      </c>
      <c r="P352" s="30">
        <v>-24.1</v>
      </c>
      <c r="Q352" s="30">
        <f t="shared" si="11"/>
        <v>-1534.22</v>
      </c>
    </row>
    <row r="353" spans="1:17" x14ac:dyDescent="0.25">
      <c r="A353" s="24"/>
      <c r="B353" s="24"/>
      <c r="C353" s="24"/>
      <c r="D353" s="24"/>
      <c r="E353" s="24"/>
      <c r="F353" s="24"/>
      <c r="G353" s="24"/>
      <c r="H353" s="24" t="s">
        <v>478</v>
      </c>
      <c r="I353" s="25">
        <v>46245</v>
      </c>
      <c r="J353" s="24" t="s">
        <v>534</v>
      </c>
      <c r="K353" s="24" t="s">
        <v>617</v>
      </c>
      <c r="L353" s="24" t="s">
        <v>737</v>
      </c>
      <c r="M353" s="24" t="s">
        <v>799</v>
      </c>
      <c r="N353" s="26"/>
      <c r="O353" s="24" t="s">
        <v>41</v>
      </c>
      <c r="P353" s="30">
        <v>-11.45</v>
      </c>
      <c r="Q353" s="30">
        <f t="shared" si="11"/>
        <v>-1545.67</v>
      </c>
    </row>
    <row r="354" spans="1:17" ht="15.75" thickBot="1" x14ac:dyDescent="0.3">
      <c r="A354" s="24"/>
      <c r="B354" s="24"/>
      <c r="C354" s="24"/>
      <c r="D354" s="24"/>
      <c r="E354" s="24"/>
      <c r="F354" s="24"/>
      <c r="G354" s="24"/>
      <c r="H354" s="24" t="s">
        <v>478</v>
      </c>
      <c r="I354" s="25">
        <v>46245</v>
      </c>
      <c r="J354" s="24" t="s">
        <v>534</v>
      </c>
      <c r="K354" s="24" t="s">
        <v>617</v>
      </c>
      <c r="L354" s="24" t="s">
        <v>738</v>
      </c>
      <c r="M354" s="24" t="s">
        <v>799</v>
      </c>
      <c r="N354" s="26"/>
      <c r="O354" s="24" t="s">
        <v>41</v>
      </c>
      <c r="P354" s="27">
        <v>-55.96</v>
      </c>
      <c r="Q354" s="27">
        <f t="shared" si="11"/>
        <v>-1601.63</v>
      </c>
    </row>
    <row r="355" spans="1:17" x14ac:dyDescent="0.25">
      <c r="A355" s="28"/>
      <c r="B355" s="28"/>
      <c r="C355" s="28" t="s">
        <v>452</v>
      </c>
      <c r="D355" s="28"/>
      <c r="E355" s="28"/>
      <c r="F355" s="28"/>
      <c r="G355" s="28"/>
      <c r="H355" s="28"/>
      <c r="I355" s="29"/>
      <c r="J355" s="28"/>
      <c r="K355" s="28"/>
      <c r="L355" s="28"/>
      <c r="M355" s="28"/>
      <c r="N355" s="28"/>
      <c r="O355" s="28"/>
      <c r="P355" s="2">
        <f>ROUND(SUM(P337:P354),5)</f>
        <v>-1601.63</v>
      </c>
      <c r="Q355" s="2">
        <f>Q354</f>
        <v>-1601.63</v>
      </c>
    </row>
    <row r="356" spans="1:17" x14ac:dyDescent="0.25">
      <c r="A356" s="1"/>
      <c r="B356" s="1"/>
      <c r="C356" s="1" t="s">
        <v>241</v>
      </c>
      <c r="D356" s="1"/>
      <c r="E356" s="1"/>
      <c r="F356" s="1"/>
      <c r="G356" s="1"/>
      <c r="H356" s="1"/>
      <c r="I356" s="22"/>
      <c r="J356" s="1"/>
      <c r="K356" s="1"/>
      <c r="L356" s="1"/>
      <c r="M356" s="1"/>
      <c r="N356" s="1"/>
      <c r="O356" s="1"/>
      <c r="P356" s="23"/>
      <c r="Q356" s="23"/>
    </row>
    <row r="357" spans="1:17" x14ac:dyDescent="0.25">
      <c r="A357" s="24"/>
      <c r="B357" s="24"/>
      <c r="C357" s="24"/>
      <c r="D357" s="24"/>
      <c r="E357" s="24"/>
      <c r="F357" s="24"/>
      <c r="G357" s="24"/>
      <c r="H357" s="24" t="s">
        <v>478</v>
      </c>
      <c r="I357" s="25">
        <v>46265</v>
      </c>
      <c r="J357" s="24" t="s">
        <v>535</v>
      </c>
      <c r="K357" s="24" t="s">
        <v>618</v>
      </c>
      <c r="L357" s="24" t="s">
        <v>739</v>
      </c>
      <c r="M357" s="24" t="s">
        <v>799</v>
      </c>
      <c r="N357" s="26"/>
      <c r="O357" s="24" t="s">
        <v>41</v>
      </c>
      <c r="P357" s="30">
        <v>-163.09</v>
      </c>
      <c r="Q357" s="30">
        <f>ROUND(Q356+P357,5)</f>
        <v>-163.09</v>
      </c>
    </row>
    <row r="358" spans="1:17" ht="15.75" thickBot="1" x14ac:dyDescent="0.3">
      <c r="A358" s="24"/>
      <c r="B358" s="24"/>
      <c r="C358" s="24"/>
      <c r="D358" s="24"/>
      <c r="E358" s="24"/>
      <c r="F358" s="24"/>
      <c r="G358" s="24"/>
      <c r="H358" s="24" t="s">
        <v>478</v>
      </c>
      <c r="I358" s="25">
        <v>46265</v>
      </c>
      <c r="J358" s="24" t="s">
        <v>535</v>
      </c>
      <c r="K358" s="24" t="s">
        <v>618</v>
      </c>
      <c r="L358" s="24" t="s">
        <v>740</v>
      </c>
      <c r="M358" s="24" t="s">
        <v>799</v>
      </c>
      <c r="N358" s="26"/>
      <c r="O358" s="24" t="s">
        <v>41</v>
      </c>
      <c r="P358" s="27">
        <v>-29.36</v>
      </c>
      <c r="Q358" s="27">
        <f>ROUND(Q357+P358,5)</f>
        <v>-192.45</v>
      </c>
    </row>
    <row r="359" spans="1:17" x14ac:dyDescent="0.25">
      <c r="A359" s="28"/>
      <c r="B359" s="28"/>
      <c r="C359" s="28" t="s">
        <v>453</v>
      </c>
      <c r="D359" s="28"/>
      <c r="E359" s="28"/>
      <c r="F359" s="28"/>
      <c r="G359" s="28"/>
      <c r="H359" s="28"/>
      <c r="I359" s="29"/>
      <c r="J359" s="28"/>
      <c r="K359" s="28"/>
      <c r="L359" s="28"/>
      <c r="M359" s="28"/>
      <c r="N359" s="28"/>
      <c r="O359" s="28"/>
      <c r="P359" s="2">
        <f>ROUND(SUM(P356:P358),5)</f>
        <v>-192.45</v>
      </c>
      <c r="Q359" s="2">
        <f>Q358</f>
        <v>-192.45</v>
      </c>
    </row>
    <row r="360" spans="1:17" x14ac:dyDescent="0.25">
      <c r="A360" s="1"/>
      <c r="B360" s="1"/>
      <c r="C360" s="1" t="s">
        <v>242</v>
      </c>
      <c r="D360" s="1"/>
      <c r="E360" s="1"/>
      <c r="F360" s="1"/>
      <c r="G360" s="1"/>
      <c r="H360" s="1"/>
      <c r="I360" s="22"/>
      <c r="J360" s="1"/>
      <c r="K360" s="1"/>
      <c r="L360" s="1"/>
      <c r="M360" s="1"/>
      <c r="N360" s="1"/>
      <c r="O360" s="1"/>
      <c r="P360" s="23"/>
      <c r="Q360" s="23"/>
    </row>
    <row r="361" spans="1:17" x14ac:dyDescent="0.25">
      <c r="A361" s="24"/>
      <c r="B361" s="24"/>
      <c r="C361" s="24"/>
      <c r="D361" s="24"/>
      <c r="E361" s="24"/>
      <c r="F361" s="24"/>
      <c r="G361" s="24"/>
      <c r="H361" s="24" t="s">
        <v>478</v>
      </c>
      <c r="I361" s="25">
        <v>46238</v>
      </c>
      <c r="J361" s="24" t="s">
        <v>536</v>
      </c>
      <c r="K361" s="24" t="s">
        <v>619</v>
      </c>
      <c r="L361" s="24" t="s">
        <v>741</v>
      </c>
      <c r="M361" s="24" t="s">
        <v>799</v>
      </c>
      <c r="N361" s="26"/>
      <c r="O361" s="24" t="s">
        <v>41</v>
      </c>
      <c r="P361" s="30">
        <v>-1.5</v>
      </c>
      <c r="Q361" s="30">
        <f>ROUND(Q360+P361,5)</f>
        <v>-1.5</v>
      </c>
    </row>
    <row r="362" spans="1:17" ht="15.75" thickBot="1" x14ac:dyDescent="0.3">
      <c r="A362" s="24"/>
      <c r="B362" s="24"/>
      <c r="C362" s="24"/>
      <c r="D362" s="24"/>
      <c r="E362" s="24"/>
      <c r="F362" s="24"/>
      <c r="G362" s="24"/>
      <c r="H362" s="24" t="s">
        <v>478</v>
      </c>
      <c r="I362" s="25">
        <v>46239</v>
      </c>
      <c r="J362" s="24"/>
      <c r="K362" s="24" t="s">
        <v>620</v>
      </c>
      <c r="L362" s="24" t="s">
        <v>742</v>
      </c>
      <c r="M362" s="24" t="s">
        <v>799</v>
      </c>
      <c r="N362" s="26"/>
      <c r="O362" s="24" t="s">
        <v>41</v>
      </c>
      <c r="P362" s="30">
        <v>-7279.4</v>
      </c>
      <c r="Q362" s="30">
        <f>ROUND(Q361+P362,5)</f>
        <v>-7280.9</v>
      </c>
    </row>
    <row r="363" spans="1:17" ht="15.75" thickBot="1" x14ac:dyDescent="0.3">
      <c r="A363" s="28"/>
      <c r="B363" s="28"/>
      <c r="C363" s="28" t="s">
        <v>454</v>
      </c>
      <c r="D363" s="28"/>
      <c r="E363" s="28"/>
      <c r="F363" s="28"/>
      <c r="G363" s="28"/>
      <c r="H363" s="28"/>
      <c r="I363" s="29"/>
      <c r="J363" s="28"/>
      <c r="K363" s="28"/>
      <c r="L363" s="28"/>
      <c r="M363" s="28"/>
      <c r="N363" s="28"/>
      <c r="O363" s="28"/>
      <c r="P363" s="3">
        <f>ROUND(SUM(P360:P362),5)</f>
        <v>-7280.9</v>
      </c>
      <c r="Q363" s="3">
        <f>Q362</f>
        <v>-7280.9</v>
      </c>
    </row>
    <row r="364" spans="1:17" x14ac:dyDescent="0.25">
      <c r="A364" s="28"/>
      <c r="B364" s="28" t="s">
        <v>243</v>
      </c>
      <c r="C364" s="28"/>
      <c r="D364" s="28"/>
      <c r="E364" s="28"/>
      <c r="F364" s="28"/>
      <c r="G364" s="28"/>
      <c r="H364" s="28"/>
      <c r="I364" s="29"/>
      <c r="J364" s="28"/>
      <c r="K364" s="28"/>
      <c r="L364" s="28"/>
      <c r="M364" s="28"/>
      <c r="N364" s="28"/>
      <c r="O364" s="28"/>
      <c r="P364" s="2">
        <f>ROUND(P355+P359+P363,5)</f>
        <v>-9074.98</v>
      </c>
      <c r="Q364" s="2">
        <f>ROUND(Q355+Q359+Q363,5)</f>
        <v>-9074.98</v>
      </c>
    </row>
    <row r="365" spans="1:17" x14ac:dyDescent="0.25">
      <c r="A365" s="1"/>
      <c r="B365" s="1" t="s">
        <v>244</v>
      </c>
      <c r="C365" s="1"/>
      <c r="D365" s="1"/>
      <c r="E365" s="1"/>
      <c r="F365" s="1"/>
      <c r="G365" s="1"/>
      <c r="H365" s="1"/>
      <c r="I365" s="22"/>
      <c r="J365" s="1"/>
      <c r="K365" s="1"/>
      <c r="L365" s="1"/>
      <c r="M365" s="1"/>
      <c r="N365" s="1"/>
      <c r="O365" s="1"/>
      <c r="P365" s="23"/>
      <c r="Q365" s="23"/>
    </row>
    <row r="366" spans="1:17" x14ac:dyDescent="0.25">
      <c r="A366" s="1"/>
      <c r="B366" s="1"/>
      <c r="C366" s="1" t="s">
        <v>247</v>
      </c>
      <c r="D366" s="1"/>
      <c r="E366" s="1"/>
      <c r="F366" s="1"/>
      <c r="G366" s="1"/>
      <c r="H366" s="1"/>
      <c r="I366" s="22"/>
      <c r="J366" s="1"/>
      <c r="K366" s="1"/>
      <c r="L366" s="1"/>
      <c r="M366" s="1"/>
      <c r="N366" s="1"/>
      <c r="O366" s="1"/>
      <c r="P366" s="23"/>
      <c r="Q366" s="23"/>
    </row>
    <row r="367" spans="1:17" x14ac:dyDescent="0.25">
      <c r="A367" s="24"/>
      <c r="B367" s="24"/>
      <c r="C367" s="24"/>
      <c r="D367" s="24"/>
      <c r="E367" s="24"/>
      <c r="F367" s="24"/>
      <c r="G367" s="24"/>
      <c r="H367" s="24" t="s">
        <v>478</v>
      </c>
      <c r="I367" s="25">
        <v>46265</v>
      </c>
      <c r="J367" s="24" t="s">
        <v>537</v>
      </c>
      <c r="K367" s="24" t="s">
        <v>621</v>
      </c>
      <c r="L367" s="24" t="s">
        <v>743</v>
      </c>
      <c r="M367" s="24" t="s">
        <v>799</v>
      </c>
      <c r="N367" s="26"/>
      <c r="O367" s="24" t="s">
        <v>41</v>
      </c>
      <c r="P367" s="30">
        <v>-1174.51</v>
      </c>
      <c r="Q367" s="30">
        <f>ROUND(Q366+P367,5)</f>
        <v>-1174.51</v>
      </c>
    </row>
    <row r="368" spans="1:17" ht="15.75" thickBot="1" x14ac:dyDescent="0.3">
      <c r="A368" s="24"/>
      <c r="B368" s="24"/>
      <c r="C368" s="24"/>
      <c r="D368" s="24"/>
      <c r="E368" s="24"/>
      <c r="F368" s="24"/>
      <c r="G368" s="24"/>
      <c r="H368" s="24" t="s">
        <v>478</v>
      </c>
      <c r="I368" s="25">
        <v>46265</v>
      </c>
      <c r="J368" s="24" t="s">
        <v>537</v>
      </c>
      <c r="K368" s="24" t="s">
        <v>621</v>
      </c>
      <c r="L368" s="24" t="s">
        <v>744</v>
      </c>
      <c r="M368" s="24" t="s">
        <v>799</v>
      </c>
      <c r="N368" s="26"/>
      <c r="O368" s="24" t="s">
        <v>41</v>
      </c>
      <c r="P368" s="27">
        <v>-88.2</v>
      </c>
      <c r="Q368" s="27">
        <f>ROUND(Q367+P368,5)</f>
        <v>-1262.71</v>
      </c>
    </row>
    <row r="369" spans="1:17" x14ac:dyDescent="0.25">
      <c r="A369" s="28"/>
      <c r="B369" s="28"/>
      <c r="C369" s="28" t="s">
        <v>455</v>
      </c>
      <c r="D369" s="28"/>
      <c r="E369" s="28"/>
      <c r="F369" s="28"/>
      <c r="G369" s="28"/>
      <c r="H369" s="28"/>
      <c r="I369" s="29"/>
      <c r="J369" s="28"/>
      <c r="K369" s="28"/>
      <c r="L369" s="28"/>
      <c r="M369" s="28"/>
      <c r="N369" s="28"/>
      <c r="O369" s="28"/>
      <c r="P369" s="2">
        <f>ROUND(SUM(P366:P368),5)</f>
        <v>-1262.71</v>
      </c>
      <c r="Q369" s="2">
        <f>Q368</f>
        <v>-1262.71</v>
      </c>
    </row>
    <row r="370" spans="1:17" x14ac:dyDescent="0.25">
      <c r="A370" s="1"/>
      <c r="B370" s="1"/>
      <c r="C370" s="1" t="s">
        <v>248</v>
      </c>
      <c r="D370" s="1"/>
      <c r="E370" s="1"/>
      <c r="F370" s="1"/>
      <c r="G370" s="1"/>
      <c r="H370" s="1"/>
      <c r="I370" s="22"/>
      <c r="J370" s="1"/>
      <c r="K370" s="1"/>
      <c r="L370" s="1"/>
      <c r="M370" s="1"/>
      <c r="N370" s="1"/>
      <c r="O370" s="1"/>
      <c r="P370" s="23"/>
      <c r="Q370" s="23"/>
    </row>
    <row r="371" spans="1:17" x14ac:dyDescent="0.25">
      <c r="A371" s="1"/>
      <c r="B371" s="1"/>
      <c r="C371" s="1"/>
      <c r="D371" s="1" t="s">
        <v>251</v>
      </c>
      <c r="E371" s="1"/>
      <c r="F371" s="1"/>
      <c r="G371" s="1"/>
      <c r="H371" s="1"/>
      <c r="I371" s="22"/>
      <c r="J371" s="1"/>
      <c r="K371" s="1"/>
      <c r="L371" s="1"/>
      <c r="M371" s="1"/>
      <c r="N371" s="1"/>
      <c r="O371" s="1"/>
      <c r="P371" s="23"/>
      <c r="Q371" s="23"/>
    </row>
    <row r="372" spans="1:17" x14ac:dyDescent="0.25">
      <c r="A372" s="24"/>
      <c r="B372" s="24"/>
      <c r="C372" s="24"/>
      <c r="D372" s="24"/>
      <c r="E372" s="24"/>
      <c r="F372" s="24"/>
      <c r="G372" s="24"/>
      <c r="H372" s="24" t="s">
        <v>479</v>
      </c>
      <c r="I372" s="25">
        <v>46253</v>
      </c>
      <c r="J372" s="24" t="s">
        <v>493</v>
      </c>
      <c r="K372" s="24" t="s">
        <v>578</v>
      </c>
      <c r="L372" s="24" t="s">
        <v>745</v>
      </c>
      <c r="M372" s="24" t="s">
        <v>799</v>
      </c>
      <c r="N372" s="26"/>
      <c r="O372" s="24" t="s">
        <v>44</v>
      </c>
      <c r="P372" s="30">
        <v>-249.99</v>
      </c>
      <c r="Q372" s="30">
        <f t="shared" ref="Q372:Q377" si="12">ROUND(Q371+P372,5)</f>
        <v>-249.99</v>
      </c>
    </row>
    <row r="373" spans="1:17" x14ac:dyDescent="0.25">
      <c r="A373" s="24"/>
      <c r="B373" s="24"/>
      <c r="C373" s="24"/>
      <c r="D373" s="24"/>
      <c r="E373" s="24"/>
      <c r="F373" s="24"/>
      <c r="G373" s="24"/>
      <c r="H373" s="24" t="s">
        <v>479</v>
      </c>
      <c r="I373" s="25">
        <v>46253</v>
      </c>
      <c r="J373" s="24" t="s">
        <v>493</v>
      </c>
      <c r="K373" s="24" t="s">
        <v>578</v>
      </c>
      <c r="L373" s="24" t="s">
        <v>746</v>
      </c>
      <c r="M373" s="24" t="s">
        <v>799</v>
      </c>
      <c r="N373" s="26"/>
      <c r="O373" s="24" t="s">
        <v>44</v>
      </c>
      <c r="P373" s="30">
        <v>-25.8</v>
      </c>
      <c r="Q373" s="30">
        <f t="shared" si="12"/>
        <v>-275.79000000000002</v>
      </c>
    </row>
    <row r="374" spans="1:17" x14ac:dyDescent="0.25">
      <c r="A374" s="24"/>
      <c r="B374" s="24"/>
      <c r="C374" s="24"/>
      <c r="D374" s="24"/>
      <c r="E374" s="24"/>
      <c r="F374" s="24"/>
      <c r="G374" s="24"/>
      <c r="H374" s="24" t="s">
        <v>479</v>
      </c>
      <c r="I374" s="25">
        <v>46254</v>
      </c>
      <c r="J374" s="24" t="s">
        <v>494</v>
      </c>
      <c r="K374" s="24" t="s">
        <v>579</v>
      </c>
      <c r="L374" s="24" t="s">
        <v>747</v>
      </c>
      <c r="M374" s="24" t="s">
        <v>799</v>
      </c>
      <c r="N374" s="26"/>
      <c r="O374" s="24" t="s">
        <v>44</v>
      </c>
      <c r="P374" s="30">
        <v>-350</v>
      </c>
      <c r="Q374" s="30">
        <f t="shared" si="12"/>
        <v>-625.79</v>
      </c>
    </row>
    <row r="375" spans="1:17" x14ac:dyDescent="0.25">
      <c r="A375" s="24"/>
      <c r="B375" s="24"/>
      <c r="C375" s="24"/>
      <c r="D375" s="24"/>
      <c r="E375" s="24"/>
      <c r="F375" s="24"/>
      <c r="G375" s="24"/>
      <c r="H375" s="24" t="s">
        <v>479</v>
      </c>
      <c r="I375" s="25">
        <v>46254</v>
      </c>
      <c r="J375" s="24" t="s">
        <v>494</v>
      </c>
      <c r="K375" s="24" t="s">
        <v>579</v>
      </c>
      <c r="L375" s="24" t="s">
        <v>746</v>
      </c>
      <c r="M375" s="24" t="s">
        <v>799</v>
      </c>
      <c r="N375" s="26"/>
      <c r="O375" s="24" t="s">
        <v>44</v>
      </c>
      <c r="P375" s="30">
        <v>-14</v>
      </c>
      <c r="Q375" s="30">
        <f t="shared" si="12"/>
        <v>-639.79</v>
      </c>
    </row>
    <row r="376" spans="1:17" x14ac:dyDescent="0.25">
      <c r="A376" s="24"/>
      <c r="B376" s="24"/>
      <c r="C376" s="24"/>
      <c r="D376" s="24"/>
      <c r="E376" s="24"/>
      <c r="F376" s="24"/>
      <c r="G376" s="24"/>
      <c r="H376" s="24" t="s">
        <v>479</v>
      </c>
      <c r="I376" s="25">
        <v>46259</v>
      </c>
      <c r="J376" s="24" t="s">
        <v>495</v>
      </c>
      <c r="K376" s="24" t="s">
        <v>578</v>
      </c>
      <c r="L376" s="24" t="s">
        <v>745</v>
      </c>
      <c r="M376" s="24" t="s">
        <v>799</v>
      </c>
      <c r="N376" s="26"/>
      <c r="O376" s="24" t="s">
        <v>44</v>
      </c>
      <c r="P376" s="30">
        <v>-239.95</v>
      </c>
      <c r="Q376" s="30">
        <f t="shared" si="12"/>
        <v>-879.74</v>
      </c>
    </row>
    <row r="377" spans="1:17" ht="15.75" thickBot="1" x14ac:dyDescent="0.3">
      <c r="A377" s="24"/>
      <c r="B377" s="24"/>
      <c r="C377" s="24"/>
      <c r="D377" s="24"/>
      <c r="E377" s="24"/>
      <c r="F377" s="24"/>
      <c r="G377" s="24"/>
      <c r="H377" s="24" t="s">
        <v>479</v>
      </c>
      <c r="I377" s="25">
        <v>46259</v>
      </c>
      <c r="J377" s="24" t="s">
        <v>495</v>
      </c>
      <c r="K377" s="24" t="s">
        <v>578</v>
      </c>
      <c r="L377" s="24" t="s">
        <v>746</v>
      </c>
      <c r="M377" s="24" t="s">
        <v>799</v>
      </c>
      <c r="N377" s="26"/>
      <c r="O377" s="24" t="s">
        <v>44</v>
      </c>
      <c r="P377" s="27">
        <v>-25.41</v>
      </c>
      <c r="Q377" s="27">
        <f t="shared" si="12"/>
        <v>-905.15</v>
      </c>
    </row>
    <row r="378" spans="1:17" x14ac:dyDescent="0.25">
      <c r="A378" s="28"/>
      <c r="B378" s="28"/>
      <c r="C378" s="28"/>
      <c r="D378" s="28" t="s">
        <v>456</v>
      </c>
      <c r="E378" s="28"/>
      <c r="F378" s="28"/>
      <c r="G378" s="28"/>
      <c r="H378" s="28"/>
      <c r="I378" s="29"/>
      <c r="J378" s="28"/>
      <c r="K378" s="28"/>
      <c r="L378" s="28"/>
      <c r="M378" s="28"/>
      <c r="N378" s="28"/>
      <c r="O378" s="28"/>
      <c r="P378" s="2">
        <f>ROUND(SUM(P371:P377),5)</f>
        <v>-905.15</v>
      </c>
      <c r="Q378" s="2">
        <f>Q377</f>
        <v>-905.15</v>
      </c>
    </row>
    <row r="379" spans="1:17" x14ac:dyDescent="0.25">
      <c r="A379" s="1"/>
      <c r="B379" s="1"/>
      <c r="C379" s="1"/>
      <c r="D379" s="1" t="s">
        <v>255</v>
      </c>
      <c r="E379" s="1"/>
      <c r="F379" s="1"/>
      <c r="G379" s="1"/>
      <c r="H379" s="1"/>
      <c r="I379" s="22"/>
      <c r="J379" s="1"/>
      <c r="K379" s="1"/>
      <c r="L379" s="1"/>
      <c r="M379" s="1"/>
      <c r="N379" s="1"/>
      <c r="O379" s="1"/>
      <c r="P379" s="23"/>
      <c r="Q379" s="23"/>
    </row>
    <row r="380" spans="1:17" ht="15.75" thickBot="1" x14ac:dyDescent="0.3">
      <c r="A380" s="21"/>
      <c r="B380" s="21"/>
      <c r="C380" s="21"/>
      <c r="D380" s="21"/>
      <c r="E380" s="21"/>
      <c r="F380" s="21"/>
      <c r="G380" s="24"/>
      <c r="H380" s="24" t="s">
        <v>479</v>
      </c>
      <c r="I380" s="25">
        <v>46247</v>
      </c>
      <c r="J380" s="24"/>
      <c r="K380" s="24" t="s">
        <v>622</v>
      </c>
      <c r="L380" s="24" t="s">
        <v>748</v>
      </c>
      <c r="M380" s="24" t="s">
        <v>799</v>
      </c>
      <c r="N380" s="26"/>
      <c r="O380" s="24" t="s">
        <v>44</v>
      </c>
      <c r="P380" s="27">
        <v>-144.99</v>
      </c>
      <c r="Q380" s="27">
        <f>ROUND(Q379+P380,5)</f>
        <v>-144.99</v>
      </c>
    </row>
    <row r="381" spans="1:17" x14ac:dyDescent="0.25">
      <c r="A381" s="28"/>
      <c r="B381" s="28"/>
      <c r="C381" s="28"/>
      <c r="D381" s="28" t="s">
        <v>457</v>
      </c>
      <c r="E381" s="28"/>
      <c r="F381" s="28"/>
      <c r="G381" s="28"/>
      <c r="H381" s="28"/>
      <c r="I381" s="29"/>
      <c r="J381" s="28"/>
      <c r="K381" s="28"/>
      <c r="L381" s="28"/>
      <c r="M381" s="28"/>
      <c r="N381" s="28"/>
      <c r="O381" s="28"/>
      <c r="P381" s="2">
        <f>ROUND(SUM(P379:P380),5)</f>
        <v>-144.99</v>
      </c>
      <c r="Q381" s="2">
        <f>Q380</f>
        <v>-144.99</v>
      </c>
    </row>
    <row r="382" spans="1:17" x14ac:dyDescent="0.25">
      <c r="A382" s="1"/>
      <c r="B382" s="1"/>
      <c r="C382" s="1"/>
      <c r="D382" s="1" t="s">
        <v>256</v>
      </c>
      <c r="E382" s="1"/>
      <c r="F382" s="1"/>
      <c r="G382" s="1"/>
      <c r="H382" s="1"/>
      <c r="I382" s="22"/>
      <c r="J382" s="1"/>
      <c r="K382" s="1"/>
      <c r="L382" s="1"/>
      <c r="M382" s="1"/>
      <c r="N382" s="1"/>
      <c r="O382" s="1"/>
      <c r="P382" s="23"/>
      <c r="Q382" s="23"/>
    </row>
    <row r="383" spans="1:17" ht="15.75" thickBot="1" x14ac:dyDescent="0.3">
      <c r="A383" s="21"/>
      <c r="B383" s="21"/>
      <c r="C383" s="21"/>
      <c r="D383" s="21"/>
      <c r="E383" s="21"/>
      <c r="F383" s="21"/>
      <c r="G383" s="24"/>
      <c r="H383" s="24" t="s">
        <v>479</v>
      </c>
      <c r="I383" s="25">
        <v>46239</v>
      </c>
      <c r="J383" s="24" t="s">
        <v>491</v>
      </c>
      <c r="K383" s="24" t="s">
        <v>576</v>
      </c>
      <c r="L383" s="24" t="s">
        <v>749</v>
      </c>
      <c r="M383" s="24" t="s">
        <v>799</v>
      </c>
      <c r="N383" s="26"/>
      <c r="O383" s="24" t="s">
        <v>44</v>
      </c>
      <c r="P383" s="27">
        <v>-953.4</v>
      </c>
      <c r="Q383" s="27">
        <f>ROUND(Q382+P383,5)</f>
        <v>-953.4</v>
      </c>
    </row>
    <row r="384" spans="1:17" x14ac:dyDescent="0.25">
      <c r="A384" s="28"/>
      <c r="B384" s="28"/>
      <c r="C384" s="28"/>
      <c r="D384" s="28" t="s">
        <v>458</v>
      </c>
      <c r="E384" s="28"/>
      <c r="F384" s="28"/>
      <c r="G384" s="28"/>
      <c r="H384" s="28"/>
      <c r="I384" s="29"/>
      <c r="J384" s="28"/>
      <c r="K384" s="28"/>
      <c r="L384" s="28"/>
      <c r="M384" s="28"/>
      <c r="N384" s="28"/>
      <c r="O384" s="28"/>
      <c r="P384" s="2">
        <f>ROUND(SUM(P382:P383),5)</f>
        <v>-953.4</v>
      </c>
      <c r="Q384" s="2">
        <f>Q383</f>
        <v>-953.4</v>
      </c>
    </row>
    <row r="385" spans="1:17" x14ac:dyDescent="0.25">
      <c r="A385" s="1"/>
      <c r="B385" s="1"/>
      <c r="C385" s="1"/>
      <c r="D385" s="1" t="s">
        <v>258</v>
      </c>
      <c r="E385" s="1"/>
      <c r="F385" s="1"/>
      <c r="G385" s="1"/>
      <c r="H385" s="1"/>
      <c r="I385" s="22"/>
      <c r="J385" s="1"/>
      <c r="K385" s="1"/>
      <c r="L385" s="1"/>
      <c r="M385" s="1"/>
      <c r="N385" s="1"/>
      <c r="O385" s="1"/>
      <c r="P385" s="23"/>
      <c r="Q385" s="23"/>
    </row>
    <row r="386" spans="1:17" x14ac:dyDescent="0.25">
      <c r="A386" s="24"/>
      <c r="B386" s="24"/>
      <c r="C386" s="24"/>
      <c r="D386" s="24"/>
      <c r="E386" s="24"/>
      <c r="F386" s="24"/>
      <c r="G386" s="24"/>
      <c r="H386" s="24" t="s">
        <v>479</v>
      </c>
      <c r="I386" s="25">
        <v>46244</v>
      </c>
      <c r="J386" s="24" t="s">
        <v>538</v>
      </c>
      <c r="K386" s="24" t="s">
        <v>623</v>
      </c>
      <c r="L386" s="24" t="s">
        <v>750</v>
      </c>
      <c r="M386" s="24" t="s">
        <v>799</v>
      </c>
      <c r="N386" s="26"/>
      <c r="O386" s="24" t="s">
        <v>44</v>
      </c>
      <c r="P386" s="30">
        <v>-153.34</v>
      </c>
      <c r="Q386" s="30">
        <f>ROUND(Q385+P386,5)</f>
        <v>-153.34</v>
      </c>
    </row>
    <row r="387" spans="1:17" ht="15.75" thickBot="1" x14ac:dyDescent="0.3">
      <c r="A387" s="24"/>
      <c r="B387" s="24"/>
      <c r="C387" s="24"/>
      <c r="D387" s="24"/>
      <c r="E387" s="24"/>
      <c r="F387" s="24"/>
      <c r="G387" s="24"/>
      <c r="H387" s="24" t="s">
        <v>479</v>
      </c>
      <c r="I387" s="25">
        <v>46251</v>
      </c>
      <c r="J387" s="24" t="s">
        <v>538</v>
      </c>
      <c r="K387" s="24" t="s">
        <v>623</v>
      </c>
      <c r="L387" s="24" t="s">
        <v>750</v>
      </c>
      <c r="M387" s="24" t="s">
        <v>799</v>
      </c>
      <c r="N387" s="26"/>
      <c r="O387" s="24" t="s">
        <v>44</v>
      </c>
      <c r="P387" s="30">
        <v>-83.43</v>
      </c>
      <c r="Q387" s="30">
        <f>ROUND(Q386+P387,5)</f>
        <v>-236.77</v>
      </c>
    </row>
    <row r="388" spans="1:17" ht="15.75" thickBot="1" x14ac:dyDescent="0.3">
      <c r="A388" s="28"/>
      <c r="B388" s="28"/>
      <c r="C388" s="28"/>
      <c r="D388" s="28" t="s">
        <v>459</v>
      </c>
      <c r="E388" s="28"/>
      <c r="F388" s="28"/>
      <c r="G388" s="28"/>
      <c r="H388" s="28"/>
      <c r="I388" s="29"/>
      <c r="J388" s="28"/>
      <c r="K388" s="28"/>
      <c r="L388" s="28"/>
      <c r="M388" s="28"/>
      <c r="N388" s="28"/>
      <c r="O388" s="28"/>
      <c r="P388" s="3">
        <f>ROUND(SUM(P385:P387),5)</f>
        <v>-236.77</v>
      </c>
      <c r="Q388" s="3">
        <f>Q387</f>
        <v>-236.77</v>
      </c>
    </row>
    <row r="389" spans="1:17" x14ac:dyDescent="0.25">
      <c r="A389" s="28"/>
      <c r="B389" s="28"/>
      <c r="C389" s="28" t="s">
        <v>260</v>
      </c>
      <c r="D389" s="28"/>
      <c r="E389" s="28"/>
      <c r="F389" s="28"/>
      <c r="G389" s="28"/>
      <c r="H389" s="28"/>
      <c r="I389" s="29"/>
      <c r="J389" s="28"/>
      <c r="K389" s="28"/>
      <c r="L389" s="28"/>
      <c r="M389" s="28"/>
      <c r="N389" s="28"/>
      <c r="O389" s="28"/>
      <c r="P389" s="2">
        <f>ROUND(P378+P381+P384+P388,5)</f>
        <v>-2240.31</v>
      </c>
      <c r="Q389" s="2">
        <f>ROUND(Q378+Q381+Q384+Q388,5)</f>
        <v>-2240.31</v>
      </c>
    </row>
    <row r="390" spans="1:17" x14ac:dyDescent="0.25">
      <c r="A390" s="1"/>
      <c r="B390" s="1"/>
      <c r="C390" s="1" t="s">
        <v>261</v>
      </c>
      <c r="D390" s="1"/>
      <c r="E390" s="1"/>
      <c r="F390" s="1"/>
      <c r="G390" s="1"/>
      <c r="H390" s="1"/>
      <c r="I390" s="22"/>
      <c r="J390" s="1"/>
      <c r="K390" s="1"/>
      <c r="L390" s="1"/>
      <c r="M390" s="1"/>
      <c r="N390" s="1"/>
      <c r="O390" s="1"/>
      <c r="P390" s="23"/>
      <c r="Q390" s="23"/>
    </row>
    <row r="391" spans="1:17" x14ac:dyDescent="0.25">
      <c r="A391" s="1"/>
      <c r="B391" s="1"/>
      <c r="C391" s="1"/>
      <c r="D391" s="1" t="s">
        <v>263</v>
      </c>
      <c r="E391" s="1"/>
      <c r="F391" s="1"/>
      <c r="G391" s="1"/>
      <c r="H391" s="1"/>
      <c r="I391" s="22"/>
      <c r="J391" s="1"/>
      <c r="K391" s="1"/>
      <c r="L391" s="1"/>
      <c r="M391" s="1"/>
      <c r="N391" s="1"/>
      <c r="O391" s="1"/>
      <c r="P391" s="23"/>
      <c r="Q391" s="23"/>
    </row>
    <row r="392" spans="1:17" x14ac:dyDescent="0.25">
      <c r="A392" s="24"/>
      <c r="B392" s="24"/>
      <c r="C392" s="24"/>
      <c r="D392" s="24"/>
      <c r="E392" s="24"/>
      <c r="F392" s="24"/>
      <c r="G392" s="24"/>
      <c r="H392" s="24" t="s">
        <v>479</v>
      </c>
      <c r="I392" s="25">
        <v>46245</v>
      </c>
      <c r="J392" s="24" t="s">
        <v>539</v>
      </c>
      <c r="K392" s="24" t="s">
        <v>624</v>
      </c>
      <c r="L392" s="24" t="s">
        <v>751</v>
      </c>
      <c r="M392" s="24" t="s">
        <v>799</v>
      </c>
      <c r="N392" s="26"/>
      <c r="O392" s="24" t="s">
        <v>44</v>
      </c>
      <c r="P392" s="30">
        <v>-57.69</v>
      </c>
      <c r="Q392" s="30">
        <f t="shared" ref="Q392:Q401" si="13">ROUND(Q391+P392,5)</f>
        <v>-57.69</v>
      </c>
    </row>
    <row r="393" spans="1:17" x14ac:dyDescent="0.25">
      <c r="A393" s="24"/>
      <c r="B393" s="24"/>
      <c r="C393" s="24"/>
      <c r="D393" s="24"/>
      <c r="E393" s="24"/>
      <c r="F393" s="24"/>
      <c r="G393" s="24"/>
      <c r="H393" s="24" t="s">
        <v>479</v>
      </c>
      <c r="I393" s="25">
        <v>46246</v>
      </c>
      <c r="J393" s="24" t="s">
        <v>540</v>
      </c>
      <c r="K393" s="24" t="s">
        <v>625</v>
      </c>
      <c r="L393" s="24" t="s">
        <v>752</v>
      </c>
      <c r="M393" s="24" t="s">
        <v>799</v>
      </c>
      <c r="N393" s="26"/>
      <c r="O393" s="24" t="s">
        <v>44</v>
      </c>
      <c r="P393" s="30">
        <v>-132.97</v>
      </c>
      <c r="Q393" s="30">
        <f t="shared" si="13"/>
        <v>-190.66</v>
      </c>
    </row>
    <row r="394" spans="1:17" x14ac:dyDescent="0.25">
      <c r="A394" s="24"/>
      <c r="B394" s="24"/>
      <c r="C394" s="24"/>
      <c r="D394" s="24"/>
      <c r="E394" s="24"/>
      <c r="F394" s="24"/>
      <c r="G394" s="24"/>
      <c r="H394" s="24" t="s">
        <v>479</v>
      </c>
      <c r="I394" s="25">
        <v>46246</v>
      </c>
      <c r="J394" s="24" t="s">
        <v>541</v>
      </c>
      <c r="K394" s="24" t="s">
        <v>626</v>
      </c>
      <c r="L394" s="24" t="s">
        <v>753</v>
      </c>
      <c r="M394" s="24" t="s">
        <v>799</v>
      </c>
      <c r="N394" s="26"/>
      <c r="O394" s="24" t="s">
        <v>44</v>
      </c>
      <c r="P394" s="30">
        <v>-97.22</v>
      </c>
      <c r="Q394" s="30">
        <f t="shared" si="13"/>
        <v>-287.88</v>
      </c>
    </row>
    <row r="395" spans="1:17" x14ac:dyDescent="0.25">
      <c r="A395" s="24"/>
      <c r="B395" s="24"/>
      <c r="C395" s="24"/>
      <c r="D395" s="24"/>
      <c r="E395" s="24"/>
      <c r="F395" s="24"/>
      <c r="G395" s="24"/>
      <c r="H395" s="24" t="s">
        <v>479</v>
      </c>
      <c r="I395" s="25">
        <v>46251</v>
      </c>
      <c r="J395" s="24" t="s">
        <v>542</v>
      </c>
      <c r="K395" s="24" t="s">
        <v>627</v>
      </c>
      <c r="L395" s="24" t="s">
        <v>754</v>
      </c>
      <c r="M395" s="24" t="s">
        <v>799</v>
      </c>
      <c r="N395" s="26"/>
      <c r="O395" s="24" t="s">
        <v>44</v>
      </c>
      <c r="P395" s="30">
        <v>-280.27999999999997</v>
      </c>
      <c r="Q395" s="30">
        <f t="shared" si="13"/>
        <v>-568.16</v>
      </c>
    </row>
    <row r="396" spans="1:17" x14ac:dyDescent="0.25">
      <c r="A396" s="24"/>
      <c r="B396" s="24"/>
      <c r="C396" s="24"/>
      <c r="D396" s="24"/>
      <c r="E396" s="24"/>
      <c r="F396" s="24"/>
      <c r="G396" s="24"/>
      <c r="H396" s="24" t="s">
        <v>479</v>
      </c>
      <c r="I396" s="25">
        <v>46253</v>
      </c>
      <c r="J396" s="24" t="s">
        <v>543</v>
      </c>
      <c r="K396" s="24" t="s">
        <v>582</v>
      </c>
      <c r="L396" s="24" t="s">
        <v>755</v>
      </c>
      <c r="M396" s="24" t="s">
        <v>799</v>
      </c>
      <c r="N396" s="26"/>
      <c r="O396" s="24" t="s">
        <v>44</v>
      </c>
      <c r="P396" s="30">
        <v>-7.45</v>
      </c>
      <c r="Q396" s="30">
        <f t="shared" si="13"/>
        <v>-575.61</v>
      </c>
    </row>
    <row r="397" spans="1:17" x14ac:dyDescent="0.25">
      <c r="A397" s="24"/>
      <c r="B397" s="24"/>
      <c r="C397" s="24"/>
      <c r="D397" s="24"/>
      <c r="E397" s="24"/>
      <c r="F397" s="24"/>
      <c r="G397" s="24"/>
      <c r="H397" s="24" t="s">
        <v>479</v>
      </c>
      <c r="I397" s="25">
        <v>46253</v>
      </c>
      <c r="J397" s="24" t="s">
        <v>543</v>
      </c>
      <c r="K397" s="24" t="s">
        <v>582</v>
      </c>
      <c r="L397" s="24" t="s">
        <v>756</v>
      </c>
      <c r="M397" s="24" t="s">
        <v>799</v>
      </c>
      <c r="N397" s="26"/>
      <c r="O397" s="24" t="s">
        <v>44</v>
      </c>
      <c r="P397" s="30">
        <v>-15.6</v>
      </c>
      <c r="Q397" s="30">
        <f t="shared" si="13"/>
        <v>-591.21</v>
      </c>
    </row>
    <row r="398" spans="1:17" x14ac:dyDescent="0.25">
      <c r="A398" s="24"/>
      <c r="B398" s="24"/>
      <c r="C398" s="24"/>
      <c r="D398" s="24"/>
      <c r="E398" s="24"/>
      <c r="F398" s="24"/>
      <c r="G398" s="24"/>
      <c r="H398" s="24" t="s">
        <v>479</v>
      </c>
      <c r="I398" s="25">
        <v>46253</v>
      </c>
      <c r="J398" s="24" t="s">
        <v>543</v>
      </c>
      <c r="K398" s="24" t="s">
        <v>582</v>
      </c>
      <c r="L398" s="24" t="s">
        <v>746</v>
      </c>
      <c r="M398" s="24" t="s">
        <v>799</v>
      </c>
      <c r="N398" s="26"/>
      <c r="O398" s="24" t="s">
        <v>44</v>
      </c>
      <c r="P398" s="30">
        <v>-2.0499999999999998</v>
      </c>
      <c r="Q398" s="30">
        <f t="shared" si="13"/>
        <v>-593.26</v>
      </c>
    </row>
    <row r="399" spans="1:17" x14ac:dyDescent="0.25">
      <c r="A399" s="24"/>
      <c r="B399" s="24"/>
      <c r="C399" s="24"/>
      <c r="D399" s="24"/>
      <c r="E399" s="24"/>
      <c r="F399" s="24"/>
      <c r="G399" s="24"/>
      <c r="H399" s="24" t="s">
        <v>479</v>
      </c>
      <c r="I399" s="25">
        <v>46264</v>
      </c>
      <c r="J399" s="24" t="s">
        <v>544</v>
      </c>
      <c r="K399" s="24" t="s">
        <v>624</v>
      </c>
      <c r="L399" s="24" t="s">
        <v>757</v>
      </c>
      <c r="M399" s="24" t="s">
        <v>799</v>
      </c>
      <c r="N399" s="26"/>
      <c r="O399" s="24" t="s">
        <v>44</v>
      </c>
      <c r="P399" s="30">
        <v>-47.89</v>
      </c>
      <c r="Q399" s="30">
        <f t="shared" si="13"/>
        <v>-641.15</v>
      </c>
    </row>
    <row r="400" spans="1:17" x14ac:dyDescent="0.25">
      <c r="A400" s="24"/>
      <c r="B400" s="24"/>
      <c r="C400" s="24"/>
      <c r="D400" s="24"/>
      <c r="E400" s="24"/>
      <c r="F400" s="24"/>
      <c r="G400" s="24"/>
      <c r="H400" s="24" t="s">
        <v>480</v>
      </c>
      <c r="I400" s="25">
        <v>46265</v>
      </c>
      <c r="J400" s="24" t="s">
        <v>545</v>
      </c>
      <c r="K400" s="24" t="s">
        <v>624</v>
      </c>
      <c r="L400" s="24" t="s">
        <v>758</v>
      </c>
      <c r="M400" s="24" t="s">
        <v>799</v>
      </c>
      <c r="N400" s="26"/>
      <c r="O400" s="24" t="s">
        <v>44</v>
      </c>
      <c r="P400" s="30">
        <v>47.89</v>
      </c>
      <c r="Q400" s="30">
        <f t="shared" si="13"/>
        <v>-593.26</v>
      </c>
    </row>
    <row r="401" spans="1:17" ht="15.75" thickBot="1" x14ac:dyDescent="0.3">
      <c r="A401" s="24"/>
      <c r="B401" s="24"/>
      <c r="C401" s="24"/>
      <c r="D401" s="24"/>
      <c r="E401" s="24"/>
      <c r="F401" s="24"/>
      <c r="G401" s="24"/>
      <c r="H401" s="24" t="s">
        <v>479</v>
      </c>
      <c r="I401" s="25">
        <v>46265</v>
      </c>
      <c r="J401" s="24" t="s">
        <v>546</v>
      </c>
      <c r="K401" s="24" t="s">
        <v>624</v>
      </c>
      <c r="L401" s="24" t="s">
        <v>757</v>
      </c>
      <c r="M401" s="24" t="s">
        <v>799</v>
      </c>
      <c r="N401" s="26"/>
      <c r="O401" s="24" t="s">
        <v>44</v>
      </c>
      <c r="P401" s="27">
        <v>-47.89</v>
      </c>
      <c r="Q401" s="27">
        <f t="shared" si="13"/>
        <v>-641.15</v>
      </c>
    </row>
    <row r="402" spans="1:17" x14ac:dyDescent="0.25">
      <c r="A402" s="28"/>
      <c r="B402" s="28"/>
      <c r="C402" s="28"/>
      <c r="D402" s="28" t="s">
        <v>460</v>
      </c>
      <c r="E402" s="28"/>
      <c r="F402" s="28"/>
      <c r="G402" s="28"/>
      <c r="H402" s="28"/>
      <c r="I402" s="29"/>
      <c r="J402" s="28"/>
      <c r="K402" s="28"/>
      <c r="L402" s="28"/>
      <c r="M402" s="28"/>
      <c r="N402" s="28"/>
      <c r="O402" s="28"/>
      <c r="P402" s="2">
        <f>ROUND(SUM(P391:P401),5)</f>
        <v>-641.15</v>
      </c>
      <c r="Q402" s="2">
        <f>Q401</f>
        <v>-641.15</v>
      </c>
    </row>
    <row r="403" spans="1:17" x14ac:dyDescent="0.25">
      <c r="A403" s="1"/>
      <c r="B403" s="1"/>
      <c r="C403" s="1"/>
      <c r="D403" s="1" t="s">
        <v>264</v>
      </c>
      <c r="E403" s="1"/>
      <c r="F403" s="1"/>
      <c r="G403" s="1"/>
      <c r="H403" s="1"/>
      <c r="I403" s="22"/>
      <c r="J403" s="1"/>
      <c r="K403" s="1"/>
      <c r="L403" s="1"/>
      <c r="M403" s="1"/>
      <c r="N403" s="1"/>
      <c r="O403" s="1"/>
      <c r="P403" s="23"/>
      <c r="Q403" s="23"/>
    </row>
    <row r="404" spans="1:17" x14ac:dyDescent="0.25">
      <c r="A404" s="24"/>
      <c r="B404" s="24"/>
      <c r="C404" s="24"/>
      <c r="D404" s="24"/>
      <c r="E404" s="24"/>
      <c r="F404" s="24"/>
      <c r="G404" s="24"/>
      <c r="H404" s="24" t="s">
        <v>478</v>
      </c>
      <c r="I404" s="25">
        <v>46258</v>
      </c>
      <c r="J404" s="24" t="s">
        <v>547</v>
      </c>
      <c r="K404" s="24" t="s">
        <v>582</v>
      </c>
      <c r="L404" s="24" t="s">
        <v>759</v>
      </c>
      <c r="M404" s="24" t="s">
        <v>799</v>
      </c>
      <c r="N404" s="26"/>
      <c r="O404" s="24" t="s">
        <v>41</v>
      </c>
      <c r="P404" s="30">
        <v>-25.98</v>
      </c>
      <c r="Q404" s="30">
        <f t="shared" ref="Q404:Q410" si="14">ROUND(Q403+P404,5)</f>
        <v>-25.98</v>
      </c>
    </row>
    <row r="405" spans="1:17" x14ac:dyDescent="0.25">
      <c r="A405" s="24"/>
      <c r="B405" s="24"/>
      <c r="C405" s="24"/>
      <c r="D405" s="24"/>
      <c r="E405" s="24"/>
      <c r="F405" s="24"/>
      <c r="G405" s="24"/>
      <c r="H405" s="24" t="s">
        <v>479</v>
      </c>
      <c r="I405" s="25">
        <v>46258</v>
      </c>
      <c r="J405" s="24" t="s">
        <v>548</v>
      </c>
      <c r="K405" s="24" t="s">
        <v>628</v>
      </c>
      <c r="L405" s="24" t="s">
        <v>760</v>
      </c>
      <c r="M405" s="24" t="s">
        <v>799</v>
      </c>
      <c r="N405" s="26"/>
      <c r="O405" s="24" t="s">
        <v>44</v>
      </c>
      <c r="P405" s="30">
        <v>-11.76</v>
      </c>
      <c r="Q405" s="30">
        <f t="shared" si="14"/>
        <v>-37.74</v>
      </c>
    </row>
    <row r="406" spans="1:17" x14ac:dyDescent="0.25">
      <c r="A406" s="24"/>
      <c r="B406" s="24"/>
      <c r="C406" s="24"/>
      <c r="D406" s="24"/>
      <c r="E406" s="24"/>
      <c r="F406" s="24"/>
      <c r="G406" s="24"/>
      <c r="H406" s="24" t="s">
        <v>479</v>
      </c>
      <c r="I406" s="25">
        <v>46258</v>
      </c>
      <c r="J406" s="24" t="s">
        <v>548</v>
      </c>
      <c r="K406" s="24" t="s">
        <v>628</v>
      </c>
      <c r="L406" s="24" t="s">
        <v>761</v>
      </c>
      <c r="M406" s="24" t="s">
        <v>799</v>
      </c>
      <c r="N406" s="26"/>
      <c r="O406" s="24" t="s">
        <v>44</v>
      </c>
      <c r="P406" s="30">
        <v>-1.68</v>
      </c>
      <c r="Q406" s="30">
        <f t="shared" si="14"/>
        <v>-39.42</v>
      </c>
    </row>
    <row r="407" spans="1:17" x14ac:dyDescent="0.25">
      <c r="A407" s="24"/>
      <c r="B407" s="24"/>
      <c r="C407" s="24"/>
      <c r="D407" s="24"/>
      <c r="E407" s="24"/>
      <c r="F407" s="24"/>
      <c r="G407" s="24"/>
      <c r="H407" s="24" t="s">
        <v>479</v>
      </c>
      <c r="I407" s="25">
        <v>46258</v>
      </c>
      <c r="J407" s="24" t="s">
        <v>548</v>
      </c>
      <c r="K407" s="24" t="s">
        <v>628</v>
      </c>
      <c r="L407" s="24" t="s">
        <v>762</v>
      </c>
      <c r="M407" s="24" t="s">
        <v>799</v>
      </c>
      <c r="N407" s="26"/>
      <c r="O407" s="24" t="s">
        <v>44</v>
      </c>
      <c r="P407" s="30">
        <v>-22.83</v>
      </c>
      <c r="Q407" s="30">
        <f t="shared" si="14"/>
        <v>-62.25</v>
      </c>
    </row>
    <row r="408" spans="1:17" x14ac:dyDescent="0.25">
      <c r="A408" s="24"/>
      <c r="B408" s="24"/>
      <c r="C408" s="24"/>
      <c r="D408" s="24"/>
      <c r="E408" s="24"/>
      <c r="F408" s="24"/>
      <c r="G408" s="24"/>
      <c r="H408" s="24" t="s">
        <v>479</v>
      </c>
      <c r="I408" s="25">
        <v>46258</v>
      </c>
      <c r="J408" s="24" t="s">
        <v>548</v>
      </c>
      <c r="K408" s="24" t="s">
        <v>628</v>
      </c>
      <c r="L408" s="24" t="s">
        <v>763</v>
      </c>
      <c r="M408" s="24" t="s">
        <v>799</v>
      </c>
      <c r="N408" s="26"/>
      <c r="O408" s="24" t="s">
        <v>44</v>
      </c>
      <c r="P408" s="30">
        <v>-8.94</v>
      </c>
      <c r="Q408" s="30">
        <f t="shared" si="14"/>
        <v>-71.19</v>
      </c>
    </row>
    <row r="409" spans="1:17" x14ac:dyDescent="0.25">
      <c r="A409" s="24"/>
      <c r="B409" s="24"/>
      <c r="C409" s="24"/>
      <c r="D409" s="24"/>
      <c r="E409" s="24"/>
      <c r="F409" s="24"/>
      <c r="G409" s="24"/>
      <c r="H409" s="24" t="s">
        <v>479</v>
      </c>
      <c r="I409" s="25">
        <v>46258</v>
      </c>
      <c r="J409" s="24" t="s">
        <v>548</v>
      </c>
      <c r="K409" s="24" t="s">
        <v>628</v>
      </c>
      <c r="L409" s="24" t="s">
        <v>764</v>
      </c>
      <c r="M409" s="24" t="s">
        <v>799</v>
      </c>
      <c r="N409" s="26"/>
      <c r="O409" s="24" t="s">
        <v>44</v>
      </c>
      <c r="P409" s="30">
        <v>-28.35</v>
      </c>
      <c r="Q409" s="30">
        <f t="shared" si="14"/>
        <v>-99.54</v>
      </c>
    </row>
    <row r="410" spans="1:17" ht="15.75" thickBot="1" x14ac:dyDescent="0.3">
      <c r="A410" s="24"/>
      <c r="B410" s="24"/>
      <c r="C410" s="24"/>
      <c r="D410" s="24"/>
      <c r="E410" s="24"/>
      <c r="F410" s="24"/>
      <c r="G410" s="24"/>
      <c r="H410" s="24" t="s">
        <v>479</v>
      </c>
      <c r="I410" s="25">
        <v>46258</v>
      </c>
      <c r="J410" s="24" t="s">
        <v>548</v>
      </c>
      <c r="K410" s="24" t="s">
        <v>628</v>
      </c>
      <c r="L410" s="24" t="s">
        <v>746</v>
      </c>
      <c r="M410" s="24" t="s">
        <v>799</v>
      </c>
      <c r="N410" s="26"/>
      <c r="O410" s="24" t="s">
        <v>44</v>
      </c>
      <c r="P410" s="27">
        <v>-3.49</v>
      </c>
      <c r="Q410" s="27">
        <f t="shared" si="14"/>
        <v>-103.03</v>
      </c>
    </row>
    <row r="411" spans="1:17" x14ac:dyDescent="0.25">
      <c r="A411" s="28"/>
      <c r="B411" s="28"/>
      <c r="C411" s="28"/>
      <c r="D411" s="28" t="s">
        <v>461</v>
      </c>
      <c r="E411" s="28"/>
      <c r="F411" s="28"/>
      <c r="G411" s="28"/>
      <c r="H411" s="28"/>
      <c r="I411" s="29"/>
      <c r="J411" s="28"/>
      <c r="K411" s="28"/>
      <c r="L411" s="28"/>
      <c r="M411" s="28"/>
      <c r="N411" s="28"/>
      <c r="O411" s="28"/>
      <c r="P411" s="2">
        <f>ROUND(SUM(P403:P410),5)</f>
        <v>-103.03</v>
      </c>
      <c r="Q411" s="2">
        <f>Q410</f>
        <v>-103.03</v>
      </c>
    </row>
    <row r="412" spans="1:17" x14ac:dyDescent="0.25">
      <c r="A412" s="1"/>
      <c r="B412" s="1"/>
      <c r="C412" s="1"/>
      <c r="D412" s="1" t="s">
        <v>265</v>
      </c>
      <c r="E412" s="1"/>
      <c r="F412" s="1"/>
      <c r="G412" s="1"/>
      <c r="H412" s="1"/>
      <c r="I412" s="22"/>
      <c r="J412" s="1"/>
      <c r="K412" s="1"/>
      <c r="L412" s="1"/>
      <c r="M412" s="1"/>
      <c r="N412" s="1"/>
      <c r="O412" s="1"/>
      <c r="P412" s="23"/>
      <c r="Q412" s="23"/>
    </row>
    <row r="413" spans="1:17" ht="15.75" thickBot="1" x14ac:dyDescent="0.3">
      <c r="A413" s="21"/>
      <c r="B413" s="21"/>
      <c r="C413" s="21"/>
      <c r="D413" s="21"/>
      <c r="E413" s="21"/>
      <c r="F413" s="21"/>
      <c r="G413" s="24"/>
      <c r="H413" s="24" t="s">
        <v>478</v>
      </c>
      <c r="I413" s="25">
        <v>46262</v>
      </c>
      <c r="J413" s="24" t="s">
        <v>496</v>
      </c>
      <c r="K413" s="24" t="s">
        <v>580</v>
      </c>
      <c r="L413" s="24" t="s">
        <v>765</v>
      </c>
      <c r="M413" s="24" t="s">
        <v>799</v>
      </c>
      <c r="N413" s="26"/>
      <c r="O413" s="24" t="s">
        <v>41</v>
      </c>
      <c r="P413" s="27">
        <v>-34.380000000000003</v>
      </c>
      <c r="Q413" s="27">
        <f>ROUND(Q412+P413,5)</f>
        <v>-34.380000000000003</v>
      </c>
    </row>
    <row r="414" spans="1:17" x14ac:dyDescent="0.25">
      <c r="A414" s="28"/>
      <c r="B414" s="28"/>
      <c r="C414" s="28"/>
      <c r="D414" s="28" t="s">
        <v>462</v>
      </c>
      <c r="E414" s="28"/>
      <c r="F414" s="28"/>
      <c r="G414" s="28"/>
      <c r="H414" s="28"/>
      <c r="I414" s="29"/>
      <c r="J414" s="28"/>
      <c r="K414" s="28"/>
      <c r="L414" s="28"/>
      <c r="M414" s="28"/>
      <c r="N414" s="28"/>
      <c r="O414" s="28"/>
      <c r="P414" s="2">
        <f>ROUND(SUM(P412:P413),5)</f>
        <v>-34.380000000000003</v>
      </c>
      <c r="Q414" s="2">
        <f>Q413</f>
        <v>-34.380000000000003</v>
      </c>
    </row>
    <row r="415" spans="1:17" x14ac:dyDescent="0.25">
      <c r="A415" s="1"/>
      <c r="B415" s="1"/>
      <c r="C415" s="1"/>
      <c r="D415" s="1" t="s">
        <v>267</v>
      </c>
      <c r="E415" s="1"/>
      <c r="F415" s="1"/>
      <c r="G415" s="1"/>
      <c r="H415" s="1"/>
      <c r="I415" s="22"/>
      <c r="J415" s="1"/>
      <c r="K415" s="1"/>
      <c r="L415" s="1"/>
      <c r="M415" s="1"/>
      <c r="N415" s="1"/>
      <c r="O415" s="1"/>
      <c r="P415" s="23"/>
      <c r="Q415" s="23"/>
    </row>
    <row r="416" spans="1:17" x14ac:dyDescent="0.25">
      <c r="A416" s="24"/>
      <c r="B416" s="24"/>
      <c r="C416" s="24"/>
      <c r="D416" s="24"/>
      <c r="E416" s="24"/>
      <c r="F416" s="24"/>
      <c r="G416" s="24"/>
      <c r="H416" s="24" t="s">
        <v>478</v>
      </c>
      <c r="I416" s="25">
        <v>46238</v>
      </c>
      <c r="J416" s="24" t="s">
        <v>549</v>
      </c>
      <c r="K416" s="24" t="s">
        <v>582</v>
      </c>
      <c r="L416" s="24" t="s">
        <v>766</v>
      </c>
      <c r="M416" s="24" t="s">
        <v>799</v>
      </c>
      <c r="N416" s="26"/>
      <c r="O416" s="24" t="s">
        <v>41</v>
      </c>
      <c r="P416" s="30">
        <v>-63.84</v>
      </c>
      <c r="Q416" s="30">
        <f>ROUND(Q415+P416,5)</f>
        <v>-63.84</v>
      </c>
    </row>
    <row r="417" spans="1:17" x14ac:dyDescent="0.25">
      <c r="A417" s="24"/>
      <c r="B417" s="24"/>
      <c r="C417" s="24"/>
      <c r="D417" s="24"/>
      <c r="E417" s="24"/>
      <c r="F417" s="24"/>
      <c r="G417" s="24"/>
      <c r="H417" s="24" t="s">
        <v>478</v>
      </c>
      <c r="I417" s="25">
        <v>46238</v>
      </c>
      <c r="J417" s="24" t="s">
        <v>549</v>
      </c>
      <c r="K417" s="24" t="s">
        <v>582</v>
      </c>
      <c r="L417" s="24" t="s">
        <v>767</v>
      </c>
      <c r="M417" s="24" t="s">
        <v>799</v>
      </c>
      <c r="N417" s="26"/>
      <c r="O417" s="24" t="s">
        <v>41</v>
      </c>
      <c r="P417" s="30">
        <v>-219.98</v>
      </c>
      <c r="Q417" s="30">
        <f>ROUND(Q416+P417,5)</f>
        <v>-283.82</v>
      </c>
    </row>
    <row r="418" spans="1:17" x14ac:dyDescent="0.25">
      <c r="A418" s="24"/>
      <c r="B418" s="24"/>
      <c r="C418" s="24"/>
      <c r="D418" s="24"/>
      <c r="E418" s="24"/>
      <c r="F418" s="24"/>
      <c r="G418" s="24"/>
      <c r="H418" s="24" t="s">
        <v>478</v>
      </c>
      <c r="I418" s="25">
        <v>46238</v>
      </c>
      <c r="J418" s="24" t="s">
        <v>549</v>
      </c>
      <c r="K418" s="24" t="s">
        <v>582</v>
      </c>
      <c r="L418" s="24" t="s">
        <v>768</v>
      </c>
      <c r="M418" s="24" t="s">
        <v>799</v>
      </c>
      <c r="N418" s="26"/>
      <c r="O418" s="24" t="s">
        <v>41</v>
      </c>
      <c r="P418" s="30">
        <v>-58.5</v>
      </c>
      <c r="Q418" s="30">
        <f>ROUND(Q417+P418,5)</f>
        <v>-342.32</v>
      </c>
    </row>
    <row r="419" spans="1:17" x14ac:dyDescent="0.25">
      <c r="A419" s="24"/>
      <c r="B419" s="24"/>
      <c r="C419" s="24"/>
      <c r="D419" s="24"/>
      <c r="E419" s="24"/>
      <c r="F419" s="24"/>
      <c r="G419" s="24"/>
      <c r="H419" s="24" t="s">
        <v>478</v>
      </c>
      <c r="I419" s="25">
        <v>46238</v>
      </c>
      <c r="J419" s="24" t="s">
        <v>549</v>
      </c>
      <c r="K419" s="24" t="s">
        <v>582</v>
      </c>
      <c r="L419" s="24" t="s">
        <v>751</v>
      </c>
      <c r="M419" s="24" t="s">
        <v>799</v>
      </c>
      <c r="N419" s="26"/>
      <c r="O419" s="24" t="s">
        <v>41</v>
      </c>
      <c r="P419" s="30">
        <v>-16.010000000000002</v>
      </c>
      <c r="Q419" s="30">
        <f>ROUND(Q418+P419,5)</f>
        <v>-358.33</v>
      </c>
    </row>
    <row r="420" spans="1:17" ht="15.75" thickBot="1" x14ac:dyDescent="0.3">
      <c r="A420" s="24"/>
      <c r="B420" s="24"/>
      <c r="C420" s="24"/>
      <c r="D420" s="24"/>
      <c r="E420" s="24"/>
      <c r="F420" s="24"/>
      <c r="G420" s="24"/>
      <c r="H420" s="24" t="s">
        <v>478</v>
      </c>
      <c r="I420" s="25">
        <v>46238</v>
      </c>
      <c r="J420" s="24" t="s">
        <v>549</v>
      </c>
      <c r="K420" s="24" t="s">
        <v>582</v>
      </c>
      <c r="L420" s="24" t="s">
        <v>751</v>
      </c>
      <c r="M420" s="24" t="s">
        <v>799</v>
      </c>
      <c r="N420" s="26"/>
      <c r="O420" s="24" t="s">
        <v>41</v>
      </c>
      <c r="P420" s="27">
        <v>-16.25</v>
      </c>
      <c r="Q420" s="27">
        <f>ROUND(Q419+P420,5)</f>
        <v>-374.58</v>
      </c>
    </row>
    <row r="421" spans="1:17" x14ac:dyDescent="0.25">
      <c r="A421" s="28"/>
      <c r="B421" s="28"/>
      <c r="C421" s="28"/>
      <c r="D421" s="28" t="s">
        <v>463</v>
      </c>
      <c r="E421" s="28"/>
      <c r="F421" s="28"/>
      <c r="G421" s="28"/>
      <c r="H421" s="28"/>
      <c r="I421" s="29"/>
      <c r="J421" s="28"/>
      <c r="K421" s="28"/>
      <c r="L421" s="28"/>
      <c r="M421" s="28"/>
      <c r="N421" s="28"/>
      <c r="O421" s="28"/>
      <c r="P421" s="2">
        <f>ROUND(SUM(P415:P420),5)</f>
        <v>-374.58</v>
      </c>
      <c r="Q421" s="2">
        <f>Q420</f>
        <v>-374.58</v>
      </c>
    </row>
    <row r="422" spans="1:17" x14ac:dyDescent="0.25">
      <c r="A422" s="1"/>
      <c r="B422" s="1"/>
      <c r="C422" s="1"/>
      <c r="D422" s="1" t="s">
        <v>272</v>
      </c>
      <c r="E422" s="1"/>
      <c r="F422" s="1"/>
      <c r="G422" s="1"/>
      <c r="H422" s="1"/>
      <c r="I422" s="22"/>
      <c r="J422" s="1"/>
      <c r="K422" s="1"/>
      <c r="L422" s="1"/>
      <c r="M422" s="1"/>
      <c r="N422" s="1"/>
      <c r="O422" s="1"/>
      <c r="P422" s="23"/>
      <c r="Q422" s="23"/>
    </row>
    <row r="423" spans="1:17" x14ac:dyDescent="0.25">
      <c r="A423" s="24"/>
      <c r="B423" s="24"/>
      <c r="C423" s="24"/>
      <c r="D423" s="24"/>
      <c r="E423" s="24"/>
      <c r="F423" s="24"/>
      <c r="G423" s="24"/>
      <c r="H423" s="24" t="s">
        <v>479</v>
      </c>
      <c r="I423" s="25">
        <v>46265</v>
      </c>
      <c r="J423" s="24" t="s">
        <v>550</v>
      </c>
      <c r="K423" s="24" t="s">
        <v>629</v>
      </c>
      <c r="L423" s="24" t="s">
        <v>769</v>
      </c>
      <c r="M423" s="24" t="s">
        <v>799</v>
      </c>
      <c r="N423" s="26"/>
      <c r="O423" s="24" t="s">
        <v>44</v>
      </c>
      <c r="P423" s="30">
        <v>-119.95</v>
      </c>
      <c r="Q423" s="30">
        <f>ROUND(Q422+P423,5)</f>
        <v>-119.95</v>
      </c>
    </row>
    <row r="424" spans="1:17" x14ac:dyDescent="0.25">
      <c r="A424" s="24"/>
      <c r="B424" s="24"/>
      <c r="C424" s="24"/>
      <c r="D424" s="24"/>
      <c r="E424" s="24"/>
      <c r="F424" s="24"/>
      <c r="G424" s="24"/>
      <c r="H424" s="24" t="s">
        <v>478</v>
      </c>
      <c r="I424" s="25">
        <v>46265</v>
      </c>
      <c r="J424" s="24" t="s">
        <v>498</v>
      </c>
      <c r="K424" s="24" t="s">
        <v>582</v>
      </c>
      <c r="L424" s="24" t="s">
        <v>770</v>
      </c>
      <c r="M424" s="24" t="s">
        <v>799</v>
      </c>
      <c r="N424" s="26"/>
      <c r="O424" s="24" t="s">
        <v>41</v>
      </c>
      <c r="P424" s="30">
        <v>-435.9</v>
      </c>
      <c r="Q424" s="30">
        <f>ROUND(Q423+P424,5)</f>
        <v>-555.85</v>
      </c>
    </row>
    <row r="425" spans="1:17" ht="15.75" thickBot="1" x14ac:dyDescent="0.3">
      <c r="A425" s="24"/>
      <c r="B425" s="24"/>
      <c r="C425" s="24"/>
      <c r="D425" s="24"/>
      <c r="E425" s="24"/>
      <c r="F425" s="24"/>
      <c r="G425" s="24"/>
      <c r="H425" s="24" t="s">
        <v>478</v>
      </c>
      <c r="I425" s="25">
        <v>46265</v>
      </c>
      <c r="J425" s="24" t="s">
        <v>498</v>
      </c>
      <c r="K425" s="24" t="s">
        <v>582</v>
      </c>
      <c r="L425" s="24" t="s">
        <v>771</v>
      </c>
      <c r="M425" s="24" t="s">
        <v>799</v>
      </c>
      <c r="N425" s="26"/>
      <c r="O425" s="24" t="s">
        <v>41</v>
      </c>
      <c r="P425" s="27">
        <v>-5.49</v>
      </c>
      <c r="Q425" s="27">
        <f>ROUND(Q424+P425,5)</f>
        <v>-561.34</v>
      </c>
    </row>
    <row r="426" spans="1:17" x14ac:dyDescent="0.25">
      <c r="A426" s="28"/>
      <c r="B426" s="28"/>
      <c r="C426" s="28"/>
      <c r="D426" s="28" t="s">
        <v>464</v>
      </c>
      <c r="E426" s="28"/>
      <c r="F426" s="28"/>
      <c r="G426" s="28"/>
      <c r="H426" s="28"/>
      <c r="I426" s="29"/>
      <c r="J426" s="28"/>
      <c r="K426" s="28"/>
      <c r="L426" s="28"/>
      <c r="M426" s="28"/>
      <c r="N426" s="28"/>
      <c r="O426" s="28"/>
      <c r="P426" s="2">
        <f>ROUND(SUM(P422:P425),5)</f>
        <v>-561.34</v>
      </c>
      <c r="Q426" s="2">
        <f>Q425</f>
        <v>-561.34</v>
      </c>
    </row>
    <row r="427" spans="1:17" x14ac:dyDescent="0.25">
      <c r="A427" s="1"/>
      <c r="B427" s="1"/>
      <c r="C427" s="1"/>
      <c r="D427" s="1" t="s">
        <v>274</v>
      </c>
      <c r="E427" s="1"/>
      <c r="F427" s="1"/>
      <c r="G427" s="1"/>
      <c r="H427" s="1"/>
      <c r="I427" s="22"/>
      <c r="J427" s="1"/>
      <c r="K427" s="1"/>
      <c r="L427" s="1"/>
      <c r="M427" s="1"/>
      <c r="N427" s="1"/>
      <c r="O427" s="1"/>
      <c r="P427" s="23"/>
      <c r="Q427" s="23"/>
    </row>
    <row r="428" spans="1:17" x14ac:dyDescent="0.25">
      <c r="A428" s="24"/>
      <c r="B428" s="24"/>
      <c r="C428" s="24"/>
      <c r="D428" s="24"/>
      <c r="E428" s="24"/>
      <c r="F428" s="24"/>
      <c r="G428" s="24"/>
      <c r="H428" s="24" t="s">
        <v>479</v>
      </c>
      <c r="I428" s="25">
        <v>46238</v>
      </c>
      <c r="J428" s="24" t="s">
        <v>488</v>
      </c>
      <c r="K428" s="24" t="s">
        <v>574</v>
      </c>
      <c r="L428" s="24" t="s">
        <v>772</v>
      </c>
      <c r="M428" s="24" t="s">
        <v>799</v>
      </c>
      <c r="N428" s="26"/>
      <c r="O428" s="24" t="s">
        <v>44</v>
      </c>
      <c r="P428" s="30">
        <v>-69.31</v>
      </c>
      <c r="Q428" s="30">
        <f>ROUND(Q427+P428,5)</f>
        <v>-69.31</v>
      </c>
    </row>
    <row r="429" spans="1:17" x14ac:dyDescent="0.25">
      <c r="A429" s="24"/>
      <c r="B429" s="24"/>
      <c r="C429" s="24"/>
      <c r="D429" s="24"/>
      <c r="E429" s="24"/>
      <c r="F429" s="24"/>
      <c r="G429" s="24"/>
      <c r="H429" s="24" t="s">
        <v>479</v>
      </c>
      <c r="I429" s="25">
        <v>46239</v>
      </c>
      <c r="J429" s="24" t="s">
        <v>551</v>
      </c>
      <c r="K429" s="24" t="s">
        <v>630</v>
      </c>
      <c r="L429" s="24" t="s">
        <v>773</v>
      </c>
      <c r="M429" s="24" t="s">
        <v>799</v>
      </c>
      <c r="N429" s="26"/>
      <c r="O429" s="24" t="s">
        <v>44</v>
      </c>
      <c r="P429" s="30">
        <v>-25</v>
      </c>
      <c r="Q429" s="30">
        <f>ROUND(Q428+P429,5)</f>
        <v>-94.31</v>
      </c>
    </row>
    <row r="430" spans="1:17" x14ac:dyDescent="0.25">
      <c r="A430" s="24"/>
      <c r="B430" s="24"/>
      <c r="C430" s="24"/>
      <c r="D430" s="24"/>
      <c r="E430" s="24"/>
      <c r="F430" s="24"/>
      <c r="G430" s="24"/>
      <c r="H430" s="24" t="s">
        <v>479</v>
      </c>
      <c r="I430" s="25">
        <v>46240</v>
      </c>
      <c r="J430" s="24" t="s">
        <v>488</v>
      </c>
      <c r="K430" s="24" t="s">
        <v>573</v>
      </c>
      <c r="L430" s="24" t="s">
        <v>774</v>
      </c>
      <c r="M430" s="24" t="s">
        <v>799</v>
      </c>
      <c r="N430" s="26"/>
      <c r="O430" s="24" t="s">
        <v>44</v>
      </c>
      <c r="P430" s="30">
        <v>-101.22</v>
      </c>
      <c r="Q430" s="30">
        <f>ROUND(Q429+P430,5)</f>
        <v>-195.53</v>
      </c>
    </row>
    <row r="431" spans="1:17" x14ac:dyDescent="0.25">
      <c r="A431" s="24"/>
      <c r="B431" s="24"/>
      <c r="C431" s="24"/>
      <c r="D431" s="24"/>
      <c r="E431" s="24"/>
      <c r="F431" s="24"/>
      <c r="G431" s="24"/>
      <c r="H431" s="24" t="s">
        <v>479</v>
      </c>
      <c r="I431" s="25">
        <v>46246</v>
      </c>
      <c r="J431" s="24" t="s">
        <v>540</v>
      </c>
      <c r="K431" s="24" t="s">
        <v>625</v>
      </c>
      <c r="L431" s="24" t="s">
        <v>752</v>
      </c>
      <c r="M431" s="24" t="s">
        <v>799</v>
      </c>
      <c r="N431" s="26"/>
      <c r="O431" s="24" t="s">
        <v>44</v>
      </c>
      <c r="P431" s="30">
        <v>-267.99</v>
      </c>
      <c r="Q431" s="30">
        <f>ROUND(Q430+P431,5)</f>
        <v>-463.52</v>
      </c>
    </row>
    <row r="432" spans="1:17" ht="15.75" thickBot="1" x14ac:dyDescent="0.3">
      <c r="A432" s="24"/>
      <c r="B432" s="24"/>
      <c r="C432" s="24"/>
      <c r="D432" s="24"/>
      <c r="E432" s="24"/>
      <c r="F432" s="24"/>
      <c r="G432" s="24"/>
      <c r="H432" s="24" t="s">
        <v>480</v>
      </c>
      <c r="I432" s="25">
        <v>46253</v>
      </c>
      <c r="J432" s="24" t="s">
        <v>552</v>
      </c>
      <c r="K432" s="24" t="s">
        <v>631</v>
      </c>
      <c r="L432" s="24" t="s">
        <v>775</v>
      </c>
      <c r="M432" s="24" t="s">
        <v>799</v>
      </c>
      <c r="N432" s="26"/>
      <c r="O432" s="24" t="s">
        <v>44</v>
      </c>
      <c r="P432" s="27">
        <v>115</v>
      </c>
      <c r="Q432" s="27">
        <f>ROUND(Q431+P432,5)</f>
        <v>-348.52</v>
      </c>
    </row>
    <row r="433" spans="1:17" x14ac:dyDescent="0.25">
      <c r="A433" s="28"/>
      <c r="B433" s="28"/>
      <c r="C433" s="28"/>
      <c r="D433" s="28" t="s">
        <v>465</v>
      </c>
      <c r="E433" s="28"/>
      <c r="F433" s="28"/>
      <c r="G433" s="28"/>
      <c r="H433" s="28"/>
      <c r="I433" s="29"/>
      <c r="J433" s="28"/>
      <c r="K433" s="28"/>
      <c r="L433" s="28"/>
      <c r="M433" s="28"/>
      <c r="N433" s="28"/>
      <c r="O433" s="28"/>
      <c r="P433" s="2">
        <f>ROUND(SUM(P427:P432),5)</f>
        <v>-348.52</v>
      </c>
      <c r="Q433" s="2">
        <f>Q432</f>
        <v>-348.52</v>
      </c>
    </row>
    <row r="434" spans="1:17" x14ac:dyDescent="0.25">
      <c r="A434" s="1"/>
      <c r="B434" s="1"/>
      <c r="C434" s="1"/>
      <c r="D434" s="1" t="s">
        <v>276</v>
      </c>
      <c r="E434" s="1"/>
      <c r="F434" s="1"/>
      <c r="G434" s="1"/>
      <c r="H434" s="1"/>
      <c r="I434" s="22"/>
      <c r="J434" s="1"/>
      <c r="K434" s="1"/>
      <c r="L434" s="1"/>
      <c r="M434" s="1"/>
      <c r="N434" s="1"/>
      <c r="O434" s="1"/>
      <c r="P434" s="23"/>
      <c r="Q434" s="23"/>
    </row>
    <row r="435" spans="1:17" ht="15.75" thickBot="1" x14ac:dyDescent="0.3">
      <c r="A435" s="21"/>
      <c r="B435" s="21"/>
      <c r="C435" s="21"/>
      <c r="D435" s="21"/>
      <c r="E435" s="21"/>
      <c r="F435" s="21"/>
      <c r="G435" s="24"/>
      <c r="H435" s="24" t="s">
        <v>478</v>
      </c>
      <c r="I435" s="25">
        <v>46251</v>
      </c>
      <c r="J435" s="24" t="s">
        <v>553</v>
      </c>
      <c r="K435" s="24" t="s">
        <v>582</v>
      </c>
      <c r="L435" s="24" t="s">
        <v>776</v>
      </c>
      <c r="M435" s="24" t="s">
        <v>799</v>
      </c>
      <c r="N435" s="26"/>
      <c r="O435" s="24" t="s">
        <v>41</v>
      </c>
      <c r="P435" s="27">
        <v>-11.21</v>
      </c>
      <c r="Q435" s="27">
        <f>ROUND(Q434+P435,5)</f>
        <v>-11.21</v>
      </c>
    </row>
    <row r="436" spans="1:17" x14ac:dyDescent="0.25">
      <c r="A436" s="28"/>
      <c r="B436" s="28"/>
      <c r="C436" s="28"/>
      <c r="D436" s="28" t="s">
        <v>466</v>
      </c>
      <c r="E436" s="28"/>
      <c r="F436" s="28"/>
      <c r="G436" s="28"/>
      <c r="H436" s="28"/>
      <c r="I436" s="29"/>
      <c r="J436" s="28"/>
      <c r="K436" s="28"/>
      <c r="L436" s="28"/>
      <c r="M436" s="28"/>
      <c r="N436" s="28"/>
      <c r="O436" s="28"/>
      <c r="P436" s="2">
        <f>ROUND(SUM(P434:P435),5)</f>
        <v>-11.21</v>
      </c>
      <c r="Q436" s="2">
        <f>Q435</f>
        <v>-11.21</v>
      </c>
    </row>
    <row r="437" spans="1:17" x14ac:dyDescent="0.25">
      <c r="A437" s="1"/>
      <c r="B437" s="1"/>
      <c r="C437" s="1"/>
      <c r="D437" s="1" t="s">
        <v>280</v>
      </c>
      <c r="E437" s="1"/>
      <c r="F437" s="1"/>
      <c r="G437" s="1"/>
      <c r="H437" s="1"/>
      <c r="I437" s="22"/>
      <c r="J437" s="1"/>
      <c r="K437" s="1"/>
      <c r="L437" s="1"/>
      <c r="M437" s="1"/>
      <c r="N437" s="1"/>
      <c r="O437" s="1"/>
      <c r="P437" s="23"/>
      <c r="Q437" s="23"/>
    </row>
    <row r="438" spans="1:17" x14ac:dyDescent="0.25">
      <c r="A438" s="24"/>
      <c r="B438" s="24"/>
      <c r="C438" s="24"/>
      <c r="D438" s="24"/>
      <c r="E438" s="24"/>
      <c r="F438" s="24"/>
      <c r="G438" s="24"/>
      <c r="H438" s="24" t="s">
        <v>478</v>
      </c>
      <c r="I438" s="25">
        <v>46237</v>
      </c>
      <c r="J438" s="24" t="s">
        <v>554</v>
      </c>
      <c r="K438" s="24" t="s">
        <v>582</v>
      </c>
      <c r="L438" s="24" t="s">
        <v>766</v>
      </c>
      <c r="M438" s="24" t="s">
        <v>799</v>
      </c>
      <c r="N438" s="26"/>
      <c r="O438" s="24" t="s">
        <v>41</v>
      </c>
      <c r="P438" s="30">
        <v>-14.04</v>
      </c>
      <c r="Q438" s="30">
        <f>ROUND(Q437+P438,5)</f>
        <v>-14.04</v>
      </c>
    </row>
    <row r="439" spans="1:17" x14ac:dyDescent="0.25">
      <c r="A439" s="24"/>
      <c r="B439" s="24"/>
      <c r="C439" s="24"/>
      <c r="D439" s="24"/>
      <c r="E439" s="24"/>
      <c r="F439" s="24"/>
      <c r="G439" s="24"/>
      <c r="H439" s="24" t="s">
        <v>478</v>
      </c>
      <c r="I439" s="25">
        <v>46237</v>
      </c>
      <c r="J439" s="24" t="s">
        <v>554</v>
      </c>
      <c r="K439" s="24" t="s">
        <v>582</v>
      </c>
      <c r="L439" s="24" t="s">
        <v>767</v>
      </c>
      <c r="M439" s="24" t="s">
        <v>799</v>
      </c>
      <c r="N439" s="26"/>
      <c r="O439" s="24" t="s">
        <v>41</v>
      </c>
      <c r="P439" s="30">
        <v>-35.99</v>
      </c>
      <c r="Q439" s="30">
        <f>ROUND(Q438+P439,5)</f>
        <v>-50.03</v>
      </c>
    </row>
    <row r="440" spans="1:17" x14ac:dyDescent="0.25">
      <c r="A440" s="24"/>
      <c r="B440" s="24"/>
      <c r="C440" s="24"/>
      <c r="D440" s="24"/>
      <c r="E440" s="24"/>
      <c r="F440" s="24"/>
      <c r="G440" s="24"/>
      <c r="H440" s="24" t="s">
        <v>478</v>
      </c>
      <c r="I440" s="25">
        <v>46237</v>
      </c>
      <c r="J440" s="24" t="s">
        <v>554</v>
      </c>
      <c r="K440" s="24" t="s">
        <v>582</v>
      </c>
      <c r="L440" s="24" t="s">
        <v>767</v>
      </c>
      <c r="M440" s="24" t="s">
        <v>799</v>
      </c>
      <c r="N440" s="26"/>
      <c r="O440" s="24" t="s">
        <v>41</v>
      </c>
      <c r="P440" s="30">
        <v>-9.99</v>
      </c>
      <c r="Q440" s="30">
        <f>ROUND(Q439+P440,5)</f>
        <v>-60.02</v>
      </c>
    </row>
    <row r="441" spans="1:17" x14ac:dyDescent="0.25">
      <c r="A441" s="24"/>
      <c r="B441" s="24"/>
      <c r="C441" s="24"/>
      <c r="D441" s="24"/>
      <c r="E441" s="24"/>
      <c r="F441" s="24"/>
      <c r="G441" s="24"/>
      <c r="H441" s="24" t="s">
        <v>478</v>
      </c>
      <c r="I441" s="25">
        <v>46237</v>
      </c>
      <c r="J441" s="24" t="s">
        <v>554</v>
      </c>
      <c r="K441" s="24" t="s">
        <v>582</v>
      </c>
      <c r="L441" s="24" t="s">
        <v>777</v>
      </c>
      <c r="M441" s="24" t="s">
        <v>799</v>
      </c>
      <c r="N441" s="26"/>
      <c r="O441" s="24" t="s">
        <v>41</v>
      </c>
      <c r="P441" s="30">
        <v>-40.57</v>
      </c>
      <c r="Q441" s="30">
        <f>ROUND(Q440+P441,5)</f>
        <v>-100.59</v>
      </c>
    </row>
    <row r="442" spans="1:17" ht="15.75" thickBot="1" x14ac:dyDescent="0.3">
      <c r="A442" s="24"/>
      <c r="B442" s="24"/>
      <c r="C442" s="24"/>
      <c r="D442" s="24"/>
      <c r="E442" s="24"/>
      <c r="F442" s="24"/>
      <c r="G442" s="24"/>
      <c r="H442" s="24" t="s">
        <v>479</v>
      </c>
      <c r="I442" s="25">
        <v>46240</v>
      </c>
      <c r="J442" s="24" t="s">
        <v>488</v>
      </c>
      <c r="K442" s="24" t="s">
        <v>573</v>
      </c>
      <c r="L442" s="24" t="s">
        <v>778</v>
      </c>
      <c r="M442" s="24" t="s">
        <v>799</v>
      </c>
      <c r="N442" s="26"/>
      <c r="O442" s="24" t="s">
        <v>44</v>
      </c>
      <c r="P442" s="27">
        <v>-40.99</v>
      </c>
      <c r="Q442" s="27">
        <f>ROUND(Q441+P442,5)</f>
        <v>-141.58000000000001</v>
      </c>
    </row>
    <row r="443" spans="1:17" x14ac:dyDescent="0.25">
      <c r="A443" s="28"/>
      <c r="B443" s="28"/>
      <c r="C443" s="28"/>
      <c r="D443" s="28" t="s">
        <v>467</v>
      </c>
      <c r="E443" s="28"/>
      <c r="F443" s="28"/>
      <c r="G443" s="28"/>
      <c r="H443" s="28"/>
      <c r="I443" s="29"/>
      <c r="J443" s="28"/>
      <c r="K443" s="28"/>
      <c r="L443" s="28"/>
      <c r="M443" s="28"/>
      <c r="N443" s="28"/>
      <c r="O443" s="28"/>
      <c r="P443" s="2">
        <f>ROUND(SUM(P437:P442),5)</f>
        <v>-141.58000000000001</v>
      </c>
      <c r="Q443" s="2">
        <f>Q442</f>
        <v>-141.58000000000001</v>
      </c>
    </row>
    <row r="444" spans="1:17" x14ac:dyDescent="0.25">
      <c r="A444" s="1"/>
      <c r="B444" s="1"/>
      <c r="C444" s="1"/>
      <c r="D444" s="1" t="s">
        <v>281</v>
      </c>
      <c r="E444" s="1"/>
      <c r="F444" s="1"/>
      <c r="G444" s="1"/>
      <c r="H444" s="1"/>
      <c r="I444" s="22"/>
      <c r="J444" s="1"/>
      <c r="K444" s="1"/>
      <c r="L444" s="1"/>
      <c r="M444" s="1"/>
      <c r="N444" s="1"/>
      <c r="O444" s="1"/>
      <c r="P444" s="23"/>
      <c r="Q444" s="23"/>
    </row>
    <row r="445" spans="1:17" x14ac:dyDescent="0.25">
      <c r="A445" s="24"/>
      <c r="B445" s="24"/>
      <c r="C445" s="24"/>
      <c r="D445" s="24"/>
      <c r="E445" s="24"/>
      <c r="F445" s="24"/>
      <c r="G445" s="24"/>
      <c r="H445" s="24" t="s">
        <v>479</v>
      </c>
      <c r="I445" s="25">
        <v>46238</v>
      </c>
      <c r="J445" s="24" t="s">
        <v>488</v>
      </c>
      <c r="K445" s="24" t="s">
        <v>574</v>
      </c>
      <c r="L445" s="24" t="s">
        <v>779</v>
      </c>
      <c r="M445" s="24" t="s">
        <v>799</v>
      </c>
      <c r="N445" s="26"/>
      <c r="O445" s="24" t="s">
        <v>44</v>
      </c>
      <c r="P445" s="30">
        <v>-88.09</v>
      </c>
      <c r="Q445" s="30">
        <f>ROUND(Q444+P445,5)</f>
        <v>-88.09</v>
      </c>
    </row>
    <row r="446" spans="1:17" ht="15.75" thickBot="1" x14ac:dyDescent="0.3">
      <c r="A446" s="24"/>
      <c r="B446" s="24"/>
      <c r="C446" s="24"/>
      <c r="D446" s="24"/>
      <c r="E446" s="24"/>
      <c r="F446" s="24"/>
      <c r="G446" s="24"/>
      <c r="H446" s="24" t="s">
        <v>479</v>
      </c>
      <c r="I446" s="25">
        <v>46240</v>
      </c>
      <c r="J446" s="24" t="s">
        <v>488</v>
      </c>
      <c r="K446" s="24" t="s">
        <v>573</v>
      </c>
      <c r="L446" s="24" t="s">
        <v>780</v>
      </c>
      <c r="M446" s="24" t="s">
        <v>799</v>
      </c>
      <c r="N446" s="26"/>
      <c r="O446" s="24" t="s">
        <v>44</v>
      </c>
      <c r="P446" s="27">
        <v>-6.19</v>
      </c>
      <c r="Q446" s="27">
        <f>ROUND(Q445+P446,5)</f>
        <v>-94.28</v>
      </c>
    </row>
    <row r="447" spans="1:17" x14ac:dyDescent="0.25">
      <c r="A447" s="28"/>
      <c r="B447" s="28"/>
      <c r="C447" s="28"/>
      <c r="D447" s="28" t="s">
        <v>468</v>
      </c>
      <c r="E447" s="28"/>
      <c r="F447" s="28"/>
      <c r="G447" s="28"/>
      <c r="H447" s="28"/>
      <c r="I447" s="29"/>
      <c r="J447" s="28"/>
      <c r="K447" s="28"/>
      <c r="L447" s="28"/>
      <c r="M447" s="28"/>
      <c r="N447" s="28"/>
      <c r="O447" s="28"/>
      <c r="P447" s="2">
        <f>ROUND(SUM(P444:P446),5)</f>
        <v>-94.28</v>
      </c>
      <c r="Q447" s="2">
        <f>Q446</f>
        <v>-94.28</v>
      </c>
    </row>
    <row r="448" spans="1:17" x14ac:dyDescent="0.25">
      <c r="A448" s="1"/>
      <c r="B448" s="1"/>
      <c r="C448" s="1"/>
      <c r="D448" s="1" t="s">
        <v>283</v>
      </c>
      <c r="E448" s="1"/>
      <c r="F448" s="1"/>
      <c r="G448" s="1"/>
      <c r="H448" s="1"/>
      <c r="I448" s="22"/>
      <c r="J448" s="1"/>
      <c r="K448" s="1"/>
      <c r="L448" s="1"/>
      <c r="M448" s="1"/>
      <c r="N448" s="1"/>
      <c r="O448" s="1"/>
      <c r="P448" s="23"/>
      <c r="Q448" s="23"/>
    </row>
    <row r="449" spans="1:17" ht="15.75" thickBot="1" x14ac:dyDescent="0.3">
      <c r="A449" s="21"/>
      <c r="B449" s="21"/>
      <c r="C449" s="21"/>
      <c r="D449" s="21"/>
      <c r="E449" s="21"/>
      <c r="F449" s="21"/>
      <c r="G449" s="24"/>
      <c r="H449" s="24" t="s">
        <v>479</v>
      </c>
      <c r="I449" s="25">
        <v>46260</v>
      </c>
      <c r="J449" s="24" t="s">
        <v>555</v>
      </c>
      <c r="K449" s="24" t="s">
        <v>632</v>
      </c>
      <c r="L449" s="24" t="s">
        <v>781</v>
      </c>
      <c r="M449" s="24" t="s">
        <v>799</v>
      </c>
      <c r="N449" s="26"/>
      <c r="O449" s="24" t="s">
        <v>44</v>
      </c>
      <c r="P449" s="30">
        <v>-57</v>
      </c>
      <c r="Q449" s="30">
        <f>ROUND(Q448+P449,5)</f>
        <v>-57</v>
      </c>
    </row>
    <row r="450" spans="1:17" ht="15.75" thickBot="1" x14ac:dyDescent="0.3">
      <c r="A450" s="28"/>
      <c r="B450" s="28"/>
      <c r="C450" s="28"/>
      <c r="D450" s="28" t="s">
        <v>469</v>
      </c>
      <c r="E450" s="28"/>
      <c r="F450" s="28"/>
      <c r="G450" s="28"/>
      <c r="H450" s="28"/>
      <c r="I450" s="29"/>
      <c r="J450" s="28"/>
      <c r="K450" s="28"/>
      <c r="L450" s="28"/>
      <c r="M450" s="28"/>
      <c r="N450" s="28"/>
      <c r="O450" s="28"/>
      <c r="P450" s="5">
        <f>ROUND(SUM(P448:P449),5)</f>
        <v>-57</v>
      </c>
      <c r="Q450" s="5">
        <f>Q449</f>
        <v>-57</v>
      </c>
    </row>
    <row r="451" spans="1:17" ht="15.75" thickBot="1" x14ac:dyDescent="0.3">
      <c r="A451" s="28"/>
      <c r="B451" s="28"/>
      <c r="C451" s="28" t="s">
        <v>284</v>
      </c>
      <c r="D451" s="28"/>
      <c r="E451" s="28"/>
      <c r="F451" s="28"/>
      <c r="G451" s="28"/>
      <c r="H451" s="28"/>
      <c r="I451" s="29"/>
      <c r="J451" s="28"/>
      <c r="K451" s="28"/>
      <c r="L451" s="28"/>
      <c r="M451" s="28"/>
      <c r="N451" s="28"/>
      <c r="O451" s="28"/>
      <c r="P451" s="3">
        <f>ROUND(P402+P411+P414+P421+P426+P433+P436+P443+P447+P450,5)</f>
        <v>-2367.0700000000002</v>
      </c>
      <c r="Q451" s="3">
        <f>ROUND(Q402+Q411+Q414+Q421+Q426+Q433+Q436+Q443+Q447+Q450,5)</f>
        <v>-2367.0700000000002</v>
      </c>
    </row>
    <row r="452" spans="1:17" x14ac:dyDescent="0.25">
      <c r="A452" s="28"/>
      <c r="B452" s="28" t="s">
        <v>285</v>
      </c>
      <c r="C452" s="28"/>
      <c r="D452" s="28"/>
      <c r="E452" s="28"/>
      <c r="F452" s="28"/>
      <c r="G452" s="28"/>
      <c r="H452" s="28"/>
      <c r="I452" s="29"/>
      <c r="J452" s="28"/>
      <c r="K452" s="28"/>
      <c r="L452" s="28"/>
      <c r="M452" s="28"/>
      <c r="N452" s="28"/>
      <c r="O452" s="28"/>
      <c r="P452" s="2">
        <f>ROUND(P369+P389+P451,5)</f>
        <v>-5870.09</v>
      </c>
      <c r="Q452" s="2">
        <f>ROUND(Q369+Q389+Q451,5)</f>
        <v>-5870.09</v>
      </c>
    </row>
    <row r="453" spans="1:17" x14ac:dyDescent="0.25">
      <c r="A453" s="1"/>
      <c r="B453" s="1" t="s">
        <v>286</v>
      </c>
      <c r="C453" s="1"/>
      <c r="D453" s="1"/>
      <c r="E453" s="1"/>
      <c r="F453" s="1"/>
      <c r="G453" s="1"/>
      <c r="H453" s="1"/>
      <c r="I453" s="22"/>
      <c r="J453" s="1"/>
      <c r="K453" s="1"/>
      <c r="L453" s="1"/>
      <c r="M453" s="1"/>
      <c r="N453" s="1"/>
      <c r="O453" s="1"/>
      <c r="P453" s="23"/>
      <c r="Q453" s="23"/>
    </row>
    <row r="454" spans="1:17" x14ac:dyDescent="0.25">
      <c r="A454" s="1"/>
      <c r="B454" s="1"/>
      <c r="C454" s="1" t="s">
        <v>287</v>
      </c>
      <c r="D454" s="1"/>
      <c r="E454" s="1"/>
      <c r="F454" s="1"/>
      <c r="G454" s="1"/>
      <c r="H454" s="1"/>
      <c r="I454" s="22"/>
      <c r="J454" s="1"/>
      <c r="K454" s="1"/>
      <c r="L454" s="1"/>
      <c r="M454" s="1"/>
      <c r="N454" s="1"/>
      <c r="O454" s="1"/>
      <c r="P454" s="23"/>
      <c r="Q454" s="23"/>
    </row>
    <row r="455" spans="1:17" x14ac:dyDescent="0.25">
      <c r="A455" s="24"/>
      <c r="B455" s="24"/>
      <c r="C455" s="24"/>
      <c r="D455" s="24"/>
      <c r="E455" s="24"/>
      <c r="F455" s="24"/>
      <c r="G455" s="24"/>
      <c r="H455" s="24" t="s">
        <v>479</v>
      </c>
      <c r="I455" s="25">
        <v>46240</v>
      </c>
      <c r="J455" s="24" t="s">
        <v>488</v>
      </c>
      <c r="K455" s="24" t="s">
        <v>573</v>
      </c>
      <c r="L455" s="24" t="s">
        <v>782</v>
      </c>
      <c r="M455" s="24" t="s">
        <v>799</v>
      </c>
      <c r="N455" s="26"/>
      <c r="O455" s="24" t="s">
        <v>44</v>
      </c>
      <c r="P455" s="30">
        <v>-14.2</v>
      </c>
      <c r="Q455" s="30">
        <f>ROUND(Q454+P455,5)</f>
        <v>-14.2</v>
      </c>
    </row>
    <row r="456" spans="1:17" ht="15.75" thickBot="1" x14ac:dyDescent="0.3">
      <c r="A456" s="24"/>
      <c r="B456" s="24"/>
      <c r="C456" s="24"/>
      <c r="D456" s="24"/>
      <c r="E456" s="24"/>
      <c r="F456" s="24"/>
      <c r="G456" s="24"/>
      <c r="H456" s="24" t="s">
        <v>478</v>
      </c>
      <c r="I456" s="25">
        <v>46262</v>
      </c>
      <c r="J456" s="24" t="s">
        <v>497</v>
      </c>
      <c r="K456" s="24" t="s">
        <v>581</v>
      </c>
      <c r="L456" s="24" t="s">
        <v>783</v>
      </c>
      <c r="M456" s="24" t="s">
        <v>799</v>
      </c>
      <c r="N456" s="26"/>
      <c r="O456" s="24" t="s">
        <v>41</v>
      </c>
      <c r="P456" s="30">
        <v>-913.71</v>
      </c>
      <c r="Q456" s="30">
        <f>ROUND(Q455+P456,5)</f>
        <v>-927.91</v>
      </c>
    </row>
    <row r="457" spans="1:17" ht="15.75" thickBot="1" x14ac:dyDescent="0.3">
      <c r="A457" s="28"/>
      <c r="B457" s="28"/>
      <c r="C457" s="28" t="s">
        <v>470</v>
      </c>
      <c r="D457" s="28"/>
      <c r="E457" s="28"/>
      <c r="F457" s="28"/>
      <c r="G457" s="28"/>
      <c r="H457" s="28"/>
      <c r="I457" s="29"/>
      <c r="J457" s="28"/>
      <c r="K457" s="28"/>
      <c r="L457" s="28"/>
      <c r="M457" s="28"/>
      <c r="N457" s="28"/>
      <c r="O457" s="28"/>
      <c r="P457" s="3">
        <f>ROUND(SUM(P454:P456),5)</f>
        <v>-927.91</v>
      </c>
      <c r="Q457" s="3">
        <f>Q456</f>
        <v>-927.91</v>
      </c>
    </row>
    <row r="458" spans="1:17" x14ac:dyDescent="0.25">
      <c r="A458" s="28"/>
      <c r="B458" s="28" t="s">
        <v>290</v>
      </c>
      <c r="C458" s="28"/>
      <c r="D458" s="28"/>
      <c r="E458" s="28"/>
      <c r="F458" s="28"/>
      <c r="G458" s="28"/>
      <c r="H458" s="28"/>
      <c r="I458" s="29"/>
      <c r="J458" s="28"/>
      <c r="K458" s="28"/>
      <c r="L458" s="28"/>
      <c r="M458" s="28"/>
      <c r="N458" s="28"/>
      <c r="O458" s="28"/>
      <c r="P458" s="2">
        <f>P457</f>
        <v>-927.91</v>
      </c>
      <c r="Q458" s="2">
        <f>Q457</f>
        <v>-927.91</v>
      </c>
    </row>
    <row r="459" spans="1:17" x14ac:dyDescent="0.25">
      <c r="A459" s="1"/>
      <c r="B459" s="1" t="s">
        <v>291</v>
      </c>
      <c r="C459" s="1"/>
      <c r="D459" s="1"/>
      <c r="E459" s="1"/>
      <c r="F459" s="1"/>
      <c r="G459" s="1"/>
      <c r="H459" s="1"/>
      <c r="I459" s="22"/>
      <c r="J459" s="1"/>
      <c r="K459" s="1"/>
      <c r="L459" s="1"/>
      <c r="M459" s="1"/>
      <c r="N459" s="1"/>
      <c r="O459" s="1"/>
      <c r="P459" s="23"/>
      <c r="Q459" s="23"/>
    </row>
    <row r="460" spans="1:17" x14ac:dyDescent="0.25">
      <c r="A460" s="1"/>
      <c r="B460" s="1"/>
      <c r="C460" s="1" t="s">
        <v>293</v>
      </c>
      <c r="D460" s="1"/>
      <c r="E460" s="1"/>
      <c r="F460" s="1"/>
      <c r="G460" s="1"/>
      <c r="H460" s="1"/>
      <c r="I460" s="22"/>
      <c r="J460" s="1"/>
      <c r="K460" s="1"/>
      <c r="L460" s="1"/>
      <c r="M460" s="1"/>
      <c r="N460" s="1"/>
      <c r="O460" s="1"/>
      <c r="P460" s="23"/>
      <c r="Q460" s="23"/>
    </row>
    <row r="461" spans="1:17" x14ac:dyDescent="0.25">
      <c r="A461" s="1"/>
      <c r="B461" s="1"/>
      <c r="C461" s="1"/>
      <c r="D461" s="1" t="s">
        <v>294</v>
      </c>
      <c r="E461" s="1"/>
      <c r="F461" s="1"/>
      <c r="G461" s="1"/>
      <c r="H461" s="1"/>
      <c r="I461" s="22"/>
      <c r="J461" s="1"/>
      <c r="K461" s="1"/>
      <c r="L461" s="1"/>
      <c r="M461" s="1"/>
      <c r="N461" s="1"/>
      <c r="O461" s="1"/>
      <c r="P461" s="23"/>
      <c r="Q461" s="23"/>
    </row>
    <row r="462" spans="1:17" ht="15.75" thickBot="1" x14ac:dyDescent="0.3">
      <c r="A462" s="21"/>
      <c r="B462" s="21"/>
      <c r="C462" s="21"/>
      <c r="D462" s="21"/>
      <c r="E462" s="21"/>
      <c r="F462" s="21"/>
      <c r="G462" s="24"/>
      <c r="H462" s="24" t="s">
        <v>478</v>
      </c>
      <c r="I462" s="25">
        <v>46265</v>
      </c>
      <c r="J462" s="24" t="s">
        <v>556</v>
      </c>
      <c r="K462" s="24" t="s">
        <v>633</v>
      </c>
      <c r="L462" s="24" t="s">
        <v>784</v>
      </c>
      <c r="M462" s="24" t="s">
        <v>799</v>
      </c>
      <c r="N462" s="26"/>
      <c r="O462" s="24" t="s">
        <v>41</v>
      </c>
      <c r="P462" s="27">
        <v>-34</v>
      </c>
      <c r="Q462" s="27">
        <f>ROUND(Q461+P462,5)</f>
        <v>-34</v>
      </c>
    </row>
    <row r="463" spans="1:17" x14ac:dyDescent="0.25">
      <c r="A463" s="28"/>
      <c r="B463" s="28"/>
      <c r="C463" s="28"/>
      <c r="D463" s="28" t="s">
        <v>471</v>
      </c>
      <c r="E463" s="28"/>
      <c r="F463" s="28"/>
      <c r="G463" s="28"/>
      <c r="H463" s="28"/>
      <c r="I463" s="29"/>
      <c r="J463" s="28"/>
      <c r="K463" s="28"/>
      <c r="L463" s="28"/>
      <c r="M463" s="28"/>
      <c r="N463" s="28"/>
      <c r="O463" s="28"/>
      <c r="P463" s="2">
        <f>ROUND(SUM(P461:P462),5)</f>
        <v>-34</v>
      </c>
      <c r="Q463" s="2">
        <f>Q462</f>
        <v>-34</v>
      </c>
    </row>
    <row r="464" spans="1:17" x14ac:dyDescent="0.25">
      <c r="A464" s="1"/>
      <c r="B464" s="1"/>
      <c r="C464" s="1"/>
      <c r="D464" s="1" t="s">
        <v>297</v>
      </c>
      <c r="E464" s="1"/>
      <c r="F464" s="1"/>
      <c r="G464" s="1"/>
      <c r="H464" s="1"/>
      <c r="I464" s="22"/>
      <c r="J464" s="1"/>
      <c r="K464" s="1"/>
      <c r="L464" s="1"/>
      <c r="M464" s="1"/>
      <c r="N464" s="1"/>
      <c r="O464" s="1"/>
      <c r="P464" s="23"/>
      <c r="Q464" s="23"/>
    </row>
    <row r="465" spans="1:17" x14ac:dyDescent="0.25">
      <c r="A465" s="24"/>
      <c r="B465" s="24"/>
      <c r="C465" s="24"/>
      <c r="D465" s="24"/>
      <c r="E465" s="24"/>
      <c r="F465" s="24"/>
      <c r="G465" s="24"/>
      <c r="H465" s="24" t="s">
        <v>479</v>
      </c>
      <c r="I465" s="25">
        <v>46237</v>
      </c>
      <c r="J465" s="24" t="s">
        <v>557</v>
      </c>
      <c r="K465" s="24" t="s">
        <v>610</v>
      </c>
      <c r="L465" s="24" t="s">
        <v>785</v>
      </c>
      <c r="M465" s="24" t="s">
        <v>799</v>
      </c>
      <c r="N465" s="26"/>
      <c r="O465" s="24" t="s">
        <v>44</v>
      </c>
      <c r="P465" s="30">
        <v>-57.51</v>
      </c>
      <c r="Q465" s="30">
        <f t="shared" ref="Q465:Q482" si="15">ROUND(Q464+P465,5)</f>
        <v>-57.51</v>
      </c>
    </row>
    <row r="466" spans="1:17" x14ac:dyDescent="0.25">
      <c r="A466" s="24"/>
      <c r="B466" s="24"/>
      <c r="C466" s="24"/>
      <c r="D466" s="24"/>
      <c r="E466" s="24"/>
      <c r="F466" s="24"/>
      <c r="G466" s="24"/>
      <c r="H466" s="24" t="s">
        <v>479</v>
      </c>
      <c r="I466" s="25">
        <v>46237</v>
      </c>
      <c r="J466" s="24" t="s">
        <v>558</v>
      </c>
      <c r="K466" s="24" t="s">
        <v>634</v>
      </c>
      <c r="L466" s="24" t="s">
        <v>786</v>
      </c>
      <c r="M466" s="24" t="s">
        <v>799</v>
      </c>
      <c r="N466" s="26"/>
      <c r="O466" s="24" t="s">
        <v>44</v>
      </c>
      <c r="P466" s="30">
        <v>-42.39</v>
      </c>
      <c r="Q466" s="30">
        <f t="shared" si="15"/>
        <v>-99.9</v>
      </c>
    </row>
    <row r="467" spans="1:17" x14ac:dyDescent="0.25">
      <c r="A467" s="24"/>
      <c r="B467" s="24"/>
      <c r="C467" s="24"/>
      <c r="D467" s="24"/>
      <c r="E467" s="24"/>
      <c r="F467" s="24"/>
      <c r="G467" s="24"/>
      <c r="H467" s="24" t="s">
        <v>479</v>
      </c>
      <c r="I467" s="25">
        <v>46237</v>
      </c>
      <c r="J467" s="24" t="s">
        <v>559</v>
      </c>
      <c r="K467" s="24" t="s">
        <v>630</v>
      </c>
      <c r="L467" s="24" t="s">
        <v>785</v>
      </c>
      <c r="M467" s="24" t="s">
        <v>799</v>
      </c>
      <c r="N467" s="26"/>
      <c r="O467" s="24" t="s">
        <v>44</v>
      </c>
      <c r="P467" s="30">
        <v>-21.69</v>
      </c>
      <c r="Q467" s="30">
        <f t="shared" si="15"/>
        <v>-121.59</v>
      </c>
    </row>
    <row r="468" spans="1:17" x14ac:dyDescent="0.25">
      <c r="A468" s="24"/>
      <c r="B468" s="24"/>
      <c r="C468" s="24"/>
      <c r="D468" s="24"/>
      <c r="E468" s="24"/>
      <c r="F468" s="24"/>
      <c r="G468" s="24"/>
      <c r="H468" s="24" t="s">
        <v>479</v>
      </c>
      <c r="I468" s="25">
        <v>46238</v>
      </c>
      <c r="J468" s="24" t="s">
        <v>560</v>
      </c>
      <c r="K468" s="24" t="s">
        <v>630</v>
      </c>
      <c r="L468" s="24" t="s">
        <v>787</v>
      </c>
      <c r="M468" s="24" t="s">
        <v>799</v>
      </c>
      <c r="N468" s="26"/>
      <c r="O468" s="24" t="s">
        <v>44</v>
      </c>
      <c r="P468" s="30">
        <v>-6.99</v>
      </c>
      <c r="Q468" s="30">
        <f t="shared" si="15"/>
        <v>-128.58000000000001</v>
      </c>
    </row>
    <row r="469" spans="1:17" x14ac:dyDescent="0.25">
      <c r="A469" s="24"/>
      <c r="B469" s="24"/>
      <c r="C469" s="24"/>
      <c r="D469" s="24"/>
      <c r="E469" s="24"/>
      <c r="F469" s="24"/>
      <c r="G469" s="24"/>
      <c r="H469" s="24" t="s">
        <v>479</v>
      </c>
      <c r="I469" s="25">
        <v>46240</v>
      </c>
      <c r="J469" s="24" t="s">
        <v>561</v>
      </c>
      <c r="K469" s="24" t="s">
        <v>630</v>
      </c>
      <c r="L469" s="24" t="s">
        <v>788</v>
      </c>
      <c r="M469" s="24" t="s">
        <v>799</v>
      </c>
      <c r="N469" s="26"/>
      <c r="O469" s="24" t="s">
        <v>44</v>
      </c>
      <c r="P469" s="30">
        <v>-17.89</v>
      </c>
      <c r="Q469" s="30">
        <f t="shared" si="15"/>
        <v>-146.47</v>
      </c>
    </row>
    <row r="470" spans="1:17" x14ac:dyDescent="0.25">
      <c r="A470" s="24"/>
      <c r="B470" s="24"/>
      <c r="C470" s="24"/>
      <c r="D470" s="24"/>
      <c r="E470" s="24"/>
      <c r="F470" s="24"/>
      <c r="G470" s="24"/>
      <c r="H470" s="24" t="s">
        <v>479</v>
      </c>
      <c r="I470" s="25">
        <v>46241</v>
      </c>
      <c r="J470" s="24" t="s">
        <v>561</v>
      </c>
      <c r="K470" s="24" t="s">
        <v>630</v>
      </c>
      <c r="L470" s="24" t="s">
        <v>788</v>
      </c>
      <c r="M470" s="24" t="s">
        <v>799</v>
      </c>
      <c r="N470" s="26"/>
      <c r="O470" s="24" t="s">
        <v>44</v>
      </c>
      <c r="P470" s="30">
        <v>-66.03</v>
      </c>
      <c r="Q470" s="30">
        <f t="shared" si="15"/>
        <v>-212.5</v>
      </c>
    </row>
    <row r="471" spans="1:17" x14ac:dyDescent="0.25">
      <c r="A471" s="24"/>
      <c r="B471" s="24"/>
      <c r="C471" s="24"/>
      <c r="D471" s="24"/>
      <c r="E471" s="24"/>
      <c r="F471" s="24"/>
      <c r="G471" s="24"/>
      <c r="H471" s="24" t="s">
        <v>479</v>
      </c>
      <c r="I471" s="25">
        <v>46241</v>
      </c>
      <c r="J471" s="24"/>
      <c r="K471" s="24" t="s">
        <v>635</v>
      </c>
      <c r="L471" s="24" t="s">
        <v>789</v>
      </c>
      <c r="M471" s="24" t="s">
        <v>799</v>
      </c>
      <c r="N471" s="26"/>
      <c r="O471" s="24" t="s">
        <v>44</v>
      </c>
      <c r="P471" s="30">
        <v>-93.37</v>
      </c>
      <c r="Q471" s="30">
        <f t="shared" si="15"/>
        <v>-305.87</v>
      </c>
    </row>
    <row r="472" spans="1:17" x14ac:dyDescent="0.25">
      <c r="A472" s="24"/>
      <c r="B472" s="24"/>
      <c r="C472" s="24"/>
      <c r="D472" s="24"/>
      <c r="E472" s="24"/>
      <c r="F472" s="24"/>
      <c r="G472" s="24"/>
      <c r="H472" s="24" t="s">
        <v>479</v>
      </c>
      <c r="I472" s="25">
        <v>46242</v>
      </c>
      <c r="J472" s="24"/>
      <c r="K472" s="24" t="s">
        <v>630</v>
      </c>
      <c r="L472" s="24" t="s">
        <v>788</v>
      </c>
      <c r="M472" s="24" t="s">
        <v>799</v>
      </c>
      <c r="N472" s="26"/>
      <c r="O472" s="24" t="s">
        <v>44</v>
      </c>
      <c r="P472" s="30">
        <v>-17.059999999999999</v>
      </c>
      <c r="Q472" s="30">
        <f t="shared" si="15"/>
        <v>-322.93</v>
      </c>
    </row>
    <row r="473" spans="1:17" x14ac:dyDescent="0.25">
      <c r="A473" s="24"/>
      <c r="B473" s="24"/>
      <c r="C473" s="24"/>
      <c r="D473" s="24"/>
      <c r="E473" s="24"/>
      <c r="F473" s="24"/>
      <c r="G473" s="24"/>
      <c r="H473" s="24" t="s">
        <v>479</v>
      </c>
      <c r="I473" s="25">
        <v>46243</v>
      </c>
      <c r="J473" s="24"/>
      <c r="K473" s="24" t="s">
        <v>630</v>
      </c>
      <c r="L473" s="24" t="s">
        <v>788</v>
      </c>
      <c r="M473" s="24" t="s">
        <v>799</v>
      </c>
      <c r="N473" s="26"/>
      <c r="O473" s="24" t="s">
        <v>44</v>
      </c>
      <c r="P473" s="30">
        <v>-27.76</v>
      </c>
      <c r="Q473" s="30">
        <f t="shared" si="15"/>
        <v>-350.69</v>
      </c>
    </row>
    <row r="474" spans="1:17" x14ac:dyDescent="0.25">
      <c r="A474" s="24"/>
      <c r="B474" s="24"/>
      <c r="C474" s="24"/>
      <c r="D474" s="24"/>
      <c r="E474" s="24"/>
      <c r="F474" s="24"/>
      <c r="G474" s="24"/>
      <c r="H474" s="24" t="s">
        <v>479</v>
      </c>
      <c r="I474" s="25">
        <v>46244</v>
      </c>
      <c r="J474" s="24"/>
      <c r="K474" s="24" t="s">
        <v>630</v>
      </c>
      <c r="L474" s="24" t="s">
        <v>788</v>
      </c>
      <c r="M474" s="24" t="s">
        <v>799</v>
      </c>
      <c r="N474" s="26"/>
      <c r="O474" s="24" t="s">
        <v>44</v>
      </c>
      <c r="P474" s="30">
        <v>-18.86</v>
      </c>
      <c r="Q474" s="30">
        <f t="shared" si="15"/>
        <v>-369.55</v>
      </c>
    </row>
    <row r="475" spans="1:17" x14ac:dyDescent="0.25">
      <c r="A475" s="24"/>
      <c r="B475" s="24"/>
      <c r="C475" s="24"/>
      <c r="D475" s="24"/>
      <c r="E475" s="24"/>
      <c r="F475" s="24"/>
      <c r="G475" s="24"/>
      <c r="H475" s="24" t="s">
        <v>479</v>
      </c>
      <c r="I475" s="25">
        <v>46245</v>
      </c>
      <c r="J475" s="24"/>
      <c r="K475" s="24" t="s">
        <v>630</v>
      </c>
      <c r="L475" s="24" t="s">
        <v>788</v>
      </c>
      <c r="M475" s="24" t="s">
        <v>799</v>
      </c>
      <c r="N475" s="26"/>
      <c r="O475" s="24" t="s">
        <v>44</v>
      </c>
      <c r="P475" s="30">
        <v>-18.86</v>
      </c>
      <c r="Q475" s="30">
        <f t="shared" si="15"/>
        <v>-388.41</v>
      </c>
    </row>
    <row r="476" spans="1:17" x14ac:dyDescent="0.25">
      <c r="A476" s="24"/>
      <c r="B476" s="24"/>
      <c r="C476" s="24"/>
      <c r="D476" s="24"/>
      <c r="E476" s="24"/>
      <c r="F476" s="24"/>
      <c r="G476" s="24"/>
      <c r="H476" s="24" t="s">
        <v>479</v>
      </c>
      <c r="I476" s="25">
        <v>46246</v>
      </c>
      <c r="J476" s="24"/>
      <c r="K476" s="24" t="s">
        <v>630</v>
      </c>
      <c r="L476" s="24" t="s">
        <v>788</v>
      </c>
      <c r="M476" s="24" t="s">
        <v>799</v>
      </c>
      <c r="N476" s="26"/>
      <c r="O476" s="24" t="s">
        <v>44</v>
      </c>
      <c r="P476" s="30">
        <v>-44.25</v>
      </c>
      <c r="Q476" s="30">
        <f t="shared" si="15"/>
        <v>-432.66</v>
      </c>
    </row>
    <row r="477" spans="1:17" x14ac:dyDescent="0.25">
      <c r="A477" s="24"/>
      <c r="B477" s="24"/>
      <c r="C477" s="24"/>
      <c r="D477" s="24"/>
      <c r="E477" s="24"/>
      <c r="F477" s="24"/>
      <c r="G477" s="24"/>
      <c r="H477" s="24" t="s">
        <v>479</v>
      </c>
      <c r="I477" s="25">
        <v>46248</v>
      </c>
      <c r="J477" s="24"/>
      <c r="K477" s="24" t="s">
        <v>630</v>
      </c>
      <c r="L477" s="24" t="s">
        <v>788</v>
      </c>
      <c r="M477" s="24" t="s">
        <v>799</v>
      </c>
      <c r="N477" s="26"/>
      <c r="O477" s="24" t="s">
        <v>44</v>
      </c>
      <c r="P477" s="30">
        <v>-27.76</v>
      </c>
      <c r="Q477" s="30">
        <f t="shared" si="15"/>
        <v>-460.42</v>
      </c>
    </row>
    <row r="478" spans="1:17" x14ac:dyDescent="0.25">
      <c r="A478" s="24"/>
      <c r="B478" s="24"/>
      <c r="C478" s="24"/>
      <c r="D478" s="24"/>
      <c r="E478" s="24"/>
      <c r="F478" s="24"/>
      <c r="G478" s="24"/>
      <c r="H478" s="24" t="s">
        <v>479</v>
      </c>
      <c r="I478" s="25">
        <v>46251</v>
      </c>
      <c r="J478" s="24"/>
      <c r="K478" s="24" t="s">
        <v>630</v>
      </c>
      <c r="L478" s="24" t="s">
        <v>788</v>
      </c>
      <c r="M478" s="24" t="s">
        <v>799</v>
      </c>
      <c r="N478" s="26"/>
      <c r="O478" s="24" t="s">
        <v>44</v>
      </c>
      <c r="P478" s="30">
        <v>-23.77</v>
      </c>
      <c r="Q478" s="30">
        <f t="shared" si="15"/>
        <v>-484.19</v>
      </c>
    </row>
    <row r="479" spans="1:17" x14ac:dyDescent="0.25">
      <c r="A479" s="24"/>
      <c r="B479" s="24"/>
      <c r="C479" s="24"/>
      <c r="D479" s="24"/>
      <c r="E479" s="24"/>
      <c r="F479" s="24"/>
      <c r="G479" s="24"/>
      <c r="H479" s="24" t="s">
        <v>479</v>
      </c>
      <c r="I479" s="25">
        <v>46252</v>
      </c>
      <c r="J479" s="24"/>
      <c r="K479" s="24" t="s">
        <v>630</v>
      </c>
      <c r="L479" s="24" t="s">
        <v>788</v>
      </c>
      <c r="M479" s="24" t="s">
        <v>799</v>
      </c>
      <c r="N479" s="26"/>
      <c r="O479" s="24" t="s">
        <v>44</v>
      </c>
      <c r="P479" s="30">
        <v>-20.65</v>
      </c>
      <c r="Q479" s="30">
        <f t="shared" si="15"/>
        <v>-504.84</v>
      </c>
    </row>
    <row r="480" spans="1:17" x14ac:dyDescent="0.25">
      <c r="A480" s="24"/>
      <c r="B480" s="24"/>
      <c r="C480" s="24"/>
      <c r="D480" s="24"/>
      <c r="E480" s="24"/>
      <c r="F480" s="24"/>
      <c r="G480" s="24"/>
      <c r="H480" s="24" t="s">
        <v>479</v>
      </c>
      <c r="I480" s="25">
        <v>46255</v>
      </c>
      <c r="J480" s="24" t="s">
        <v>527</v>
      </c>
      <c r="K480" s="24" t="s">
        <v>610</v>
      </c>
      <c r="L480" s="24" t="s">
        <v>790</v>
      </c>
      <c r="M480" s="24" t="s">
        <v>799</v>
      </c>
      <c r="N480" s="26"/>
      <c r="O480" s="24" t="s">
        <v>44</v>
      </c>
      <c r="P480" s="30">
        <v>-372.44</v>
      </c>
      <c r="Q480" s="30">
        <f t="shared" si="15"/>
        <v>-877.28</v>
      </c>
    </row>
    <row r="481" spans="1:17" x14ac:dyDescent="0.25">
      <c r="A481" s="24"/>
      <c r="B481" s="24"/>
      <c r="C481" s="24"/>
      <c r="D481" s="24"/>
      <c r="E481" s="24"/>
      <c r="F481" s="24"/>
      <c r="G481" s="24"/>
      <c r="H481" s="24" t="s">
        <v>479</v>
      </c>
      <c r="I481" s="25">
        <v>46259</v>
      </c>
      <c r="J481" s="24" t="s">
        <v>562</v>
      </c>
      <c r="K481" s="24" t="s">
        <v>636</v>
      </c>
      <c r="L481" s="24" t="s">
        <v>791</v>
      </c>
      <c r="M481" s="24" t="s">
        <v>799</v>
      </c>
      <c r="N481" s="26"/>
      <c r="O481" s="24" t="s">
        <v>44</v>
      </c>
      <c r="P481" s="30">
        <v>-56.25</v>
      </c>
      <c r="Q481" s="30">
        <f t="shared" si="15"/>
        <v>-933.53</v>
      </c>
    </row>
    <row r="482" spans="1:17" ht="15.75" thickBot="1" x14ac:dyDescent="0.3">
      <c r="A482" s="24"/>
      <c r="B482" s="24"/>
      <c r="C482" s="24"/>
      <c r="D482" s="24"/>
      <c r="E482" s="24"/>
      <c r="F482" s="24"/>
      <c r="G482" s="24"/>
      <c r="H482" s="24" t="s">
        <v>479</v>
      </c>
      <c r="I482" s="25">
        <v>46262</v>
      </c>
      <c r="J482" s="24" t="s">
        <v>563</v>
      </c>
      <c r="K482" s="24" t="s">
        <v>630</v>
      </c>
      <c r="L482" s="24" t="s">
        <v>792</v>
      </c>
      <c r="M482" s="24" t="s">
        <v>799</v>
      </c>
      <c r="N482" s="26"/>
      <c r="O482" s="24" t="s">
        <v>44</v>
      </c>
      <c r="P482" s="30">
        <v>-6.99</v>
      </c>
      <c r="Q482" s="30">
        <f t="shared" si="15"/>
        <v>-940.52</v>
      </c>
    </row>
    <row r="483" spans="1:17" ht="15.75" thickBot="1" x14ac:dyDescent="0.3">
      <c r="A483" s="28"/>
      <c r="B483" s="28"/>
      <c r="C483" s="28"/>
      <c r="D483" s="28" t="s">
        <v>472</v>
      </c>
      <c r="E483" s="28"/>
      <c r="F483" s="28"/>
      <c r="G483" s="28"/>
      <c r="H483" s="28"/>
      <c r="I483" s="29"/>
      <c r="J483" s="28"/>
      <c r="K483" s="28"/>
      <c r="L483" s="28"/>
      <c r="M483" s="28"/>
      <c r="N483" s="28"/>
      <c r="O483" s="28"/>
      <c r="P483" s="3">
        <f>ROUND(SUM(P464:P482),5)</f>
        <v>-940.52</v>
      </c>
      <c r="Q483" s="3">
        <f>Q482</f>
        <v>-940.52</v>
      </c>
    </row>
    <row r="484" spans="1:17" x14ac:dyDescent="0.25">
      <c r="A484" s="28"/>
      <c r="B484" s="28"/>
      <c r="C484" s="28" t="s">
        <v>298</v>
      </c>
      <c r="D484" s="28"/>
      <c r="E484" s="28"/>
      <c r="F484" s="28"/>
      <c r="G484" s="28"/>
      <c r="H484" s="28"/>
      <c r="I484" s="29"/>
      <c r="J484" s="28"/>
      <c r="K484" s="28"/>
      <c r="L484" s="28"/>
      <c r="M484" s="28"/>
      <c r="N484" s="28"/>
      <c r="O484" s="28"/>
      <c r="P484" s="2">
        <f>ROUND(P463+P483,5)</f>
        <v>-974.52</v>
      </c>
      <c r="Q484" s="2">
        <f>ROUND(Q463+Q483,5)</f>
        <v>-974.52</v>
      </c>
    </row>
    <row r="485" spans="1:17" x14ac:dyDescent="0.25">
      <c r="A485" s="1"/>
      <c r="B485" s="1"/>
      <c r="C485" s="1" t="s">
        <v>300</v>
      </c>
      <c r="D485" s="1"/>
      <c r="E485" s="1"/>
      <c r="F485" s="1"/>
      <c r="G485" s="1"/>
      <c r="H485" s="1"/>
      <c r="I485" s="22"/>
      <c r="J485" s="1"/>
      <c r="K485" s="1"/>
      <c r="L485" s="1"/>
      <c r="M485" s="1"/>
      <c r="N485" s="1"/>
      <c r="O485" s="1"/>
      <c r="P485" s="23"/>
      <c r="Q485" s="23"/>
    </row>
    <row r="486" spans="1:17" x14ac:dyDescent="0.25">
      <c r="A486" s="24"/>
      <c r="B486" s="24"/>
      <c r="C486" s="24"/>
      <c r="D486" s="24"/>
      <c r="E486" s="24"/>
      <c r="F486" s="24"/>
      <c r="G486" s="24"/>
      <c r="H486" s="24" t="s">
        <v>478</v>
      </c>
      <c r="I486" s="25">
        <v>46235</v>
      </c>
      <c r="J486" s="24" t="s">
        <v>564</v>
      </c>
      <c r="K486" s="24" t="s">
        <v>637</v>
      </c>
      <c r="L486" s="24" t="s">
        <v>793</v>
      </c>
      <c r="M486" s="24" t="s">
        <v>799</v>
      </c>
      <c r="N486" s="26"/>
      <c r="O486" s="24" t="s">
        <v>41</v>
      </c>
      <c r="P486" s="30">
        <v>-125</v>
      </c>
      <c r="Q486" s="30">
        <f>ROUND(Q485+P486,5)</f>
        <v>-125</v>
      </c>
    </row>
    <row r="487" spans="1:17" ht="15.75" thickBot="1" x14ac:dyDescent="0.3">
      <c r="A487" s="24"/>
      <c r="B487" s="24"/>
      <c r="C487" s="24"/>
      <c r="D487" s="24"/>
      <c r="E487" s="24"/>
      <c r="F487" s="24"/>
      <c r="G487" s="24"/>
      <c r="H487" s="24" t="s">
        <v>478</v>
      </c>
      <c r="I487" s="25">
        <v>46253</v>
      </c>
      <c r="J487" s="24" t="s">
        <v>565</v>
      </c>
      <c r="K487" s="24" t="s">
        <v>638</v>
      </c>
      <c r="L487" s="24" t="s">
        <v>794</v>
      </c>
      <c r="M487" s="24" t="s">
        <v>799</v>
      </c>
      <c r="N487" s="26"/>
      <c r="O487" s="24" t="s">
        <v>41</v>
      </c>
      <c r="P487" s="30">
        <v>-1600</v>
      </c>
      <c r="Q487" s="30">
        <f>ROUND(Q486+P487,5)</f>
        <v>-1725</v>
      </c>
    </row>
    <row r="488" spans="1:17" ht="15.75" thickBot="1" x14ac:dyDescent="0.3">
      <c r="A488" s="28"/>
      <c r="B488" s="28"/>
      <c r="C488" s="28" t="s">
        <v>473</v>
      </c>
      <c r="D488" s="28"/>
      <c r="E488" s="28"/>
      <c r="F488" s="28"/>
      <c r="G488" s="28"/>
      <c r="H488" s="28"/>
      <c r="I488" s="29"/>
      <c r="J488" s="28"/>
      <c r="K488" s="28"/>
      <c r="L488" s="28"/>
      <c r="M488" s="28"/>
      <c r="N488" s="28"/>
      <c r="O488" s="28"/>
      <c r="P488" s="3">
        <f>ROUND(SUM(P485:P487),5)</f>
        <v>-1725</v>
      </c>
      <c r="Q488" s="3">
        <f>Q487</f>
        <v>-1725</v>
      </c>
    </row>
    <row r="489" spans="1:17" x14ac:dyDescent="0.25">
      <c r="A489" s="28"/>
      <c r="B489" s="28" t="s">
        <v>306</v>
      </c>
      <c r="C489" s="28"/>
      <c r="D489" s="28"/>
      <c r="E489" s="28"/>
      <c r="F489" s="28"/>
      <c r="G489" s="28"/>
      <c r="H489" s="28"/>
      <c r="I489" s="29"/>
      <c r="J489" s="28"/>
      <c r="K489" s="28"/>
      <c r="L489" s="28"/>
      <c r="M489" s="28"/>
      <c r="N489" s="28"/>
      <c r="O489" s="28"/>
      <c r="P489" s="2">
        <f>ROUND(P484+P488,5)</f>
        <v>-2699.52</v>
      </c>
      <c r="Q489" s="2">
        <f>ROUND(Q484+Q488,5)</f>
        <v>-2699.52</v>
      </c>
    </row>
    <row r="490" spans="1:17" x14ac:dyDescent="0.25">
      <c r="A490" s="1"/>
      <c r="B490" s="1" t="s">
        <v>307</v>
      </c>
      <c r="C490" s="1"/>
      <c r="D490" s="1"/>
      <c r="E490" s="1"/>
      <c r="F490" s="1"/>
      <c r="G490" s="1"/>
      <c r="H490" s="1"/>
      <c r="I490" s="22"/>
      <c r="J490" s="1"/>
      <c r="K490" s="1"/>
      <c r="L490" s="1"/>
      <c r="M490" s="1"/>
      <c r="N490" s="1"/>
      <c r="O490" s="1"/>
      <c r="P490" s="23"/>
      <c r="Q490" s="23"/>
    </row>
    <row r="491" spans="1:17" x14ac:dyDescent="0.25">
      <c r="A491" s="1"/>
      <c r="B491" s="1"/>
      <c r="C491" s="1" t="s">
        <v>308</v>
      </c>
      <c r="D491" s="1"/>
      <c r="E491" s="1"/>
      <c r="F491" s="1"/>
      <c r="G491" s="1"/>
      <c r="H491" s="1"/>
      <c r="I491" s="22"/>
      <c r="J491" s="1"/>
      <c r="K491" s="1"/>
      <c r="L491" s="1"/>
      <c r="M491" s="1"/>
      <c r="N491" s="1"/>
      <c r="O491" s="1"/>
      <c r="P491" s="23"/>
      <c r="Q491" s="23"/>
    </row>
    <row r="492" spans="1:17" ht="15.75" thickBot="1" x14ac:dyDescent="0.3">
      <c r="A492" s="21"/>
      <c r="B492" s="21"/>
      <c r="C492" s="21"/>
      <c r="D492" s="21"/>
      <c r="E492" s="21"/>
      <c r="F492" s="21"/>
      <c r="G492" s="24"/>
      <c r="H492" s="24" t="s">
        <v>479</v>
      </c>
      <c r="I492" s="25">
        <v>46265</v>
      </c>
      <c r="J492" s="24" t="s">
        <v>489</v>
      </c>
      <c r="K492" s="24" t="s">
        <v>573</v>
      </c>
      <c r="L492" s="24" t="s">
        <v>795</v>
      </c>
      <c r="M492" s="24" t="s">
        <v>799</v>
      </c>
      <c r="N492" s="26"/>
      <c r="O492" s="24" t="s">
        <v>44</v>
      </c>
      <c r="P492" s="27">
        <v>-125.99</v>
      </c>
      <c r="Q492" s="27">
        <f>ROUND(Q491+P492,5)</f>
        <v>-125.99</v>
      </c>
    </row>
    <row r="493" spans="1:17" x14ac:dyDescent="0.25">
      <c r="A493" s="28"/>
      <c r="B493" s="28"/>
      <c r="C493" s="28" t="s">
        <v>474</v>
      </c>
      <c r="D493" s="28"/>
      <c r="E493" s="28"/>
      <c r="F493" s="28"/>
      <c r="G493" s="28"/>
      <c r="H493" s="28"/>
      <c r="I493" s="29"/>
      <c r="J493" s="28"/>
      <c r="K493" s="28"/>
      <c r="L493" s="28"/>
      <c r="M493" s="28"/>
      <c r="N493" s="28"/>
      <c r="O493" s="28"/>
      <c r="P493" s="2">
        <f>ROUND(SUM(P491:P492),5)</f>
        <v>-125.99</v>
      </c>
      <c r="Q493" s="2">
        <f>Q492</f>
        <v>-125.99</v>
      </c>
    </row>
    <row r="494" spans="1:17" x14ac:dyDescent="0.25">
      <c r="A494" s="1"/>
      <c r="B494" s="1"/>
      <c r="C494" s="1" t="s">
        <v>309</v>
      </c>
      <c r="D494" s="1"/>
      <c r="E494" s="1"/>
      <c r="F494" s="1"/>
      <c r="G494" s="1"/>
      <c r="H494" s="1"/>
      <c r="I494" s="22"/>
      <c r="J494" s="1"/>
      <c r="K494" s="1"/>
      <c r="L494" s="1"/>
      <c r="M494" s="1"/>
      <c r="N494" s="1"/>
      <c r="O494" s="1"/>
      <c r="P494" s="23"/>
      <c r="Q494" s="23"/>
    </row>
    <row r="495" spans="1:17" ht="15.75" thickBot="1" x14ac:dyDescent="0.3">
      <c r="A495" s="21"/>
      <c r="B495" s="21"/>
      <c r="C495" s="21"/>
      <c r="D495" s="21"/>
      <c r="E495" s="21"/>
      <c r="F495" s="21"/>
      <c r="G495" s="24"/>
      <c r="H495" s="24" t="s">
        <v>479</v>
      </c>
      <c r="I495" s="25">
        <v>46238</v>
      </c>
      <c r="J495" s="24" t="s">
        <v>488</v>
      </c>
      <c r="K495" s="24" t="s">
        <v>574</v>
      </c>
      <c r="L495" s="24" t="s">
        <v>796</v>
      </c>
      <c r="M495" s="24" t="s">
        <v>799</v>
      </c>
      <c r="N495" s="26"/>
      <c r="O495" s="24" t="s">
        <v>44</v>
      </c>
      <c r="P495" s="27">
        <v>-45.73</v>
      </c>
      <c r="Q495" s="27">
        <f>ROUND(Q494+P495,5)</f>
        <v>-45.73</v>
      </c>
    </row>
    <row r="496" spans="1:17" x14ac:dyDescent="0.25">
      <c r="A496" s="28"/>
      <c r="B496" s="28"/>
      <c r="C496" s="28" t="s">
        <v>475</v>
      </c>
      <c r="D496" s="28"/>
      <c r="E496" s="28"/>
      <c r="F496" s="28"/>
      <c r="G496" s="28"/>
      <c r="H496" s="28"/>
      <c r="I496" s="29"/>
      <c r="J496" s="28"/>
      <c r="K496" s="28"/>
      <c r="L496" s="28"/>
      <c r="M496" s="28"/>
      <c r="N496" s="28"/>
      <c r="O496" s="28"/>
      <c r="P496" s="2">
        <f>ROUND(SUM(P494:P495),5)</f>
        <v>-45.73</v>
      </c>
      <c r="Q496" s="2">
        <f>Q495</f>
        <v>-45.73</v>
      </c>
    </row>
    <row r="497" spans="1:17" x14ac:dyDescent="0.25">
      <c r="A497" s="1"/>
      <c r="B497" s="1"/>
      <c r="C497" s="1" t="s">
        <v>313</v>
      </c>
      <c r="D497" s="1"/>
      <c r="E497" s="1"/>
      <c r="F497" s="1"/>
      <c r="G497" s="1"/>
      <c r="H497" s="1"/>
      <c r="I497" s="22"/>
      <c r="J497" s="1"/>
      <c r="K497" s="1"/>
      <c r="L497" s="1"/>
      <c r="M497" s="1"/>
      <c r="N497" s="1"/>
      <c r="O497" s="1"/>
      <c r="P497" s="23"/>
      <c r="Q497" s="23"/>
    </row>
    <row r="498" spans="1:17" x14ac:dyDescent="0.25">
      <c r="A498" s="24"/>
      <c r="B498" s="24"/>
      <c r="C498" s="24"/>
      <c r="D498" s="24"/>
      <c r="E498" s="24"/>
      <c r="F498" s="24"/>
      <c r="G498" s="24"/>
      <c r="H498" s="24" t="s">
        <v>479</v>
      </c>
      <c r="I498" s="25">
        <v>46254</v>
      </c>
      <c r="J498" s="24" t="s">
        <v>566</v>
      </c>
      <c r="K498" s="24" t="s">
        <v>639</v>
      </c>
      <c r="L498" s="24" t="s">
        <v>797</v>
      </c>
      <c r="M498" s="24" t="s">
        <v>799</v>
      </c>
      <c r="N498" s="26"/>
      <c r="O498" s="24" t="s">
        <v>44</v>
      </c>
      <c r="P498" s="30">
        <v>-200</v>
      </c>
      <c r="Q498" s="30">
        <f>ROUND(Q497+P498,5)</f>
        <v>-200</v>
      </c>
    </row>
    <row r="499" spans="1:17" ht="15.75" thickBot="1" x14ac:dyDescent="0.3">
      <c r="A499" s="24"/>
      <c r="B499" s="24"/>
      <c r="C499" s="24"/>
      <c r="D499" s="24"/>
      <c r="E499" s="24"/>
      <c r="F499" s="24"/>
      <c r="G499" s="24"/>
      <c r="H499" s="24" t="s">
        <v>478</v>
      </c>
      <c r="I499" s="25">
        <v>46264</v>
      </c>
      <c r="J499" s="24" t="s">
        <v>567</v>
      </c>
      <c r="K499" s="24" t="s">
        <v>640</v>
      </c>
      <c r="L499" s="24" t="s">
        <v>798</v>
      </c>
      <c r="M499" s="24" t="s">
        <v>799</v>
      </c>
      <c r="N499" s="26"/>
      <c r="O499" s="24" t="s">
        <v>41</v>
      </c>
      <c r="P499" s="30">
        <v>-400</v>
      </c>
      <c r="Q499" s="30">
        <f>ROUND(Q498+P499,5)</f>
        <v>-600</v>
      </c>
    </row>
    <row r="500" spans="1:17" ht="15.75" thickBot="1" x14ac:dyDescent="0.3">
      <c r="A500" s="28"/>
      <c r="B500" s="28"/>
      <c r="C500" s="28" t="s">
        <v>476</v>
      </c>
      <c r="D500" s="28"/>
      <c r="E500" s="28"/>
      <c r="F500" s="28"/>
      <c r="G500" s="28"/>
      <c r="H500" s="28"/>
      <c r="I500" s="29"/>
      <c r="J500" s="28"/>
      <c r="K500" s="28"/>
      <c r="L500" s="28"/>
      <c r="M500" s="28"/>
      <c r="N500" s="28"/>
      <c r="O500" s="28"/>
      <c r="P500" s="3">
        <f>ROUND(SUM(P497:P499),5)</f>
        <v>-600</v>
      </c>
      <c r="Q500" s="3">
        <f>Q499</f>
        <v>-600</v>
      </c>
    </row>
    <row r="501" spans="1:17" x14ac:dyDescent="0.25">
      <c r="A501" s="28"/>
      <c r="B501" s="28" t="s">
        <v>317</v>
      </c>
      <c r="C501" s="28"/>
      <c r="D501" s="28"/>
      <c r="E501" s="28"/>
      <c r="F501" s="28"/>
      <c r="G501" s="28"/>
      <c r="H501" s="28"/>
      <c r="I501" s="29"/>
      <c r="J501" s="28"/>
      <c r="K501" s="28"/>
      <c r="L501" s="28"/>
      <c r="M501" s="28"/>
      <c r="N501" s="28"/>
      <c r="O501" s="28"/>
      <c r="P501" s="2">
        <f>ROUND(P493+P496+P500,5)</f>
        <v>-771.72</v>
      </c>
      <c r="Q501" s="2">
        <f>ROUND(Q493+Q496+Q500,5)</f>
        <v>-771.72</v>
      </c>
    </row>
    <row r="502" spans="1:17" x14ac:dyDescent="0.25">
      <c r="A502" s="1"/>
      <c r="B502" s="1" t="s">
        <v>318</v>
      </c>
      <c r="C502" s="1"/>
      <c r="D502" s="1"/>
      <c r="E502" s="1"/>
      <c r="F502" s="1"/>
      <c r="G502" s="1"/>
      <c r="H502" s="1"/>
      <c r="I502" s="22"/>
      <c r="J502" s="1"/>
      <c r="K502" s="1"/>
      <c r="L502" s="1"/>
      <c r="M502" s="1"/>
      <c r="N502" s="1"/>
      <c r="O502" s="1"/>
      <c r="P502" s="23"/>
      <c r="Q502" s="23"/>
    </row>
    <row r="503" spans="1:17" x14ac:dyDescent="0.25">
      <c r="A503" s="24"/>
      <c r="B503" s="24"/>
      <c r="C503" s="24"/>
      <c r="D503" s="24"/>
      <c r="E503" s="24"/>
      <c r="F503" s="24"/>
      <c r="G503" s="24"/>
      <c r="H503" s="24" t="s">
        <v>479</v>
      </c>
      <c r="I503" s="25">
        <v>46251</v>
      </c>
      <c r="J503" s="24"/>
      <c r="K503" s="24" t="s">
        <v>919</v>
      </c>
      <c r="L503" s="24" t="s">
        <v>945</v>
      </c>
      <c r="M503" s="24" t="s">
        <v>799</v>
      </c>
      <c r="N503" s="26"/>
      <c r="O503" s="24" t="s">
        <v>44</v>
      </c>
      <c r="P503" s="30">
        <v>-14.99</v>
      </c>
      <c r="Q503" s="30">
        <f>ROUND(Q502+P503,5)</f>
        <v>-14.99</v>
      </c>
    </row>
    <row r="504" spans="1:17" x14ac:dyDescent="0.25">
      <c r="A504" s="24"/>
      <c r="B504" s="24"/>
      <c r="C504" s="24"/>
      <c r="D504" s="24"/>
      <c r="E504" s="24"/>
      <c r="F504" s="24"/>
      <c r="G504" s="24"/>
      <c r="H504" s="24" t="s">
        <v>814</v>
      </c>
      <c r="I504" s="25">
        <v>46260</v>
      </c>
      <c r="J504" s="24" t="s">
        <v>815</v>
      </c>
      <c r="K504" s="24" t="s">
        <v>920</v>
      </c>
      <c r="L504" s="24" t="s">
        <v>946</v>
      </c>
      <c r="M504" s="24" t="s">
        <v>799</v>
      </c>
      <c r="N504" s="26"/>
      <c r="O504" s="24" t="s">
        <v>16</v>
      </c>
      <c r="P504" s="30">
        <v>60</v>
      </c>
      <c r="Q504" s="30">
        <f>ROUND(Q503+P504,5)</f>
        <v>45.01</v>
      </c>
    </row>
    <row r="505" spans="1:17" ht="15.75" thickBot="1" x14ac:dyDescent="0.3">
      <c r="A505" s="24"/>
      <c r="B505" s="24"/>
      <c r="C505" s="24"/>
      <c r="D505" s="24"/>
      <c r="E505" s="24"/>
      <c r="F505" s="24"/>
      <c r="G505" s="24"/>
      <c r="H505" s="24" t="s">
        <v>814</v>
      </c>
      <c r="I505" s="25">
        <v>46260</v>
      </c>
      <c r="J505" s="24" t="s">
        <v>815</v>
      </c>
      <c r="K505" s="24" t="s">
        <v>920</v>
      </c>
      <c r="L505" s="24" t="s">
        <v>947</v>
      </c>
      <c r="M505" s="24" t="s">
        <v>799</v>
      </c>
      <c r="N505" s="26"/>
      <c r="O505" s="24" t="s">
        <v>16</v>
      </c>
      <c r="P505" s="27">
        <v>22.63</v>
      </c>
      <c r="Q505" s="27">
        <f>ROUND(Q504+P505,5)</f>
        <v>67.64</v>
      </c>
    </row>
    <row r="506" spans="1:17" x14ac:dyDescent="0.25">
      <c r="A506" s="28"/>
      <c r="B506" s="28" t="s">
        <v>800</v>
      </c>
      <c r="C506" s="28"/>
      <c r="D506" s="28"/>
      <c r="E506" s="28"/>
      <c r="F506" s="28"/>
      <c r="G506" s="28"/>
      <c r="H506" s="28"/>
      <c r="I506" s="29"/>
      <c r="J506" s="28"/>
      <c r="K506" s="28"/>
      <c r="L506" s="28"/>
      <c r="M506" s="28"/>
      <c r="N506" s="28"/>
      <c r="O506" s="28"/>
      <c r="P506" s="2">
        <f>ROUND(SUM(P502:P505),5)</f>
        <v>67.64</v>
      </c>
      <c r="Q506" s="2">
        <f>Q505</f>
        <v>67.64</v>
      </c>
    </row>
    <row r="507" spans="1:17" x14ac:dyDescent="0.25">
      <c r="A507" s="1"/>
      <c r="B507" s="1" t="s">
        <v>323</v>
      </c>
      <c r="C507" s="1"/>
      <c r="D507" s="1"/>
      <c r="E507" s="1"/>
      <c r="F507" s="1"/>
      <c r="G507" s="1"/>
      <c r="H507" s="1"/>
      <c r="I507" s="22"/>
      <c r="J507" s="1"/>
      <c r="K507" s="1"/>
      <c r="L507" s="1"/>
      <c r="M507" s="1"/>
      <c r="N507" s="1"/>
      <c r="O507" s="1"/>
      <c r="P507" s="23"/>
      <c r="Q507" s="23"/>
    </row>
    <row r="508" spans="1:17" x14ac:dyDescent="0.25">
      <c r="A508" s="1"/>
      <c r="B508" s="1"/>
      <c r="C508" s="1" t="s">
        <v>324</v>
      </c>
      <c r="D508" s="1"/>
      <c r="E508" s="1"/>
      <c r="F508" s="1"/>
      <c r="G508" s="1"/>
      <c r="H508" s="1"/>
      <c r="I508" s="22"/>
      <c r="J508" s="1"/>
      <c r="K508" s="1"/>
      <c r="L508" s="1"/>
      <c r="M508" s="1"/>
      <c r="N508" s="1"/>
      <c r="O508" s="1"/>
      <c r="P508" s="23"/>
      <c r="Q508" s="23"/>
    </row>
    <row r="509" spans="1:17" x14ac:dyDescent="0.25">
      <c r="A509" s="1"/>
      <c r="B509" s="1"/>
      <c r="C509" s="1"/>
      <c r="D509" s="1" t="s">
        <v>327</v>
      </c>
      <c r="E509" s="1"/>
      <c r="F509" s="1"/>
      <c r="G509" s="1"/>
      <c r="H509" s="1"/>
      <c r="I509" s="22"/>
      <c r="J509" s="1"/>
      <c r="K509" s="1"/>
      <c r="L509" s="1"/>
      <c r="M509" s="1"/>
      <c r="N509" s="1"/>
      <c r="O509" s="1"/>
      <c r="P509" s="23"/>
      <c r="Q509" s="23"/>
    </row>
    <row r="510" spans="1:17" x14ac:dyDescent="0.25">
      <c r="A510" s="24"/>
      <c r="B510" s="24"/>
      <c r="C510" s="24"/>
      <c r="D510" s="24"/>
      <c r="E510" s="24"/>
      <c r="F510" s="24"/>
      <c r="G510" s="24"/>
      <c r="H510" s="24" t="s">
        <v>814</v>
      </c>
      <c r="I510" s="25">
        <v>46246</v>
      </c>
      <c r="J510" s="24" t="s">
        <v>816</v>
      </c>
      <c r="K510" s="24" t="s">
        <v>921</v>
      </c>
      <c r="L510" s="24" t="s">
        <v>948</v>
      </c>
      <c r="M510" s="24" t="s">
        <v>799</v>
      </c>
      <c r="N510" s="26"/>
      <c r="O510" s="24" t="s">
        <v>1027</v>
      </c>
      <c r="P510" s="30">
        <v>150</v>
      </c>
      <c r="Q510" s="30">
        <f>ROUND(Q509+P510,5)</f>
        <v>150</v>
      </c>
    </row>
    <row r="511" spans="1:17" x14ac:dyDescent="0.25">
      <c r="A511" s="24"/>
      <c r="B511" s="24"/>
      <c r="C511" s="24"/>
      <c r="D511" s="24"/>
      <c r="E511" s="24"/>
      <c r="F511" s="24"/>
      <c r="G511" s="24"/>
      <c r="H511" s="24" t="s">
        <v>814</v>
      </c>
      <c r="I511" s="25">
        <v>46246</v>
      </c>
      <c r="J511" s="24" t="s">
        <v>817</v>
      </c>
      <c r="K511" s="24" t="s">
        <v>922</v>
      </c>
      <c r="L511" s="24" t="s">
        <v>949</v>
      </c>
      <c r="M511" s="24" t="s">
        <v>799</v>
      </c>
      <c r="N511" s="26"/>
      <c r="O511" s="24" t="s">
        <v>1027</v>
      </c>
      <c r="P511" s="30">
        <v>50</v>
      </c>
      <c r="Q511" s="30">
        <f>ROUND(Q510+P511,5)</f>
        <v>200</v>
      </c>
    </row>
    <row r="512" spans="1:17" ht="15.75" thickBot="1" x14ac:dyDescent="0.3">
      <c r="A512" s="24"/>
      <c r="B512" s="24"/>
      <c r="C512" s="24"/>
      <c r="D512" s="24"/>
      <c r="E512" s="24"/>
      <c r="F512" s="24"/>
      <c r="G512" s="24"/>
      <c r="H512" s="24" t="s">
        <v>814</v>
      </c>
      <c r="I512" s="25">
        <v>46246</v>
      </c>
      <c r="J512" s="24" t="s">
        <v>818</v>
      </c>
      <c r="K512" s="24" t="s">
        <v>923</v>
      </c>
      <c r="L512" s="24" t="s">
        <v>950</v>
      </c>
      <c r="M512" s="24" t="s">
        <v>799</v>
      </c>
      <c r="N512" s="26"/>
      <c r="O512" s="24" t="s">
        <v>1027</v>
      </c>
      <c r="P512" s="30">
        <v>150</v>
      </c>
      <c r="Q512" s="30">
        <f>ROUND(Q511+P512,5)</f>
        <v>350</v>
      </c>
    </row>
    <row r="513" spans="1:17" ht="15.75" thickBot="1" x14ac:dyDescent="0.3">
      <c r="A513" s="28"/>
      <c r="B513" s="28"/>
      <c r="C513" s="28"/>
      <c r="D513" s="28" t="s">
        <v>801</v>
      </c>
      <c r="E513" s="28"/>
      <c r="F513" s="28"/>
      <c r="G513" s="28"/>
      <c r="H513" s="28"/>
      <c r="I513" s="29"/>
      <c r="J513" s="28"/>
      <c r="K513" s="28"/>
      <c r="L513" s="28"/>
      <c r="M513" s="28"/>
      <c r="N513" s="28"/>
      <c r="O513" s="28"/>
      <c r="P513" s="3">
        <f>ROUND(SUM(P509:P512),5)</f>
        <v>350</v>
      </c>
      <c r="Q513" s="3">
        <f>Q512</f>
        <v>350</v>
      </c>
    </row>
    <row r="514" spans="1:17" x14ac:dyDescent="0.25">
      <c r="A514" s="28"/>
      <c r="B514" s="28"/>
      <c r="C514" s="28" t="s">
        <v>328</v>
      </c>
      <c r="D514" s="28"/>
      <c r="E514" s="28"/>
      <c r="F514" s="28"/>
      <c r="G514" s="28"/>
      <c r="H514" s="28"/>
      <c r="I514" s="29"/>
      <c r="J514" s="28"/>
      <c r="K514" s="28"/>
      <c r="L514" s="28"/>
      <c r="M514" s="28"/>
      <c r="N514" s="28"/>
      <c r="O514" s="28"/>
      <c r="P514" s="2">
        <f>P513</f>
        <v>350</v>
      </c>
      <c r="Q514" s="2">
        <f>Q513</f>
        <v>350</v>
      </c>
    </row>
    <row r="515" spans="1:17" x14ac:dyDescent="0.25">
      <c r="A515" s="1"/>
      <c r="B515" s="1"/>
      <c r="C515" s="1" t="s">
        <v>329</v>
      </c>
      <c r="D515" s="1"/>
      <c r="E515" s="1"/>
      <c r="F515" s="1"/>
      <c r="G515" s="1"/>
      <c r="H515" s="1"/>
      <c r="I515" s="22"/>
      <c r="J515" s="1"/>
      <c r="K515" s="1"/>
      <c r="L515" s="1"/>
      <c r="M515" s="1"/>
      <c r="N515" s="1"/>
      <c r="O515" s="1"/>
      <c r="P515" s="23"/>
      <c r="Q515" s="23"/>
    </row>
    <row r="516" spans="1:17" x14ac:dyDescent="0.25">
      <c r="A516" s="1"/>
      <c r="B516" s="1"/>
      <c r="C516" s="1"/>
      <c r="D516" s="1" t="s">
        <v>330</v>
      </c>
      <c r="E516" s="1"/>
      <c r="F516" s="1"/>
      <c r="G516" s="1"/>
      <c r="H516" s="1"/>
      <c r="I516" s="22"/>
      <c r="J516" s="1"/>
      <c r="K516" s="1"/>
      <c r="L516" s="1"/>
      <c r="M516" s="1"/>
      <c r="N516" s="1"/>
      <c r="O516" s="1"/>
      <c r="P516" s="23"/>
      <c r="Q516" s="23"/>
    </row>
    <row r="517" spans="1:17" x14ac:dyDescent="0.25">
      <c r="A517" s="24"/>
      <c r="B517" s="24"/>
      <c r="C517" s="24"/>
      <c r="D517" s="24"/>
      <c r="E517" s="24"/>
      <c r="F517" s="24"/>
      <c r="G517" s="24"/>
      <c r="H517" s="24" t="s">
        <v>814</v>
      </c>
      <c r="I517" s="25">
        <v>46248</v>
      </c>
      <c r="J517" s="24" t="s">
        <v>819</v>
      </c>
      <c r="K517" s="24" t="s">
        <v>924</v>
      </c>
      <c r="L517" s="24" t="s">
        <v>951</v>
      </c>
      <c r="M517" s="24" t="s">
        <v>799</v>
      </c>
      <c r="N517" s="26"/>
      <c r="O517" s="24" t="s">
        <v>17</v>
      </c>
      <c r="P517" s="30">
        <v>5892.64</v>
      </c>
      <c r="Q517" s="30">
        <f>ROUND(Q516+P517,5)</f>
        <v>5892.64</v>
      </c>
    </row>
    <row r="518" spans="1:17" ht="15.75" thickBot="1" x14ac:dyDescent="0.3">
      <c r="A518" s="24"/>
      <c r="B518" s="24"/>
      <c r="C518" s="24"/>
      <c r="D518" s="24"/>
      <c r="E518" s="24"/>
      <c r="F518" s="24"/>
      <c r="G518" s="24"/>
      <c r="H518" s="24" t="s">
        <v>814</v>
      </c>
      <c r="I518" s="25">
        <v>46248</v>
      </c>
      <c r="J518" s="24" t="s">
        <v>819</v>
      </c>
      <c r="K518" s="24" t="s">
        <v>924</v>
      </c>
      <c r="L518" s="24" t="s">
        <v>952</v>
      </c>
      <c r="M518" s="24" t="s">
        <v>799</v>
      </c>
      <c r="N518" s="26"/>
      <c r="O518" s="24" t="s">
        <v>17</v>
      </c>
      <c r="P518" s="27">
        <v>12923.04</v>
      </c>
      <c r="Q518" s="27">
        <f>ROUND(Q517+P518,5)</f>
        <v>18815.68</v>
      </c>
    </row>
    <row r="519" spans="1:17" x14ac:dyDescent="0.25">
      <c r="A519" s="28"/>
      <c r="B519" s="28"/>
      <c r="C519" s="28"/>
      <c r="D519" s="28" t="s">
        <v>802</v>
      </c>
      <c r="E519" s="28"/>
      <c r="F519" s="28"/>
      <c r="G519" s="28"/>
      <c r="H519" s="28"/>
      <c r="I519" s="29"/>
      <c r="J519" s="28"/>
      <c r="K519" s="28"/>
      <c r="L519" s="28"/>
      <c r="M519" s="28"/>
      <c r="N519" s="28"/>
      <c r="O519" s="28"/>
      <c r="P519" s="2">
        <f>ROUND(SUM(P516:P518),5)</f>
        <v>18815.68</v>
      </c>
      <c r="Q519" s="2">
        <f>Q518</f>
        <v>18815.68</v>
      </c>
    </row>
    <row r="520" spans="1:17" x14ac:dyDescent="0.25">
      <c r="A520" s="1"/>
      <c r="B520" s="1"/>
      <c r="C520" s="1"/>
      <c r="D520" s="1" t="s">
        <v>331</v>
      </c>
      <c r="E520" s="1"/>
      <c r="F520" s="1"/>
      <c r="G520" s="1"/>
      <c r="H520" s="1"/>
      <c r="I520" s="22"/>
      <c r="J520" s="1"/>
      <c r="K520" s="1"/>
      <c r="L520" s="1"/>
      <c r="M520" s="1"/>
      <c r="N520" s="1"/>
      <c r="O520" s="1"/>
      <c r="P520" s="23"/>
      <c r="Q520" s="23"/>
    </row>
    <row r="521" spans="1:17" x14ac:dyDescent="0.25">
      <c r="A521" s="24"/>
      <c r="B521" s="24"/>
      <c r="C521" s="24"/>
      <c r="D521" s="24"/>
      <c r="E521" s="24"/>
      <c r="F521" s="24"/>
      <c r="G521" s="24"/>
      <c r="H521" s="24" t="s">
        <v>814</v>
      </c>
      <c r="I521" s="25">
        <v>46248</v>
      </c>
      <c r="J521" s="24" t="s">
        <v>820</v>
      </c>
      <c r="K521" s="24" t="s">
        <v>924</v>
      </c>
      <c r="L521" s="24" t="s">
        <v>953</v>
      </c>
      <c r="M521" s="24" t="s">
        <v>799</v>
      </c>
      <c r="N521" s="26"/>
      <c r="O521" s="24" t="s">
        <v>17</v>
      </c>
      <c r="P521" s="30">
        <v>2823.5</v>
      </c>
      <c r="Q521" s="30">
        <f t="shared" ref="Q521:Q527" si="16">ROUND(Q520+P521,5)</f>
        <v>2823.5</v>
      </c>
    </row>
    <row r="522" spans="1:17" x14ac:dyDescent="0.25">
      <c r="A522" s="24"/>
      <c r="B522" s="24"/>
      <c r="C522" s="24"/>
      <c r="D522" s="24"/>
      <c r="E522" s="24"/>
      <c r="F522" s="24"/>
      <c r="G522" s="24"/>
      <c r="H522" s="24" t="s">
        <v>814</v>
      </c>
      <c r="I522" s="25">
        <v>46248</v>
      </c>
      <c r="J522" s="24" t="s">
        <v>820</v>
      </c>
      <c r="K522" s="24" t="s">
        <v>924</v>
      </c>
      <c r="L522" s="24" t="s">
        <v>954</v>
      </c>
      <c r="M522" s="24" t="s">
        <v>799</v>
      </c>
      <c r="N522" s="26"/>
      <c r="O522" s="24" t="s">
        <v>17</v>
      </c>
      <c r="P522" s="30">
        <v>8263.2199999999993</v>
      </c>
      <c r="Q522" s="30">
        <f t="shared" si="16"/>
        <v>11086.72</v>
      </c>
    </row>
    <row r="523" spans="1:17" x14ac:dyDescent="0.25">
      <c r="A523" s="24"/>
      <c r="B523" s="24"/>
      <c r="C523" s="24"/>
      <c r="D523" s="24"/>
      <c r="E523" s="24"/>
      <c r="F523" s="24"/>
      <c r="G523" s="24"/>
      <c r="H523" s="24" t="s">
        <v>814</v>
      </c>
      <c r="I523" s="25">
        <v>46248</v>
      </c>
      <c r="J523" s="24" t="s">
        <v>821</v>
      </c>
      <c r="K523" s="24" t="s">
        <v>924</v>
      </c>
      <c r="L523" s="24" t="s">
        <v>953</v>
      </c>
      <c r="M523" s="24" t="s">
        <v>799</v>
      </c>
      <c r="N523" s="26"/>
      <c r="O523" s="24" t="s">
        <v>17</v>
      </c>
      <c r="P523" s="30">
        <v>1807.04</v>
      </c>
      <c r="Q523" s="30">
        <f t="shared" si="16"/>
        <v>12893.76</v>
      </c>
    </row>
    <row r="524" spans="1:17" x14ac:dyDescent="0.25">
      <c r="A524" s="24"/>
      <c r="B524" s="24"/>
      <c r="C524" s="24"/>
      <c r="D524" s="24"/>
      <c r="E524" s="24"/>
      <c r="F524" s="24"/>
      <c r="G524" s="24"/>
      <c r="H524" s="24" t="s">
        <v>814</v>
      </c>
      <c r="I524" s="25">
        <v>46248</v>
      </c>
      <c r="J524" s="24" t="s">
        <v>821</v>
      </c>
      <c r="K524" s="24" t="s">
        <v>924</v>
      </c>
      <c r="L524" s="24" t="s">
        <v>954</v>
      </c>
      <c r="M524" s="24" t="s">
        <v>799</v>
      </c>
      <c r="N524" s="26"/>
      <c r="O524" s="24" t="s">
        <v>17</v>
      </c>
      <c r="P524" s="30">
        <v>1496.22</v>
      </c>
      <c r="Q524" s="30">
        <f t="shared" si="16"/>
        <v>14389.98</v>
      </c>
    </row>
    <row r="525" spans="1:17" x14ac:dyDescent="0.25">
      <c r="A525" s="24"/>
      <c r="B525" s="24"/>
      <c r="C525" s="24"/>
      <c r="D525" s="24"/>
      <c r="E525" s="24"/>
      <c r="F525" s="24"/>
      <c r="G525" s="24"/>
      <c r="H525" s="24" t="s">
        <v>814</v>
      </c>
      <c r="I525" s="25">
        <v>46248</v>
      </c>
      <c r="J525" s="24" t="s">
        <v>821</v>
      </c>
      <c r="K525" s="24" t="s">
        <v>924</v>
      </c>
      <c r="L525" s="24" t="s">
        <v>955</v>
      </c>
      <c r="M525" s="24" t="s">
        <v>799</v>
      </c>
      <c r="N525" s="26"/>
      <c r="O525" s="24" t="s">
        <v>17</v>
      </c>
      <c r="P525" s="30">
        <v>564.70000000000005</v>
      </c>
      <c r="Q525" s="30">
        <f t="shared" si="16"/>
        <v>14954.68</v>
      </c>
    </row>
    <row r="526" spans="1:17" x14ac:dyDescent="0.25">
      <c r="A526" s="24"/>
      <c r="B526" s="24"/>
      <c r="C526" s="24"/>
      <c r="D526" s="24"/>
      <c r="E526" s="24"/>
      <c r="F526" s="24"/>
      <c r="G526" s="24"/>
      <c r="H526" s="24" t="s">
        <v>814</v>
      </c>
      <c r="I526" s="25">
        <v>46248</v>
      </c>
      <c r="J526" s="24" t="s">
        <v>819</v>
      </c>
      <c r="K526" s="24" t="s">
        <v>924</v>
      </c>
      <c r="L526" s="24" t="s">
        <v>953</v>
      </c>
      <c r="M526" s="24" t="s">
        <v>799</v>
      </c>
      <c r="N526" s="26"/>
      <c r="O526" s="24" t="s">
        <v>17</v>
      </c>
      <c r="P526" s="30">
        <v>6098.76</v>
      </c>
      <c r="Q526" s="30">
        <f t="shared" si="16"/>
        <v>21053.439999999999</v>
      </c>
    </row>
    <row r="527" spans="1:17" ht="15.75" thickBot="1" x14ac:dyDescent="0.3">
      <c r="A527" s="24"/>
      <c r="B527" s="24"/>
      <c r="C527" s="24"/>
      <c r="D527" s="24"/>
      <c r="E527" s="24"/>
      <c r="F527" s="24"/>
      <c r="G527" s="24"/>
      <c r="H527" s="24" t="s">
        <v>814</v>
      </c>
      <c r="I527" s="25">
        <v>46248</v>
      </c>
      <c r="J527" s="24" t="s">
        <v>819</v>
      </c>
      <c r="K527" s="24" t="s">
        <v>924</v>
      </c>
      <c r="L527" s="24" t="s">
        <v>954</v>
      </c>
      <c r="M527" s="24" t="s">
        <v>799</v>
      </c>
      <c r="N527" s="26"/>
      <c r="O527" s="24" t="s">
        <v>17</v>
      </c>
      <c r="P527" s="27">
        <v>10779.59</v>
      </c>
      <c r="Q527" s="27">
        <f t="shared" si="16"/>
        <v>31833.03</v>
      </c>
    </row>
    <row r="528" spans="1:17" x14ac:dyDescent="0.25">
      <c r="A528" s="28"/>
      <c r="B528" s="28"/>
      <c r="C528" s="28"/>
      <c r="D528" s="28" t="s">
        <v>803</v>
      </c>
      <c r="E528" s="28"/>
      <c r="F528" s="28"/>
      <c r="G528" s="28"/>
      <c r="H528" s="28"/>
      <c r="I528" s="29"/>
      <c r="J528" s="28"/>
      <c r="K528" s="28"/>
      <c r="L528" s="28"/>
      <c r="M528" s="28"/>
      <c r="N528" s="28"/>
      <c r="O528" s="28"/>
      <c r="P528" s="2">
        <f>ROUND(SUM(P520:P527),5)</f>
        <v>31833.03</v>
      </c>
      <c r="Q528" s="2">
        <f>Q527</f>
        <v>31833.03</v>
      </c>
    </row>
    <row r="529" spans="1:17" x14ac:dyDescent="0.25">
      <c r="A529" s="1"/>
      <c r="B529" s="1"/>
      <c r="C529" s="1"/>
      <c r="D529" s="1" t="s">
        <v>332</v>
      </c>
      <c r="E529" s="1"/>
      <c r="F529" s="1"/>
      <c r="G529" s="1"/>
      <c r="H529" s="1"/>
      <c r="I529" s="22"/>
      <c r="J529" s="1"/>
      <c r="K529" s="1"/>
      <c r="L529" s="1"/>
      <c r="M529" s="1"/>
      <c r="N529" s="1"/>
      <c r="O529" s="1"/>
      <c r="P529" s="23"/>
      <c r="Q529" s="23"/>
    </row>
    <row r="530" spans="1:17" x14ac:dyDescent="0.25">
      <c r="A530" s="24"/>
      <c r="B530" s="24"/>
      <c r="C530" s="24"/>
      <c r="D530" s="24"/>
      <c r="E530" s="24"/>
      <c r="F530" s="24"/>
      <c r="G530" s="24"/>
      <c r="H530" s="24" t="s">
        <v>814</v>
      </c>
      <c r="I530" s="25">
        <v>46248</v>
      </c>
      <c r="J530" s="24" t="s">
        <v>820</v>
      </c>
      <c r="K530" s="24" t="s">
        <v>924</v>
      </c>
      <c r="L530" s="24" t="s">
        <v>956</v>
      </c>
      <c r="M530" s="24" t="s">
        <v>799</v>
      </c>
      <c r="N530" s="26"/>
      <c r="O530" s="24" t="s">
        <v>17</v>
      </c>
      <c r="P530" s="30">
        <v>92</v>
      </c>
      <c r="Q530" s="30">
        <f>ROUND(Q529+P530,5)</f>
        <v>92</v>
      </c>
    </row>
    <row r="531" spans="1:17" x14ac:dyDescent="0.25">
      <c r="A531" s="24"/>
      <c r="B531" s="24"/>
      <c r="C531" s="24"/>
      <c r="D531" s="24"/>
      <c r="E531" s="24"/>
      <c r="F531" s="24"/>
      <c r="G531" s="24"/>
      <c r="H531" s="24" t="s">
        <v>814</v>
      </c>
      <c r="I531" s="25">
        <v>46248</v>
      </c>
      <c r="J531" s="24" t="s">
        <v>821</v>
      </c>
      <c r="K531" s="24" t="s">
        <v>924</v>
      </c>
      <c r="L531" s="24" t="s">
        <v>957</v>
      </c>
      <c r="M531" s="24" t="s">
        <v>799</v>
      </c>
      <c r="N531" s="26"/>
      <c r="O531" s="24" t="s">
        <v>17</v>
      </c>
      <c r="P531" s="30">
        <v>48</v>
      </c>
      <c r="Q531" s="30">
        <f>ROUND(Q530+P531,5)</f>
        <v>140</v>
      </c>
    </row>
    <row r="532" spans="1:17" x14ac:dyDescent="0.25">
      <c r="A532" s="24"/>
      <c r="B532" s="24"/>
      <c r="C532" s="24"/>
      <c r="D532" s="24"/>
      <c r="E532" s="24"/>
      <c r="F532" s="24"/>
      <c r="G532" s="24"/>
      <c r="H532" s="24" t="s">
        <v>814</v>
      </c>
      <c r="I532" s="25">
        <v>46248</v>
      </c>
      <c r="J532" s="24" t="s">
        <v>819</v>
      </c>
      <c r="K532" s="24" t="s">
        <v>924</v>
      </c>
      <c r="L532" s="24" t="s">
        <v>958</v>
      </c>
      <c r="M532" s="24" t="s">
        <v>799</v>
      </c>
      <c r="N532" s="26"/>
      <c r="O532" s="24" t="s">
        <v>17</v>
      </c>
      <c r="P532" s="30">
        <v>10784.95</v>
      </c>
      <c r="Q532" s="30">
        <f>ROUND(Q531+P532,5)</f>
        <v>10924.95</v>
      </c>
    </row>
    <row r="533" spans="1:17" x14ac:dyDescent="0.25">
      <c r="A533" s="24"/>
      <c r="B533" s="24"/>
      <c r="C533" s="24"/>
      <c r="D533" s="24"/>
      <c r="E533" s="24"/>
      <c r="F533" s="24"/>
      <c r="G533" s="24"/>
      <c r="H533" s="24" t="s">
        <v>814</v>
      </c>
      <c r="I533" s="25">
        <v>46248</v>
      </c>
      <c r="J533" s="24" t="s">
        <v>819</v>
      </c>
      <c r="K533" s="24" t="s">
        <v>924</v>
      </c>
      <c r="L533" s="24" t="s">
        <v>959</v>
      </c>
      <c r="M533" s="24" t="s">
        <v>799</v>
      </c>
      <c r="N533" s="26"/>
      <c r="O533" s="24" t="s">
        <v>17</v>
      </c>
      <c r="P533" s="30">
        <v>4248</v>
      </c>
      <c r="Q533" s="30">
        <f>ROUND(Q532+P533,5)</f>
        <v>15172.95</v>
      </c>
    </row>
    <row r="534" spans="1:17" ht="15.75" thickBot="1" x14ac:dyDescent="0.3">
      <c r="A534" s="24"/>
      <c r="B534" s="24"/>
      <c r="C534" s="24"/>
      <c r="D534" s="24"/>
      <c r="E534" s="24"/>
      <c r="F534" s="24"/>
      <c r="G534" s="24"/>
      <c r="H534" s="24" t="s">
        <v>814</v>
      </c>
      <c r="I534" s="25">
        <v>46248</v>
      </c>
      <c r="J534" s="24" t="s">
        <v>819</v>
      </c>
      <c r="K534" s="24" t="s">
        <v>924</v>
      </c>
      <c r="L534" s="24" t="s">
        <v>960</v>
      </c>
      <c r="M534" s="24" t="s">
        <v>799</v>
      </c>
      <c r="N534" s="26"/>
      <c r="O534" s="24" t="s">
        <v>17</v>
      </c>
      <c r="P534" s="27">
        <v>8257.11</v>
      </c>
      <c r="Q534" s="27">
        <f>ROUND(Q533+P534,5)</f>
        <v>23430.06</v>
      </c>
    </row>
    <row r="535" spans="1:17" x14ac:dyDescent="0.25">
      <c r="A535" s="28"/>
      <c r="B535" s="28"/>
      <c r="C535" s="28"/>
      <c r="D535" s="28" t="s">
        <v>804</v>
      </c>
      <c r="E535" s="28"/>
      <c r="F535" s="28"/>
      <c r="G535" s="28"/>
      <c r="H535" s="28"/>
      <c r="I535" s="29"/>
      <c r="J535" s="28"/>
      <c r="K535" s="28"/>
      <c r="L535" s="28"/>
      <c r="M535" s="28"/>
      <c r="N535" s="28"/>
      <c r="O535" s="28"/>
      <c r="P535" s="2">
        <f>ROUND(SUM(P529:P534),5)</f>
        <v>23430.06</v>
      </c>
      <c r="Q535" s="2">
        <f>Q534</f>
        <v>23430.06</v>
      </c>
    </row>
    <row r="536" spans="1:17" x14ac:dyDescent="0.25">
      <c r="A536" s="1"/>
      <c r="B536" s="1"/>
      <c r="C536" s="1"/>
      <c r="D536" s="1" t="s">
        <v>333</v>
      </c>
      <c r="E536" s="1"/>
      <c r="F536" s="1"/>
      <c r="G536" s="1"/>
      <c r="H536" s="1"/>
      <c r="I536" s="22"/>
      <c r="J536" s="1"/>
      <c r="K536" s="1"/>
      <c r="L536" s="1"/>
      <c r="M536" s="1"/>
      <c r="N536" s="1"/>
      <c r="O536" s="1"/>
      <c r="P536" s="23"/>
      <c r="Q536" s="23"/>
    </row>
    <row r="537" spans="1:17" x14ac:dyDescent="0.25">
      <c r="A537" s="24"/>
      <c r="B537" s="24"/>
      <c r="C537" s="24"/>
      <c r="D537" s="24"/>
      <c r="E537" s="24"/>
      <c r="F537" s="24"/>
      <c r="G537" s="24"/>
      <c r="H537" s="24" t="s">
        <v>814</v>
      </c>
      <c r="I537" s="25">
        <v>46248</v>
      </c>
      <c r="J537" s="24" t="s">
        <v>820</v>
      </c>
      <c r="K537" s="24" t="s">
        <v>924</v>
      </c>
      <c r="L537" s="24" t="s">
        <v>961</v>
      </c>
      <c r="M537" s="24" t="s">
        <v>799</v>
      </c>
      <c r="N537" s="26"/>
      <c r="O537" s="24" t="s">
        <v>17</v>
      </c>
      <c r="P537" s="30">
        <v>31050</v>
      </c>
      <c r="Q537" s="30">
        <f t="shared" ref="Q537:Q545" si="17">ROUND(Q536+P537,5)</f>
        <v>31050</v>
      </c>
    </row>
    <row r="538" spans="1:17" x14ac:dyDescent="0.25">
      <c r="A538" s="24"/>
      <c r="B538" s="24"/>
      <c r="C538" s="24"/>
      <c r="D538" s="24"/>
      <c r="E538" s="24"/>
      <c r="F538" s="24"/>
      <c r="G538" s="24"/>
      <c r="H538" s="24" t="s">
        <v>814</v>
      </c>
      <c r="I538" s="25">
        <v>46248</v>
      </c>
      <c r="J538" s="24" t="s">
        <v>820</v>
      </c>
      <c r="K538" s="24" t="s">
        <v>924</v>
      </c>
      <c r="L538" s="24" t="s">
        <v>962</v>
      </c>
      <c r="M538" s="24" t="s">
        <v>799</v>
      </c>
      <c r="N538" s="26"/>
      <c r="O538" s="24" t="s">
        <v>17</v>
      </c>
      <c r="P538" s="30">
        <v>561.07000000000005</v>
      </c>
      <c r="Q538" s="30">
        <f t="shared" si="17"/>
        <v>31611.07</v>
      </c>
    </row>
    <row r="539" spans="1:17" x14ac:dyDescent="0.25">
      <c r="A539" s="24"/>
      <c r="B539" s="24"/>
      <c r="C539" s="24"/>
      <c r="D539" s="24"/>
      <c r="E539" s="24"/>
      <c r="F539" s="24"/>
      <c r="G539" s="24"/>
      <c r="H539" s="24" t="s">
        <v>814</v>
      </c>
      <c r="I539" s="25">
        <v>46248</v>
      </c>
      <c r="J539" s="24" t="s">
        <v>821</v>
      </c>
      <c r="K539" s="24" t="s">
        <v>924</v>
      </c>
      <c r="L539" s="24" t="s">
        <v>961</v>
      </c>
      <c r="M539" s="24" t="s">
        <v>799</v>
      </c>
      <c r="N539" s="26"/>
      <c r="O539" s="24" t="s">
        <v>17</v>
      </c>
      <c r="P539" s="30">
        <v>9990</v>
      </c>
      <c r="Q539" s="30">
        <f t="shared" si="17"/>
        <v>41601.07</v>
      </c>
    </row>
    <row r="540" spans="1:17" x14ac:dyDescent="0.25">
      <c r="A540" s="24"/>
      <c r="B540" s="24"/>
      <c r="C540" s="24"/>
      <c r="D540" s="24"/>
      <c r="E540" s="24"/>
      <c r="F540" s="24"/>
      <c r="G540" s="24"/>
      <c r="H540" s="24" t="s">
        <v>814</v>
      </c>
      <c r="I540" s="25">
        <v>46248</v>
      </c>
      <c r="J540" s="24" t="s">
        <v>821</v>
      </c>
      <c r="K540" s="24" t="s">
        <v>924</v>
      </c>
      <c r="L540" s="24" t="s">
        <v>962</v>
      </c>
      <c r="M540" s="24" t="s">
        <v>799</v>
      </c>
      <c r="N540" s="26"/>
      <c r="O540" s="24" t="s">
        <v>17</v>
      </c>
      <c r="P540" s="30">
        <v>274.86</v>
      </c>
      <c r="Q540" s="30">
        <f t="shared" si="17"/>
        <v>41875.93</v>
      </c>
    </row>
    <row r="541" spans="1:17" x14ac:dyDescent="0.25">
      <c r="A541" s="24"/>
      <c r="B541" s="24"/>
      <c r="C541" s="24"/>
      <c r="D541" s="24"/>
      <c r="E541" s="24"/>
      <c r="F541" s="24"/>
      <c r="G541" s="24"/>
      <c r="H541" s="24" t="s">
        <v>814</v>
      </c>
      <c r="I541" s="25">
        <v>46248</v>
      </c>
      <c r="J541" s="24" t="s">
        <v>819</v>
      </c>
      <c r="K541" s="24" t="s">
        <v>924</v>
      </c>
      <c r="L541" s="24" t="s">
        <v>963</v>
      </c>
      <c r="M541" s="24" t="s">
        <v>799</v>
      </c>
      <c r="N541" s="26"/>
      <c r="O541" s="24" t="s">
        <v>17</v>
      </c>
      <c r="P541" s="30">
        <v>24651</v>
      </c>
      <c r="Q541" s="30">
        <f t="shared" si="17"/>
        <v>66526.929999999993</v>
      </c>
    </row>
    <row r="542" spans="1:17" x14ac:dyDescent="0.25">
      <c r="A542" s="24"/>
      <c r="B542" s="24"/>
      <c r="C542" s="24"/>
      <c r="D542" s="24"/>
      <c r="E542" s="24"/>
      <c r="F542" s="24"/>
      <c r="G542" s="24"/>
      <c r="H542" s="24" t="s">
        <v>814</v>
      </c>
      <c r="I542" s="25">
        <v>46248</v>
      </c>
      <c r="J542" s="24" t="s">
        <v>819</v>
      </c>
      <c r="K542" s="24" t="s">
        <v>924</v>
      </c>
      <c r="L542" s="24" t="s">
        <v>964</v>
      </c>
      <c r="M542" s="24" t="s">
        <v>799</v>
      </c>
      <c r="N542" s="26"/>
      <c r="O542" s="24" t="s">
        <v>17</v>
      </c>
      <c r="P542" s="30">
        <v>25647</v>
      </c>
      <c r="Q542" s="30">
        <f t="shared" si="17"/>
        <v>92173.93</v>
      </c>
    </row>
    <row r="543" spans="1:17" x14ac:dyDescent="0.25">
      <c r="A543" s="24"/>
      <c r="B543" s="24"/>
      <c r="C543" s="24"/>
      <c r="D543" s="24"/>
      <c r="E543" s="24"/>
      <c r="F543" s="24"/>
      <c r="G543" s="24"/>
      <c r="H543" s="24" t="s">
        <v>814</v>
      </c>
      <c r="I543" s="25">
        <v>46248</v>
      </c>
      <c r="J543" s="24" t="s">
        <v>819</v>
      </c>
      <c r="K543" s="24" t="s">
        <v>924</v>
      </c>
      <c r="L543" s="24" t="s">
        <v>965</v>
      </c>
      <c r="M543" s="24" t="s">
        <v>799</v>
      </c>
      <c r="N543" s="26"/>
      <c r="O543" s="24" t="s">
        <v>17</v>
      </c>
      <c r="P543" s="30">
        <v>773</v>
      </c>
      <c r="Q543" s="30">
        <f t="shared" si="17"/>
        <v>92946.93</v>
      </c>
    </row>
    <row r="544" spans="1:17" x14ac:dyDescent="0.25">
      <c r="A544" s="24"/>
      <c r="B544" s="24"/>
      <c r="C544" s="24"/>
      <c r="D544" s="24"/>
      <c r="E544" s="24"/>
      <c r="F544" s="24"/>
      <c r="G544" s="24"/>
      <c r="H544" s="24" t="s">
        <v>814</v>
      </c>
      <c r="I544" s="25">
        <v>46248</v>
      </c>
      <c r="J544" s="24" t="s">
        <v>819</v>
      </c>
      <c r="K544" s="24" t="s">
        <v>924</v>
      </c>
      <c r="L544" s="24" t="s">
        <v>966</v>
      </c>
      <c r="M544" s="24" t="s">
        <v>799</v>
      </c>
      <c r="N544" s="26"/>
      <c r="O544" s="24" t="s">
        <v>17</v>
      </c>
      <c r="P544" s="30">
        <v>729.35</v>
      </c>
      <c r="Q544" s="30">
        <f t="shared" si="17"/>
        <v>93676.28</v>
      </c>
    </row>
    <row r="545" spans="1:17" ht="15.75" thickBot="1" x14ac:dyDescent="0.3">
      <c r="A545" s="24"/>
      <c r="B545" s="24"/>
      <c r="C545" s="24"/>
      <c r="D545" s="24"/>
      <c r="E545" s="24"/>
      <c r="F545" s="24"/>
      <c r="G545" s="24"/>
      <c r="H545" s="24" t="s">
        <v>814</v>
      </c>
      <c r="I545" s="25">
        <v>46248</v>
      </c>
      <c r="J545" s="24" t="s">
        <v>819</v>
      </c>
      <c r="K545" s="24" t="s">
        <v>924</v>
      </c>
      <c r="L545" s="24" t="s">
        <v>967</v>
      </c>
      <c r="M545" s="24" t="s">
        <v>799</v>
      </c>
      <c r="N545" s="26"/>
      <c r="O545" s="24" t="s">
        <v>17</v>
      </c>
      <c r="P545" s="27">
        <v>2852.3</v>
      </c>
      <c r="Q545" s="27">
        <f t="shared" si="17"/>
        <v>96528.58</v>
      </c>
    </row>
    <row r="546" spans="1:17" x14ac:dyDescent="0.25">
      <c r="A546" s="28"/>
      <c r="B546" s="28"/>
      <c r="C546" s="28"/>
      <c r="D546" s="28" t="s">
        <v>805</v>
      </c>
      <c r="E546" s="28"/>
      <c r="F546" s="28"/>
      <c r="G546" s="28"/>
      <c r="H546" s="28"/>
      <c r="I546" s="29"/>
      <c r="J546" s="28"/>
      <c r="K546" s="28"/>
      <c r="L546" s="28"/>
      <c r="M546" s="28"/>
      <c r="N546" s="28"/>
      <c r="O546" s="28"/>
      <c r="P546" s="2">
        <f>ROUND(SUM(P536:P545),5)</f>
        <v>96528.58</v>
      </c>
      <c r="Q546" s="2">
        <f>Q545</f>
        <v>96528.58</v>
      </c>
    </row>
    <row r="547" spans="1:17" x14ac:dyDescent="0.25">
      <c r="A547" s="1"/>
      <c r="B547" s="1"/>
      <c r="C547" s="1"/>
      <c r="D547" s="1" t="s">
        <v>334</v>
      </c>
      <c r="E547" s="1"/>
      <c r="F547" s="1"/>
      <c r="G547" s="1"/>
      <c r="H547" s="1"/>
      <c r="I547" s="22"/>
      <c r="J547" s="1"/>
      <c r="K547" s="1"/>
      <c r="L547" s="1"/>
      <c r="M547" s="1"/>
      <c r="N547" s="1"/>
      <c r="O547" s="1"/>
      <c r="P547" s="23"/>
      <c r="Q547" s="23"/>
    </row>
    <row r="548" spans="1:17" x14ac:dyDescent="0.25">
      <c r="A548" s="24"/>
      <c r="B548" s="24"/>
      <c r="C548" s="24"/>
      <c r="D548" s="24"/>
      <c r="E548" s="24"/>
      <c r="F548" s="24"/>
      <c r="G548" s="24"/>
      <c r="H548" s="24" t="s">
        <v>814</v>
      </c>
      <c r="I548" s="25">
        <v>46248</v>
      </c>
      <c r="J548" s="24" t="s">
        <v>820</v>
      </c>
      <c r="K548" s="24" t="s">
        <v>924</v>
      </c>
      <c r="L548" s="24" t="s">
        <v>968</v>
      </c>
      <c r="M548" s="24" t="s">
        <v>799</v>
      </c>
      <c r="N548" s="26"/>
      <c r="O548" s="24" t="s">
        <v>17</v>
      </c>
      <c r="P548" s="30">
        <v>1424.9</v>
      </c>
      <c r="Q548" s="30">
        <f>ROUND(Q547+P548,5)</f>
        <v>1424.9</v>
      </c>
    </row>
    <row r="549" spans="1:17" x14ac:dyDescent="0.25">
      <c r="A549" s="24"/>
      <c r="B549" s="24"/>
      <c r="C549" s="24"/>
      <c r="D549" s="24"/>
      <c r="E549" s="24"/>
      <c r="F549" s="24"/>
      <c r="G549" s="24"/>
      <c r="H549" s="24" t="s">
        <v>814</v>
      </c>
      <c r="I549" s="25">
        <v>46248</v>
      </c>
      <c r="J549" s="24" t="s">
        <v>821</v>
      </c>
      <c r="K549" s="24" t="s">
        <v>924</v>
      </c>
      <c r="L549" s="24" t="s">
        <v>968</v>
      </c>
      <c r="M549" s="24" t="s">
        <v>799</v>
      </c>
      <c r="N549" s="26"/>
      <c r="O549" s="24" t="s">
        <v>17</v>
      </c>
      <c r="P549" s="30">
        <v>472.22</v>
      </c>
      <c r="Q549" s="30">
        <f>ROUND(Q548+P549,5)</f>
        <v>1897.12</v>
      </c>
    </row>
    <row r="550" spans="1:17" ht="15.75" thickBot="1" x14ac:dyDescent="0.3">
      <c r="A550" s="24"/>
      <c r="B550" s="24"/>
      <c r="C550" s="24"/>
      <c r="D550" s="24"/>
      <c r="E550" s="24"/>
      <c r="F550" s="24"/>
      <c r="G550" s="24"/>
      <c r="H550" s="24" t="s">
        <v>814</v>
      </c>
      <c r="I550" s="25">
        <v>46248</v>
      </c>
      <c r="J550" s="24" t="s">
        <v>819</v>
      </c>
      <c r="K550" s="24" t="s">
        <v>924</v>
      </c>
      <c r="L550" s="24" t="s">
        <v>968</v>
      </c>
      <c r="M550" s="24" t="s">
        <v>799</v>
      </c>
      <c r="N550" s="26"/>
      <c r="O550" s="24" t="s">
        <v>17</v>
      </c>
      <c r="P550" s="30">
        <v>3784.16</v>
      </c>
      <c r="Q550" s="30">
        <f>ROUND(Q549+P550,5)</f>
        <v>5681.28</v>
      </c>
    </row>
    <row r="551" spans="1:17" ht="15.75" thickBot="1" x14ac:dyDescent="0.3">
      <c r="A551" s="28"/>
      <c r="B551" s="28"/>
      <c r="C551" s="28"/>
      <c r="D551" s="28" t="s">
        <v>806</v>
      </c>
      <c r="E551" s="28"/>
      <c r="F551" s="28"/>
      <c r="G551" s="28"/>
      <c r="H551" s="28"/>
      <c r="I551" s="29"/>
      <c r="J551" s="28"/>
      <c r="K551" s="28"/>
      <c r="L551" s="28"/>
      <c r="M551" s="28"/>
      <c r="N551" s="28"/>
      <c r="O551" s="28"/>
      <c r="P551" s="3">
        <f>ROUND(SUM(P547:P550),5)</f>
        <v>5681.28</v>
      </c>
      <c r="Q551" s="3">
        <f>Q550</f>
        <v>5681.28</v>
      </c>
    </row>
    <row r="552" spans="1:17" x14ac:dyDescent="0.25">
      <c r="A552" s="28"/>
      <c r="B552" s="28"/>
      <c r="C552" s="28" t="s">
        <v>335</v>
      </c>
      <c r="D552" s="28"/>
      <c r="E552" s="28"/>
      <c r="F552" s="28"/>
      <c r="G552" s="28"/>
      <c r="H552" s="28"/>
      <c r="I552" s="29"/>
      <c r="J552" s="28"/>
      <c r="K552" s="28"/>
      <c r="L552" s="28"/>
      <c r="M552" s="28"/>
      <c r="N552" s="28"/>
      <c r="O552" s="28"/>
      <c r="P552" s="2">
        <f>ROUND(P519+P528+P535+P546+P551,5)</f>
        <v>176288.63</v>
      </c>
      <c r="Q552" s="2">
        <f>ROUND(Q519+Q528+Q535+Q546+Q551,5)</f>
        <v>176288.63</v>
      </c>
    </row>
    <row r="553" spans="1:17" x14ac:dyDescent="0.25">
      <c r="A553" s="1"/>
      <c r="B553" s="1"/>
      <c r="C553" s="1" t="s">
        <v>336</v>
      </c>
      <c r="D553" s="1"/>
      <c r="E553" s="1"/>
      <c r="F553" s="1"/>
      <c r="G553" s="1"/>
      <c r="H553" s="1"/>
      <c r="I553" s="22"/>
      <c r="J553" s="1"/>
      <c r="K553" s="1"/>
      <c r="L553" s="1"/>
      <c r="M553" s="1"/>
      <c r="N553" s="1"/>
      <c r="O553" s="1"/>
      <c r="P553" s="23"/>
      <c r="Q553" s="23"/>
    </row>
    <row r="554" spans="1:17" ht="15.75" thickBot="1" x14ac:dyDescent="0.3">
      <c r="A554" s="21"/>
      <c r="B554" s="21"/>
      <c r="C554" s="21"/>
      <c r="D554" s="21"/>
      <c r="E554" s="21"/>
      <c r="F554" s="21"/>
      <c r="G554" s="24"/>
      <c r="H554" s="24" t="s">
        <v>814</v>
      </c>
      <c r="I554" s="25">
        <v>46259</v>
      </c>
      <c r="J554" s="24" t="s">
        <v>822</v>
      </c>
      <c r="K554" s="24" t="s">
        <v>925</v>
      </c>
      <c r="L554" s="24" t="s">
        <v>969</v>
      </c>
      <c r="M554" s="24" t="s">
        <v>799</v>
      </c>
      <c r="N554" s="26"/>
      <c r="O554" s="24" t="s">
        <v>16</v>
      </c>
      <c r="P554" s="30">
        <v>20</v>
      </c>
      <c r="Q554" s="30">
        <f>ROUND(Q553+P554,5)</f>
        <v>20</v>
      </c>
    </row>
    <row r="555" spans="1:17" ht="15.75" thickBot="1" x14ac:dyDescent="0.3">
      <c r="A555" s="28"/>
      <c r="B555" s="28"/>
      <c r="C555" s="28" t="s">
        <v>807</v>
      </c>
      <c r="D555" s="28"/>
      <c r="E555" s="28"/>
      <c r="F555" s="28"/>
      <c r="G555" s="28"/>
      <c r="H555" s="28"/>
      <c r="I555" s="29"/>
      <c r="J555" s="28"/>
      <c r="K555" s="28"/>
      <c r="L555" s="28"/>
      <c r="M555" s="28"/>
      <c r="N555" s="28"/>
      <c r="O555" s="28"/>
      <c r="P555" s="3">
        <f>ROUND(SUM(P553:P554),5)</f>
        <v>20</v>
      </c>
      <c r="Q555" s="3">
        <f>Q554</f>
        <v>20</v>
      </c>
    </row>
    <row r="556" spans="1:17" x14ac:dyDescent="0.25">
      <c r="A556" s="28"/>
      <c r="B556" s="28" t="s">
        <v>337</v>
      </c>
      <c r="C556" s="28"/>
      <c r="D556" s="28"/>
      <c r="E556" s="28"/>
      <c r="F556" s="28"/>
      <c r="G556" s="28"/>
      <c r="H556" s="28"/>
      <c r="I556" s="29"/>
      <c r="J556" s="28"/>
      <c r="K556" s="28"/>
      <c r="L556" s="28"/>
      <c r="M556" s="28"/>
      <c r="N556" s="28"/>
      <c r="O556" s="28"/>
      <c r="P556" s="2">
        <f>ROUND(P514+P552+P555,5)</f>
        <v>176658.63</v>
      </c>
      <c r="Q556" s="2">
        <f>ROUND(Q514+Q552+Q555,5)</f>
        <v>176658.63</v>
      </c>
    </row>
    <row r="557" spans="1:17" x14ac:dyDescent="0.25">
      <c r="A557" s="1"/>
      <c r="B557" s="1" t="s">
        <v>340</v>
      </c>
      <c r="C557" s="1"/>
      <c r="D557" s="1"/>
      <c r="E557" s="1"/>
      <c r="F557" s="1"/>
      <c r="G557" s="1"/>
      <c r="H557" s="1"/>
      <c r="I557" s="22"/>
      <c r="J557" s="1"/>
      <c r="K557" s="1"/>
      <c r="L557" s="1"/>
      <c r="M557" s="1"/>
      <c r="N557" s="1"/>
      <c r="O557" s="1"/>
      <c r="P557" s="23"/>
      <c r="Q557" s="23"/>
    </row>
    <row r="558" spans="1:17" x14ac:dyDescent="0.25">
      <c r="A558" s="1"/>
      <c r="B558" s="1"/>
      <c r="C558" s="1" t="s">
        <v>341</v>
      </c>
      <c r="D558" s="1"/>
      <c r="E558" s="1"/>
      <c r="F558" s="1"/>
      <c r="G558" s="1"/>
      <c r="H558" s="1"/>
      <c r="I558" s="22"/>
      <c r="J558" s="1"/>
      <c r="K558" s="1"/>
      <c r="L558" s="1"/>
      <c r="M558" s="1"/>
      <c r="N558" s="1"/>
      <c r="O558" s="1"/>
      <c r="P558" s="23"/>
      <c r="Q558" s="23"/>
    </row>
    <row r="559" spans="1:17" ht="15.75" thickBot="1" x14ac:dyDescent="0.3">
      <c r="A559" s="21"/>
      <c r="B559" s="21"/>
      <c r="C559" s="21"/>
      <c r="D559" s="21"/>
      <c r="E559" s="21"/>
      <c r="F559" s="21"/>
      <c r="G559" s="24"/>
      <c r="H559" s="24" t="s">
        <v>479</v>
      </c>
      <c r="I559" s="25">
        <v>46238</v>
      </c>
      <c r="J559" s="24" t="s">
        <v>488</v>
      </c>
      <c r="K559" s="24" t="s">
        <v>574</v>
      </c>
      <c r="L559" s="24" t="s">
        <v>970</v>
      </c>
      <c r="M559" s="24" t="s">
        <v>799</v>
      </c>
      <c r="N559" s="26"/>
      <c r="O559" s="24" t="s">
        <v>44</v>
      </c>
      <c r="P559" s="27">
        <v>-5.56</v>
      </c>
      <c r="Q559" s="27">
        <f>ROUND(Q558+P559,5)</f>
        <v>-5.56</v>
      </c>
    </row>
    <row r="560" spans="1:17" x14ac:dyDescent="0.25">
      <c r="A560" s="28"/>
      <c r="B560" s="28"/>
      <c r="C560" s="28" t="s">
        <v>808</v>
      </c>
      <c r="D560" s="28"/>
      <c r="E560" s="28"/>
      <c r="F560" s="28"/>
      <c r="G560" s="28"/>
      <c r="H560" s="28"/>
      <c r="I560" s="29"/>
      <c r="J560" s="28"/>
      <c r="K560" s="28"/>
      <c r="L560" s="28"/>
      <c r="M560" s="28"/>
      <c r="N560" s="28"/>
      <c r="O560" s="28"/>
      <c r="P560" s="2">
        <f>ROUND(SUM(P558:P559),5)</f>
        <v>-5.56</v>
      </c>
      <c r="Q560" s="2">
        <f>Q559</f>
        <v>-5.56</v>
      </c>
    </row>
    <row r="561" spans="1:17" x14ac:dyDescent="0.25">
      <c r="A561" s="1"/>
      <c r="B561" s="1"/>
      <c r="C561" s="1" t="s">
        <v>342</v>
      </c>
      <c r="D561" s="1"/>
      <c r="E561" s="1"/>
      <c r="F561" s="1"/>
      <c r="G561" s="1"/>
      <c r="H561" s="1"/>
      <c r="I561" s="22"/>
      <c r="J561" s="1"/>
      <c r="K561" s="1"/>
      <c r="L561" s="1"/>
      <c r="M561" s="1"/>
      <c r="N561" s="1"/>
      <c r="O561" s="1"/>
      <c r="P561" s="23"/>
      <c r="Q561" s="23"/>
    </row>
    <row r="562" spans="1:17" x14ac:dyDescent="0.25">
      <c r="A562" s="1"/>
      <c r="B562" s="1"/>
      <c r="C562" s="1"/>
      <c r="D562" s="1" t="s">
        <v>343</v>
      </c>
      <c r="E562" s="1"/>
      <c r="F562" s="1"/>
      <c r="G562" s="1"/>
      <c r="H562" s="1"/>
      <c r="I562" s="22"/>
      <c r="J562" s="1"/>
      <c r="K562" s="1"/>
      <c r="L562" s="1"/>
      <c r="M562" s="1"/>
      <c r="N562" s="1"/>
      <c r="O562" s="1"/>
      <c r="P562" s="23"/>
      <c r="Q562" s="23"/>
    </row>
    <row r="563" spans="1:17" x14ac:dyDescent="0.25">
      <c r="A563" s="24"/>
      <c r="B563" s="24"/>
      <c r="C563" s="24"/>
      <c r="D563" s="24"/>
      <c r="E563" s="24"/>
      <c r="F563" s="24"/>
      <c r="G563" s="24"/>
      <c r="H563" s="24" t="s">
        <v>479</v>
      </c>
      <c r="I563" s="25">
        <v>46236</v>
      </c>
      <c r="J563" s="24" t="s">
        <v>823</v>
      </c>
      <c r="K563" s="24" t="s">
        <v>926</v>
      </c>
      <c r="L563" s="24" t="s">
        <v>971</v>
      </c>
      <c r="M563" s="24" t="s">
        <v>799</v>
      </c>
      <c r="N563" s="26"/>
      <c r="O563" s="24" t="s">
        <v>44</v>
      </c>
      <c r="P563" s="30">
        <v>-1296.1400000000001</v>
      </c>
      <c r="Q563" s="30">
        <f t="shared" ref="Q563:Q595" si="18">ROUND(Q562+P563,5)</f>
        <v>-1296.1400000000001</v>
      </c>
    </row>
    <row r="564" spans="1:17" x14ac:dyDescent="0.25">
      <c r="A564" s="24"/>
      <c r="B564" s="24"/>
      <c r="C564" s="24"/>
      <c r="D564" s="24"/>
      <c r="E564" s="24"/>
      <c r="F564" s="24"/>
      <c r="G564" s="24"/>
      <c r="H564" s="24" t="s">
        <v>479</v>
      </c>
      <c r="I564" s="25">
        <v>46238</v>
      </c>
      <c r="J564" s="24" t="s">
        <v>824</v>
      </c>
      <c r="K564" s="24" t="s">
        <v>927</v>
      </c>
      <c r="L564" s="24" t="s">
        <v>972</v>
      </c>
      <c r="M564" s="24" t="s">
        <v>799</v>
      </c>
      <c r="N564" s="26"/>
      <c r="O564" s="24" t="s">
        <v>44</v>
      </c>
      <c r="P564" s="30">
        <v>-1943.9</v>
      </c>
      <c r="Q564" s="30">
        <f t="shared" si="18"/>
        <v>-3240.04</v>
      </c>
    </row>
    <row r="565" spans="1:17" x14ac:dyDescent="0.25">
      <c r="A565" s="24"/>
      <c r="B565" s="24"/>
      <c r="C565" s="24"/>
      <c r="D565" s="24"/>
      <c r="E565" s="24"/>
      <c r="F565" s="24"/>
      <c r="G565" s="24"/>
      <c r="H565" s="24" t="s">
        <v>479</v>
      </c>
      <c r="I565" s="25">
        <v>46238</v>
      </c>
      <c r="J565" s="24" t="s">
        <v>824</v>
      </c>
      <c r="K565" s="24" t="s">
        <v>927</v>
      </c>
      <c r="L565" s="24" t="s">
        <v>973</v>
      </c>
      <c r="M565" s="24" t="s">
        <v>799</v>
      </c>
      <c r="N565" s="26"/>
      <c r="O565" s="24" t="s">
        <v>44</v>
      </c>
      <c r="P565" s="30">
        <v>-1943.9</v>
      </c>
      <c r="Q565" s="30">
        <f t="shared" si="18"/>
        <v>-5183.9399999999996</v>
      </c>
    </row>
    <row r="566" spans="1:17" x14ac:dyDescent="0.25">
      <c r="A566" s="24"/>
      <c r="B566" s="24"/>
      <c r="C566" s="24"/>
      <c r="D566" s="24"/>
      <c r="E566" s="24"/>
      <c r="F566" s="24"/>
      <c r="G566" s="24"/>
      <c r="H566" s="24" t="s">
        <v>479</v>
      </c>
      <c r="I566" s="25">
        <v>46238</v>
      </c>
      <c r="J566" s="24" t="s">
        <v>824</v>
      </c>
      <c r="K566" s="24" t="s">
        <v>927</v>
      </c>
      <c r="L566" s="24" t="s">
        <v>974</v>
      </c>
      <c r="M566" s="24" t="s">
        <v>799</v>
      </c>
      <c r="N566" s="26"/>
      <c r="O566" s="24" t="s">
        <v>44</v>
      </c>
      <c r="P566" s="30">
        <v>-1943.9</v>
      </c>
      <c r="Q566" s="30">
        <f t="shared" si="18"/>
        <v>-7127.84</v>
      </c>
    </row>
    <row r="567" spans="1:17" x14ac:dyDescent="0.25">
      <c r="A567" s="24"/>
      <c r="B567" s="24"/>
      <c r="C567" s="24"/>
      <c r="D567" s="24"/>
      <c r="E567" s="24"/>
      <c r="F567" s="24"/>
      <c r="G567" s="24"/>
      <c r="H567" s="24" t="s">
        <v>479</v>
      </c>
      <c r="I567" s="25">
        <v>46238</v>
      </c>
      <c r="J567" s="24" t="s">
        <v>824</v>
      </c>
      <c r="K567" s="24" t="s">
        <v>927</v>
      </c>
      <c r="L567" s="24" t="s">
        <v>975</v>
      </c>
      <c r="M567" s="24" t="s">
        <v>799</v>
      </c>
      <c r="N567" s="26"/>
      <c r="O567" s="24" t="s">
        <v>44</v>
      </c>
      <c r="P567" s="30">
        <v>-1943.9</v>
      </c>
      <c r="Q567" s="30">
        <f t="shared" si="18"/>
        <v>-9071.74</v>
      </c>
    </row>
    <row r="568" spans="1:17" x14ac:dyDescent="0.25">
      <c r="A568" s="24"/>
      <c r="B568" s="24"/>
      <c r="C568" s="24"/>
      <c r="D568" s="24"/>
      <c r="E568" s="24"/>
      <c r="F568" s="24"/>
      <c r="G568" s="24"/>
      <c r="H568" s="24" t="s">
        <v>479</v>
      </c>
      <c r="I568" s="25">
        <v>46238</v>
      </c>
      <c r="J568" s="24" t="s">
        <v>824</v>
      </c>
      <c r="K568" s="24" t="s">
        <v>927</v>
      </c>
      <c r="L568" s="24" t="s">
        <v>976</v>
      </c>
      <c r="M568" s="24" t="s">
        <v>799</v>
      </c>
      <c r="N568" s="26"/>
      <c r="O568" s="24" t="s">
        <v>44</v>
      </c>
      <c r="P568" s="30">
        <v>-1943.9</v>
      </c>
      <c r="Q568" s="30">
        <f t="shared" si="18"/>
        <v>-11015.64</v>
      </c>
    </row>
    <row r="569" spans="1:17" x14ac:dyDescent="0.25">
      <c r="A569" s="24"/>
      <c r="B569" s="24"/>
      <c r="C569" s="24"/>
      <c r="D569" s="24"/>
      <c r="E569" s="24"/>
      <c r="F569" s="24"/>
      <c r="G569" s="24"/>
      <c r="H569" s="24" t="s">
        <v>479</v>
      </c>
      <c r="I569" s="25">
        <v>46238</v>
      </c>
      <c r="J569" s="24" t="s">
        <v>824</v>
      </c>
      <c r="K569" s="24" t="s">
        <v>927</v>
      </c>
      <c r="L569" s="24" t="s">
        <v>977</v>
      </c>
      <c r="M569" s="24" t="s">
        <v>799</v>
      </c>
      <c r="N569" s="26"/>
      <c r="O569" s="24" t="s">
        <v>44</v>
      </c>
      <c r="P569" s="30">
        <v>-1943.9</v>
      </c>
      <c r="Q569" s="30">
        <f t="shared" si="18"/>
        <v>-12959.54</v>
      </c>
    </row>
    <row r="570" spans="1:17" x14ac:dyDescent="0.25">
      <c r="A570" s="24"/>
      <c r="B570" s="24"/>
      <c r="C570" s="24"/>
      <c r="D570" s="24"/>
      <c r="E570" s="24"/>
      <c r="F570" s="24"/>
      <c r="G570" s="24"/>
      <c r="H570" s="24" t="s">
        <v>479</v>
      </c>
      <c r="I570" s="25">
        <v>46238</v>
      </c>
      <c r="J570" s="24" t="s">
        <v>824</v>
      </c>
      <c r="K570" s="24" t="s">
        <v>927</v>
      </c>
      <c r="L570" s="24" t="s">
        <v>978</v>
      </c>
      <c r="M570" s="24" t="s">
        <v>799</v>
      </c>
      <c r="N570" s="26"/>
      <c r="O570" s="24" t="s">
        <v>44</v>
      </c>
      <c r="P570" s="30">
        <v>-1943.9</v>
      </c>
      <c r="Q570" s="30">
        <f t="shared" si="18"/>
        <v>-14903.44</v>
      </c>
    </row>
    <row r="571" spans="1:17" x14ac:dyDescent="0.25">
      <c r="A571" s="24"/>
      <c r="B571" s="24"/>
      <c r="C571" s="24"/>
      <c r="D571" s="24"/>
      <c r="E571" s="24"/>
      <c r="F571" s="24"/>
      <c r="G571" s="24"/>
      <c r="H571" s="24" t="s">
        <v>479</v>
      </c>
      <c r="I571" s="25">
        <v>46239</v>
      </c>
      <c r="J571" s="24" t="s">
        <v>825</v>
      </c>
      <c r="K571" s="24" t="s">
        <v>928</v>
      </c>
      <c r="L571" s="24" t="s">
        <v>979</v>
      </c>
      <c r="M571" s="24" t="s">
        <v>799</v>
      </c>
      <c r="N571" s="26"/>
      <c r="O571" s="24" t="s">
        <v>44</v>
      </c>
      <c r="P571" s="30">
        <v>-50.52</v>
      </c>
      <c r="Q571" s="30">
        <f t="shared" si="18"/>
        <v>-14953.96</v>
      </c>
    </row>
    <row r="572" spans="1:17" x14ac:dyDescent="0.25">
      <c r="A572" s="24"/>
      <c r="B572" s="24"/>
      <c r="C572" s="24"/>
      <c r="D572" s="24"/>
      <c r="E572" s="24"/>
      <c r="F572" s="24"/>
      <c r="G572" s="24"/>
      <c r="H572" s="24" t="s">
        <v>479</v>
      </c>
      <c r="I572" s="25">
        <v>46239</v>
      </c>
      <c r="J572" s="24" t="s">
        <v>826</v>
      </c>
      <c r="K572" s="24" t="s">
        <v>928</v>
      </c>
      <c r="L572" s="24" t="s">
        <v>979</v>
      </c>
      <c r="M572" s="24" t="s">
        <v>799</v>
      </c>
      <c r="N572" s="26"/>
      <c r="O572" s="24" t="s">
        <v>44</v>
      </c>
      <c r="P572" s="30">
        <v>-50.52</v>
      </c>
      <c r="Q572" s="30">
        <f t="shared" si="18"/>
        <v>-15004.48</v>
      </c>
    </row>
    <row r="573" spans="1:17" x14ac:dyDescent="0.25">
      <c r="A573" s="24"/>
      <c r="B573" s="24"/>
      <c r="C573" s="24"/>
      <c r="D573" s="24"/>
      <c r="E573" s="24"/>
      <c r="F573" s="24"/>
      <c r="G573" s="24"/>
      <c r="H573" s="24" t="s">
        <v>479</v>
      </c>
      <c r="I573" s="25">
        <v>46239</v>
      </c>
      <c r="J573" s="24" t="s">
        <v>827</v>
      </c>
      <c r="K573" s="24" t="s">
        <v>928</v>
      </c>
      <c r="L573" s="24" t="s">
        <v>979</v>
      </c>
      <c r="M573" s="24" t="s">
        <v>799</v>
      </c>
      <c r="N573" s="26"/>
      <c r="O573" s="24" t="s">
        <v>44</v>
      </c>
      <c r="P573" s="30">
        <v>-50.52</v>
      </c>
      <c r="Q573" s="30">
        <f t="shared" si="18"/>
        <v>-15055</v>
      </c>
    </row>
    <row r="574" spans="1:17" x14ac:dyDescent="0.25">
      <c r="A574" s="24"/>
      <c r="B574" s="24"/>
      <c r="C574" s="24"/>
      <c r="D574" s="24"/>
      <c r="E574" s="24"/>
      <c r="F574" s="24"/>
      <c r="G574" s="24"/>
      <c r="H574" s="24" t="s">
        <v>479</v>
      </c>
      <c r="I574" s="25">
        <v>46239</v>
      </c>
      <c r="J574" s="24" t="s">
        <v>828</v>
      </c>
      <c r="K574" s="24" t="s">
        <v>928</v>
      </c>
      <c r="L574" s="24" t="s">
        <v>979</v>
      </c>
      <c r="M574" s="24" t="s">
        <v>799</v>
      </c>
      <c r="N574" s="26"/>
      <c r="O574" s="24" t="s">
        <v>44</v>
      </c>
      <c r="P574" s="30">
        <v>-50.52</v>
      </c>
      <c r="Q574" s="30">
        <f t="shared" si="18"/>
        <v>-15105.52</v>
      </c>
    </row>
    <row r="575" spans="1:17" x14ac:dyDescent="0.25">
      <c r="A575" s="24"/>
      <c r="B575" s="24"/>
      <c r="C575" s="24"/>
      <c r="D575" s="24"/>
      <c r="E575" s="24"/>
      <c r="F575" s="24"/>
      <c r="G575" s="24"/>
      <c r="H575" s="24" t="s">
        <v>479</v>
      </c>
      <c r="I575" s="25">
        <v>46239</v>
      </c>
      <c r="J575" s="24" t="s">
        <v>829</v>
      </c>
      <c r="K575" s="24" t="s">
        <v>928</v>
      </c>
      <c r="L575" s="24" t="s">
        <v>979</v>
      </c>
      <c r="M575" s="24" t="s">
        <v>799</v>
      </c>
      <c r="N575" s="26"/>
      <c r="O575" s="24" t="s">
        <v>44</v>
      </c>
      <c r="P575" s="30">
        <v>-50.52</v>
      </c>
      <c r="Q575" s="30">
        <f t="shared" si="18"/>
        <v>-15156.04</v>
      </c>
    </row>
    <row r="576" spans="1:17" x14ac:dyDescent="0.25">
      <c r="A576" s="24"/>
      <c r="B576" s="24"/>
      <c r="C576" s="24"/>
      <c r="D576" s="24"/>
      <c r="E576" s="24"/>
      <c r="F576" s="24"/>
      <c r="G576" s="24"/>
      <c r="H576" s="24" t="s">
        <v>479</v>
      </c>
      <c r="I576" s="25">
        <v>46239</v>
      </c>
      <c r="J576" s="24" t="s">
        <v>830</v>
      </c>
      <c r="K576" s="24" t="s">
        <v>928</v>
      </c>
      <c r="L576" s="24" t="s">
        <v>979</v>
      </c>
      <c r="M576" s="24" t="s">
        <v>799</v>
      </c>
      <c r="N576" s="26"/>
      <c r="O576" s="24" t="s">
        <v>44</v>
      </c>
      <c r="P576" s="30">
        <v>-50.52</v>
      </c>
      <c r="Q576" s="30">
        <f t="shared" si="18"/>
        <v>-15206.56</v>
      </c>
    </row>
    <row r="577" spans="1:17" x14ac:dyDescent="0.25">
      <c r="A577" s="24"/>
      <c r="B577" s="24"/>
      <c r="C577" s="24"/>
      <c r="D577" s="24"/>
      <c r="E577" s="24"/>
      <c r="F577" s="24"/>
      <c r="G577" s="24"/>
      <c r="H577" s="24" t="s">
        <v>479</v>
      </c>
      <c r="I577" s="25">
        <v>46239</v>
      </c>
      <c r="J577" s="24" t="s">
        <v>831</v>
      </c>
      <c r="K577" s="24" t="s">
        <v>928</v>
      </c>
      <c r="L577" s="24" t="s">
        <v>979</v>
      </c>
      <c r="M577" s="24" t="s">
        <v>799</v>
      </c>
      <c r="N577" s="26"/>
      <c r="O577" s="24" t="s">
        <v>44</v>
      </c>
      <c r="P577" s="30">
        <v>-50.52</v>
      </c>
      <c r="Q577" s="30">
        <f t="shared" si="18"/>
        <v>-15257.08</v>
      </c>
    </row>
    <row r="578" spans="1:17" x14ac:dyDescent="0.25">
      <c r="A578" s="24"/>
      <c r="B578" s="24"/>
      <c r="C578" s="24"/>
      <c r="D578" s="24"/>
      <c r="E578" s="24"/>
      <c r="F578" s="24"/>
      <c r="G578" s="24"/>
      <c r="H578" s="24" t="s">
        <v>479</v>
      </c>
      <c r="I578" s="25">
        <v>46239</v>
      </c>
      <c r="J578" s="24" t="s">
        <v>832</v>
      </c>
      <c r="K578" s="24" t="s">
        <v>927</v>
      </c>
      <c r="L578" s="24" t="s">
        <v>980</v>
      </c>
      <c r="M578" s="24" t="s">
        <v>799</v>
      </c>
      <c r="N578" s="26"/>
      <c r="O578" s="24" t="s">
        <v>44</v>
      </c>
      <c r="P578" s="30">
        <v>-1943.9</v>
      </c>
      <c r="Q578" s="30">
        <f t="shared" si="18"/>
        <v>-17200.98</v>
      </c>
    </row>
    <row r="579" spans="1:17" x14ac:dyDescent="0.25">
      <c r="A579" s="24"/>
      <c r="B579" s="24"/>
      <c r="C579" s="24"/>
      <c r="D579" s="24"/>
      <c r="E579" s="24"/>
      <c r="F579" s="24"/>
      <c r="G579" s="24"/>
      <c r="H579" s="24" t="s">
        <v>479</v>
      </c>
      <c r="I579" s="25">
        <v>46239</v>
      </c>
      <c r="J579" s="24" t="s">
        <v>833</v>
      </c>
      <c r="K579" s="24" t="s">
        <v>927</v>
      </c>
      <c r="L579" s="24" t="s">
        <v>981</v>
      </c>
      <c r="M579" s="24" t="s">
        <v>799</v>
      </c>
      <c r="N579" s="26"/>
      <c r="O579" s="24" t="s">
        <v>44</v>
      </c>
      <c r="P579" s="30">
        <v>-1943.9</v>
      </c>
      <c r="Q579" s="30">
        <f t="shared" si="18"/>
        <v>-19144.88</v>
      </c>
    </row>
    <row r="580" spans="1:17" x14ac:dyDescent="0.25">
      <c r="A580" s="24"/>
      <c r="B580" s="24"/>
      <c r="C580" s="24"/>
      <c r="D580" s="24"/>
      <c r="E580" s="24"/>
      <c r="F580" s="24"/>
      <c r="G580" s="24"/>
      <c r="H580" s="24" t="s">
        <v>479</v>
      </c>
      <c r="I580" s="25">
        <v>46239</v>
      </c>
      <c r="J580" s="24" t="s">
        <v>834</v>
      </c>
      <c r="K580" s="24" t="s">
        <v>927</v>
      </c>
      <c r="L580" s="24" t="s">
        <v>982</v>
      </c>
      <c r="M580" s="24" t="s">
        <v>799</v>
      </c>
      <c r="N580" s="26"/>
      <c r="O580" s="24" t="s">
        <v>44</v>
      </c>
      <c r="P580" s="30">
        <v>-1943.9</v>
      </c>
      <c r="Q580" s="30">
        <f t="shared" si="18"/>
        <v>-21088.78</v>
      </c>
    </row>
    <row r="581" spans="1:17" x14ac:dyDescent="0.25">
      <c r="A581" s="24"/>
      <c r="B581" s="24"/>
      <c r="C581" s="24"/>
      <c r="D581" s="24"/>
      <c r="E581" s="24"/>
      <c r="F581" s="24"/>
      <c r="G581" s="24"/>
      <c r="H581" s="24" t="s">
        <v>479</v>
      </c>
      <c r="I581" s="25">
        <v>46239</v>
      </c>
      <c r="J581" s="24" t="s">
        <v>835</v>
      </c>
      <c r="K581" s="24" t="s">
        <v>927</v>
      </c>
      <c r="L581" s="24" t="s">
        <v>983</v>
      </c>
      <c r="M581" s="24" t="s">
        <v>799</v>
      </c>
      <c r="N581" s="26"/>
      <c r="O581" s="24" t="s">
        <v>44</v>
      </c>
      <c r="P581" s="30">
        <v>-1943.9</v>
      </c>
      <c r="Q581" s="30">
        <f t="shared" si="18"/>
        <v>-23032.68</v>
      </c>
    </row>
    <row r="582" spans="1:17" x14ac:dyDescent="0.25">
      <c r="A582" s="24"/>
      <c r="B582" s="24"/>
      <c r="C582" s="24"/>
      <c r="D582" s="24"/>
      <c r="E582" s="24"/>
      <c r="F582" s="24"/>
      <c r="G582" s="24"/>
      <c r="H582" s="24" t="s">
        <v>479</v>
      </c>
      <c r="I582" s="25">
        <v>46239</v>
      </c>
      <c r="J582" s="24" t="s">
        <v>836</v>
      </c>
      <c r="K582" s="24" t="s">
        <v>927</v>
      </c>
      <c r="L582" s="24" t="s">
        <v>984</v>
      </c>
      <c r="M582" s="24" t="s">
        <v>799</v>
      </c>
      <c r="N582" s="26"/>
      <c r="O582" s="24" t="s">
        <v>44</v>
      </c>
      <c r="P582" s="30">
        <v>-1943.9</v>
      </c>
      <c r="Q582" s="30">
        <f t="shared" si="18"/>
        <v>-24976.58</v>
      </c>
    </row>
    <row r="583" spans="1:17" x14ac:dyDescent="0.25">
      <c r="A583" s="24"/>
      <c r="B583" s="24"/>
      <c r="C583" s="24"/>
      <c r="D583" s="24"/>
      <c r="E583" s="24"/>
      <c r="F583" s="24"/>
      <c r="G583" s="24"/>
      <c r="H583" s="24" t="s">
        <v>479</v>
      </c>
      <c r="I583" s="25">
        <v>46239</v>
      </c>
      <c r="J583" s="24" t="s">
        <v>837</v>
      </c>
      <c r="K583" s="24" t="s">
        <v>927</v>
      </c>
      <c r="L583" s="24" t="s">
        <v>985</v>
      </c>
      <c r="M583" s="24" t="s">
        <v>799</v>
      </c>
      <c r="N583" s="26"/>
      <c r="O583" s="24" t="s">
        <v>44</v>
      </c>
      <c r="P583" s="30">
        <v>-1943.9</v>
      </c>
      <c r="Q583" s="30">
        <f t="shared" si="18"/>
        <v>-26920.48</v>
      </c>
    </row>
    <row r="584" spans="1:17" x14ac:dyDescent="0.25">
      <c r="A584" s="24"/>
      <c r="B584" s="24"/>
      <c r="C584" s="24"/>
      <c r="D584" s="24"/>
      <c r="E584" s="24"/>
      <c r="F584" s="24"/>
      <c r="G584" s="24"/>
      <c r="H584" s="24" t="s">
        <v>479</v>
      </c>
      <c r="I584" s="25">
        <v>46239</v>
      </c>
      <c r="J584" s="24" t="s">
        <v>838</v>
      </c>
      <c r="K584" s="24" t="s">
        <v>927</v>
      </c>
      <c r="L584" s="24" t="s">
        <v>986</v>
      </c>
      <c r="M584" s="24" t="s">
        <v>799</v>
      </c>
      <c r="N584" s="26"/>
      <c r="O584" s="24" t="s">
        <v>44</v>
      </c>
      <c r="P584" s="30">
        <v>-1943.9</v>
      </c>
      <c r="Q584" s="30">
        <f t="shared" si="18"/>
        <v>-28864.38</v>
      </c>
    </row>
    <row r="585" spans="1:17" x14ac:dyDescent="0.25">
      <c r="A585" s="24"/>
      <c r="B585" s="24"/>
      <c r="C585" s="24"/>
      <c r="D585" s="24"/>
      <c r="E585" s="24"/>
      <c r="F585" s="24"/>
      <c r="G585" s="24"/>
      <c r="H585" s="24" t="s">
        <v>479</v>
      </c>
      <c r="I585" s="25">
        <v>46239</v>
      </c>
      <c r="J585" s="24"/>
      <c r="K585" s="24" t="s">
        <v>928</v>
      </c>
      <c r="L585" s="24" t="s">
        <v>987</v>
      </c>
      <c r="M585" s="24" t="s">
        <v>799</v>
      </c>
      <c r="N585" s="26"/>
      <c r="O585" s="24" t="s">
        <v>44</v>
      </c>
      <c r="P585" s="30">
        <v>-50.52</v>
      </c>
      <c r="Q585" s="30">
        <f t="shared" si="18"/>
        <v>-28914.9</v>
      </c>
    </row>
    <row r="586" spans="1:17" x14ac:dyDescent="0.25">
      <c r="A586" s="24"/>
      <c r="B586" s="24"/>
      <c r="C586" s="24"/>
      <c r="D586" s="24"/>
      <c r="E586" s="24"/>
      <c r="F586" s="24"/>
      <c r="G586" s="24"/>
      <c r="H586" s="24" t="s">
        <v>479</v>
      </c>
      <c r="I586" s="25">
        <v>46253</v>
      </c>
      <c r="J586" s="24" t="s">
        <v>839</v>
      </c>
      <c r="K586" s="24" t="s">
        <v>928</v>
      </c>
      <c r="L586" s="24" t="s">
        <v>988</v>
      </c>
      <c r="M586" s="24" t="s">
        <v>799</v>
      </c>
      <c r="N586" s="26"/>
      <c r="O586" s="24" t="s">
        <v>44</v>
      </c>
      <c r="P586" s="30">
        <v>-930.3</v>
      </c>
      <c r="Q586" s="30">
        <f t="shared" si="18"/>
        <v>-29845.200000000001</v>
      </c>
    </row>
    <row r="587" spans="1:17" x14ac:dyDescent="0.25">
      <c r="A587" s="24"/>
      <c r="B587" s="24"/>
      <c r="C587" s="24"/>
      <c r="D587" s="24"/>
      <c r="E587" s="24"/>
      <c r="F587" s="24"/>
      <c r="G587" s="24"/>
      <c r="H587" s="24" t="s">
        <v>479</v>
      </c>
      <c r="I587" s="25">
        <v>46253</v>
      </c>
      <c r="J587" s="24" t="s">
        <v>840</v>
      </c>
      <c r="K587" s="24" t="s">
        <v>928</v>
      </c>
      <c r="L587" s="24" t="s">
        <v>989</v>
      </c>
      <c r="M587" s="24" t="s">
        <v>799</v>
      </c>
      <c r="N587" s="26"/>
      <c r="O587" s="24" t="s">
        <v>44</v>
      </c>
      <c r="P587" s="30">
        <v>-50.52</v>
      </c>
      <c r="Q587" s="30">
        <f t="shared" si="18"/>
        <v>-29895.72</v>
      </c>
    </row>
    <row r="588" spans="1:17" x14ac:dyDescent="0.25">
      <c r="A588" s="24"/>
      <c r="B588" s="24"/>
      <c r="C588" s="24"/>
      <c r="D588" s="24"/>
      <c r="E588" s="24"/>
      <c r="F588" s="24"/>
      <c r="G588" s="24"/>
      <c r="H588" s="24" t="s">
        <v>479</v>
      </c>
      <c r="I588" s="25">
        <v>46253</v>
      </c>
      <c r="J588" s="24" t="s">
        <v>841</v>
      </c>
      <c r="K588" s="24" t="s">
        <v>928</v>
      </c>
      <c r="L588" s="24" t="s">
        <v>990</v>
      </c>
      <c r="M588" s="24" t="s">
        <v>799</v>
      </c>
      <c r="N588" s="26"/>
      <c r="O588" s="24" t="s">
        <v>44</v>
      </c>
      <c r="P588" s="30">
        <v>-50.52</v>
      </c>
      <c r="Q588" s="30">
        <f t="shared" si="18"/>
        <v>-29946.240000000002</v>
      </c>
    </row>
    <row r="589" spans="1:17" x14ac:dyDescent="0.25">
      <c r="A589" s="24"/>
      <c r="B589" s="24"/>
      <c r="C589" s="24"/>
      <c r="D589" s="24"/>
      <c r="E589" s="24"/>
      <c r="F589" s="24"/>
      <c r="G589" s="24"/>
      <c r="H589" s="24" t="s">
        <v>479</v>
      </c>
      <c r="I589" s="25">
        <v>46253</v>
      </c>
      <c r="J589" s="24" t="s">
        <v>842</v>
      </c>
      <c r="K589" s="24" t="s">
        <v>928</v>
      </c>
      <c r="L589" s="24" t="s">
        <v>991</v>
      </c>
      <c r="M589" s="24" t="s">
        <v>799</v>
      </c>
      <c r="N589" s="26"/>
      <c r="O589" s="24" t="s">
        <v>44</v>
      </c>
      <c r="P589" s="30">
        <v>-50.52</v>
      </c>
      <c r="Q589" s="30">
        <f t="shared" si="18"/>
        <v>-29996.76</v>
      </c>
    </row>
    <row r="590" spans="1:17" x14ac:dyDescent="0.25">
      <c r="A590" s="24"/>
      <c r="B590" s="24"/>
      <c r="C590" s="24"/>
      <c r="D590" s="24"/>
      <c r="E590" s="24"/>
      <c r="F590" s="24"/>
      <c r="G590" s="24"/>
      <c r="H590" s="24" t="s">
        <v>479</v>
      </c>
      <c r="I590" s="25">
        <v>46253</v>
      </c>
      <c r="J590" s="24" t="s">
        <v>843</v>
      </c>
      <c r="K590" s="24" t="s">
        <v>928</v>
      </c>
      <c r="L590" s="24" t="s">
        <v>992</v>
      </c>
      <c r="M590" s="24" t="s">
        <v>799</v>
      </c>
      <c r="N590" s="26"/>
      <c r="O590" s="24" t="s">
        <v>44</v>
      </c>
      <c r="P590" s="30">
        <v>-50.52</v>
      </c>
      <c r="Q590" s="30">
        <f t="shared" si="18"/>
        <v>-30047.279999999999</v>
      </c>
    </row>
    <row r="591" spans="1:17" x14ac:dyDescent="0.25">
      <c r="A591" s="24"/>
      <c r="B591" s="24"/>
      <c r="C591" s="24"/>
      <c r="D591" s="24"/>
      <c r="E591" s="24"/>
      <c r="F591" s="24"/>
      <c r="G591" s="24"/>
      <c r="H591" s="24" t="s">
        <v>479</v>
      </c>
      <c r="I591" s="25">
        <v>46253</v>
      </c>
      <c r="J591" s="24" t="s">
        <v>844</v>
      </c>
      <c r="K591" s="24" t="s">
        <v>928</v>
      </c>
      <c r="L591" s="24" t="s">
        <v>993</v>
      </c>
      <c r="M591" s="24" t="s">
        <v>799</v>
      </c>
      <c r="N591" s="26"/>
      <c r="O591" s="24" t="s">
        <v>44</v>
      </c>
      <c r="P591" s="30">
        <v>-50.52</v>
      </c>
      <c r="Q591" s="30">
        <f t="shared" si="18"/>
        <v>-30097.8</v>
      </c>
    </row>
    <row r="592" spans="1:17" x14ac:dyDescent="0.25">
      <c r="A592" s="24"/>
      <c r="B592" s="24"/>
      <c r="C592" s="24"/>
      <c r="D592" s="24"/>
      <c r="E592" s="24"/>
      <c r="F592" s="24"/>
      <c r="G592" s="24"/>
      <c r="H592" s="24" t="s">
        <v>479</v>
      </c>
      <c r="I592" s="25">
        <v>46253</v>
      </c>
      <c r="J592" s="24" t="s">
        <v>845</v>
      </c>
      <c r="K592" s="24" t="s">
        <v>928</v>
      </c>
      <c r="L592" s="24" t="s">
        <v>994</v>
      </c>
      <c r="M592" s="24" t="s">
        <v>799</v>
      </c>
      <c r="N592" s="26"/>
      <c r="O592" s="24" t="s">
        <v>44</v>
      </c>
      <c r="P592" s="30">
        <v>-50.52</v>
      </c>
      <c r="Q592" s="30">
        <f t="shared" si="18"/>
        <v>-30148.32</v>
      </c>
    </row>
    <row r="593" spans="1:17" x14ac:dyDescent="0.25">
      <c r="A593" s="24"/>
      <c r="B593" s="24"/>
      <c r="C593" s="24"/>
      <c r="D593" s="24"/>
      <c r="E593" s="24"/>
      <c r="F593" s="24"/>
      <c r="G593" s="24"/>
      <c r="H593" s="24" t="s">
        <v>479</v>
      </c>
      <c r="I593" s="25">
        <v>46253</v>
      </c>
      <c r="J593" s="24" t="s">
        <v>846</v>
      </c>
      <c r="K593" s="24" t="s">
        <v>928</v>
      </c>
      <c r="L593" s="24" t="s">
        <v>995</v>
      </c>
      <c r="M593" s="24" t="s">
        <v>799</v>
      </c>
      <c r="N593" s="26"/>
      <c r="O593" s="24" t="s">
        <v>44</v>
      </c>
      <c r="P593" s="30">
        <v>-50.52</v>
      </c>
      <c r="Q593" s="30">
        <f t="shared" si="18"/>
        <v>-30198.84</v>
      </c>
    </row>
    <row r="594" spans="1:17" x14ac:dyDescent="0.25">
      <c r="A594" s="24"/>
      <c r="B594" s="24"/>
      <c r="C594" s="24"/>
      <c r="D594" s="24"/>
      <c r="E594" s="24"/>
      <c r="F594" s="24"/>
      <c r="G594" s="24"/>
      <c r="H594" s="24" t="s">
        <v>479</v>
      </c>
      <c r="I594" s="25">
        <v>46264</v>
      </c>
      <c r="J594" s="24"/>
      <c r="K594" s="24" t="s">
        <v>929</v>
      </c>
      <c r="L594" s="24" t="s">
        <v>996</v>
      </c>
      <c r="M594" s="24" t="s">
        <v>799</v>
      </c>
      <c r="N594" s="26"/>
      <c r="O594" s="24" t="s">
        <v>44</v>
      </c>
      <c r="P594" s="30">
        <v>-432.64</v>
      </c>
      <c r="Q594" s="30">
        <f t="shared" si="18"/>
        <v>-30631.48</v>
      </c>
    </row>
    <row r="595" spans="1:17" ht="15.75" thickBot="1" x14ac:dyDescent="0.3">
      <c r="A595" s="24"/>
      <c r="B595" s="24"/>
      <c r="C595" s="24"/>
      <c r="D595" s="24"/>
      <c r="E595" s="24"/>
      <c r="F595" s="24"/>
      <c r="G595" s="24"/>
      <c r="H595" s="24" t="s">
        <v>479</v>
      </c>
      <c r="I595" s="25">
        <v>46264</v>
      </c>
      <c r="J595" s="24"/>
      <c r="K595" s="24" t="s">
        <v>929</v>
      </c>
      <c r="L595" s="24" t="s">
        <v>996</v>
      </c>
      <c r="M595" s="24" t="s">
        <v>799</v>
      </c>
      <c r="N595" s="26"/>
      <c r="O595" s="24" t="s">
        <v>44</v>
      </c>
      <c r="P595" s="27">
        <v>-1418.84</v>
      </c>
      <c r="Q595" s="27">
        <f t="shared" si="18"/>
        <v>-32050.32</v>
      </c>
    </row>
    <row r="596" spans="1:17" x14ac:dyDescent="0.25">
      <c r="A596" s="28"/>
      <c r="B596" s="28"/>
      <c r="C596" s="28"/>
      <c r="D596" s="28" t="s">
        <v>809</v>
      </c>
      <c r="E596" s="28"/>
      <c r="F596" s="28"/>
      <c r="G596" s="28"/>
      <c r="H596" s="28"/>
      <c r="I596" s="29"/>
      <c r="J596" s="28"/>
      <c r="K596" s="28"/>
      <c r="L596" s="28"/>
      <c r="M596" s="28"/>
      <c r="N596" s="28"/>
      <c r="O596" s="28"/>
      <c r="P596" s="2">
        <f>ROUND(SUM(P562:P595),5)</f>
        <v>-32050.32</v>
      </c>
      <c r="Q596" s="2">
        <f>Q595</f>
        <v>-32050.32</v>
      </c>
    </row>
    <row r="597" spans="1:17" x14ac:dyDescent="0.25">
      <c r="A597" s="1"/>
      <c r="B597" s="1"/>
      <c r="C597" s="1"/>
      <c r="D597" s="1" t="s">
        <v>344</v>
      </c>
      <c r="E597" s="1"/>
      <c r="F597" s="1"/>
      <c r="G597" s="1"/>
      <c r="H597" s="1"/>
      <c r="I597" s="22"/>
      <c r="J597" s="1"/>
      <c r="K597" s="1"/>
      <c r="L597" s="1"/>
      <c r="M597" s="1"/>
      <c r="N597" s="1"/>
      <c r="O597" s="1"/>
      <c r="P597" s="23"/>
      <c r="Q597" s="23"/>
    </row>
    <row r="598" spans="1:17" x14ac:dyDescent="0.25">
      <c r="A598" s="24"/>
      <c r="B598" s="24"/>
      <c r="C598" s="24"/>
      <c r="D598" s="24"/>
      <c r="E598" s="24"/>
      <c r="F598" s="24"/>
      <c r="G598" s="24"/>
      <c r="H598" s="24" t="s">
        <v>479</v>
      </c>
      <c r="I598" s="25">
        <v>46236</v>
      </c>
      <c r="J598" s="24"/>
      <c r="K598" s="24" t="s">
        <v>930</v>
      </c>
      <c r="L598" s="24" t="s">
        <v>997</v>
      </c>
      <c r="M598" s="24" t="s">
        <v>799</v>
      </c>
      <c r="N598" s="26"/>
      <c r="O598" s="24" t="s">
        <v>44</v>
      </c>
      <c r="P598" s="30">
        <v>-86.93</v>
      </c>
      <c r="Q598" s="30">
        <f t="shared" ref="Q598:Q629" si="19">ROUND(Q597+P598,5)</f>
        <v>-86.93</v>
      </c>
    </row>
    <row r="599" spans="1:17" x14ac:dyDescent="0.25">
      <c r="A599" s="24"/>
      <c r="B599" s="24"/>
      <c r="C599" s="24"/>
      <c r="D599" s="24"/>
      <c r="E599" s="24"/>
      <c r="F599" s="24"/>
      <c r="G599" s="24"/>
      <c r="H599" s="24" t="s">
        <v>479</v>
      </c>
      <c r="I599" s="25">
        <v>46236</v>
      </c>
      <c r="J599" s="24"/>
      <c r="K599" s="24" t="s">
        <v>930</v>
      </c>
      <c r="L599" s="24" t="s">
        <v>998</v>
      </c>
      <c r="M599" s="24" t="s">
        <v>799</v>
      </c>
      <c r="N599" s="26"/>
      <c r="O599" s="24" t="s">
        <v>44</v>
      </c>
      <c r="P599" s="30">
        <v>-54.82</v>
      </c>
      <c r="Q599" s="30">
        <f t="shared" si="19"/>
        <v>-141.75</v>
      </c>
    </row>
    <row r="600" spans="1:17" x14ac:dyDescent="0.25">
      <c r="A600" s="24"/>
      <c r="B600" s="24"/>
      <c r="C600" s="24"/>
      <c r="D600" s="24"/>
      <c r="E600" s="24"/>
      <c r="F600" s="24"/>
      <c r="G600" s="24"/>
      <c r="H600" s="24" t="s">
        <v>479</v>
      </c>
      <c r="I600" s="25">
        <v>46237</v>
      </c>
      <c r="J600" s="24" t="s">
        <v>847</v>
      </c>
      <c r="K600" s="24" t="s">
        <v>931</v>
      </c>
      <c r="L600" s="24" t="s">
        <v>999</v>
      </c>
      <c r="M600" s="24" t="s">
        <v>799</v>
      </c>
      <c r="N600" s="26"/>
      <c r="O600" s="24" t="s">
        <v>44</v>
      </c>
      <c r="P600" s="30">
        <v>-71.84</v>
      </c>
      <c r="Q600" s="30">
        <f t="shared" si="19"/>
        <v>-213.59</v>
      </c>
    </row>
    <row r="601" spans="1:17" x14ac:dyDescent="0.25">
      <c r="A601" s="24"/>
      <c r="B601" s="24"/>
      <c r="C601" s="24"/>
      <c r="D601" s="24"/>
      <c r="E601" s="24"/>
      <c r="F601" s="24"/>
      <c r="G601" s="24"/>
      <c r="H601" s="24" t="s">
        <v>479</v>
      </c>
      <c r="I601" s="25">
        <v>46238</v>
      </c>
      <c r="J601" s="24"/>
      <c r="K601" s="24" t="s">
        <v>930</v>
      </c>
      <c r="L601" s="24" t="s">
        <v>998</v>
      </c>
      <c r="M601" s="24" t="s">
        <v>799</v>
      </c>
      <c r="N601" s="26"/>
      <c r="O601" s="24" t="s">
        <v>44</v>
      </c>
      <c r="P601" s="30">
        <v>-91.31</v>
      </c>
      <c r="Q601" s="30">
        <f t="shared" si="19"/>
        <v>-304.89999999999998</v>
      </c>
    </row>
    <row r="602" spans="1:17" x14ac:dyDescent="0.25">
      <c r="A602" s="24"/>
      <c r="B602" s="24"/>
      <c r="C602" s="24"/>
      <c r="D602" s="24"/>
      <c r="E602" s="24"/>
      <c r="F602" s="24"/>
      <c r="G602" s="24"/>
      <c r="H602" s="24" t="s">
        <v>479</v>
      </c>
      <c r="I602" s="25">
        <v>46238</v>
      </c>
      <c r="J602" s="24"/>
      <c r="K602" s="24" t="s">
        <v>930</v>
      </c>
      <c r="L602" s="24" t="s">
        <v>1000</v>
      </c>
      <c r="M602" s="24" t="s">
        <v>799</v>
      </c>
      <c r="N602" s="26"/>
      <c r="O602" s="24" t="s">
        <v>44</v>
      </c>
      <c r="P602" s="30">
        <v>-117.96</v>
      </c>
      <c r="Q602" s="30">
        <f t="shared" si="19"/>
        <v>-422.86</v>
      </c>
    </row>
    <row r="603" spans="1:17" x14ac:dyDescent="0.25">
      <c r="A603" s="24"/>
      <c r="B603" s="24"/>
      <c r="C603" s="24"/>
      <c r="D603" s="24"/>
      <c r="E603" s="24"/>
      <c r="F603" s="24"/>
      <c r="G603" s="24"/>
      <c r="H603" s="24" t="s">
        <v>479</v>
      </c>
      <c r="I603" s="25">
        <v>46239</v>
      </c>
      <c r="J603" s="24"/>
      <c r="K603" s="24" t="s">
        <v>932</v>
      </c>
      <c r="L603" s="24" t="s">
        <v>1001</v>
      </c>
      <c r="M603" s="24" t="s">
        <v>799</v>
      </c>
      <c r="N603" s="26"/>
      <c r="O603" s="24" t="s">
        <v>44</v>
      </c>
      <c r="P603" s="30">
        <v>-113.3</v>
      </c>
      <c r="Q603" s="30">
        <f t="shared" si="19"/>
        <v>-536.16</v>
      </c>
    </row>
    <row r="604" spans="1:17" x14ac:dyDescent="0.25">
      <c r="A604" s="24"/>
      <c r="B604" s="24"/>
      <c r="C604" s="24"/>
      <c r="D604" s="24"/>
      <c r="E604" s="24"/>
      <c r="F604" s="24"/>
      <c r="G604" s="24"/>
      <c r="H604" s="24" t="s">
        <v>479</v>
      </c>
      <c r="I604" s="25">
        <v>46239</v>
      </c>
      <c r="J604" s="24"/>
      <c r="K604" s="24" t="s">
        <v>932</v>
      </c>
      <c r="L604" s="24" t="s">
        <v>1001</v>
      </c>
      <c r="M604" s="24" t="s">
        <v>799</v>
      </c>
      <c r="N604" s="26"/>
      <c r="O604" s="24" t="s">
        <v>44</v>
      </c>
      <c r="P604" s="30">
        <v>-90.05</v>
      </c>
      <c r="Q604" s="30">
        <f t="shared" si="19"/>
        <v>-626.21</v>
      </c>
    </row>
    <row r="605" spans="1:17" x14ac:dyDescent="0.25">
      <c r="A605" s="24"/>
      <c r="B605" s="24"/>
      <c r="C605" s="24"/>
      <c r="D605" s="24"/>
      <c r="E605" s="24"/>
      <c r="F605" s="24"/>
      <c r="G605" s="24"/>
      <c r="H605" s="24" t="s">
        <v>479</v>
      </c>
      <c r="I605" s="25">
        <v>46240</v>
      </c>
      <c r="J605" s="24"/>
      <c r="K605" s="24" t="s">
        <v>932</v>
      </c>
      <c r="L605" s="24" t="s">
        <v>1001</v>
      </c>
      <c r="M605" s="24" t="s">
        <v>799</v>
      </c>
      <c r="N605" s="26"/>
      <c r="O605" s="24" t="s">
        <v>44</v>
      </c>
      <c r="P605" s="30">
        <v>-115.75</v>
      </c>
      <c r="Q605" s="30">
        <f t="shared" si="19"/>
        <v>-741.96</v>
      </c>
    </row>
    <row r="606" spans="1:17" x14ac:dyDescent="0.25">
      <c r="A606" s="24"/>
      <c r="B606" s="24"/>
      <c r="C606" s="24"/>
      <c r="D606" s="24"/>
      <c r="E606" s="24"/>
      <c r="F606" s="24"/>
      <c r="G606" s="24"/>
      <c r="H606" s="24" t="s">
        <v>479</v>
      </c>
      <c r="I606" s="25">
        <v>46240</v>
      </c>
      <c r="J606" s="24" t="s">
        <v>848</v>
      </c>
      <c r="K606" s="24" t="s">
        <v>933</v>
      </c>
      <c r="L606" s="24" t="s">
        <v>1002</v>
      </c>
      <c r="M606" s="24" t="s">
        <v>799</v>
      </c>
      <c r="N606" s="26"/>
      <c r="O606" s="24" t="s">
        <v>44</v>
      </c>
      <c r="P606" s="30">
        <v>-40</v>
      </c>
      <c r="Q606" s="30">
        <f t="shared" si="19"/>
        <v>-781.96</v>
      </c>
    </row>
    <row r="607" spans="1:17" x14ac:dyDescent="0.25">
      <c r="A607" s="24"/>
      <c r="B607" s="24"/>
      <c r="C607" s="24"/>
      <c r="D607" s="24"/>
      <c r="E607" s="24"/>
      <c r="F607" s="24"/>
      <c r="G607" s="24"/>
      <c r="H607" s="24" t="s">
        <v>479</v>
      </c>
      <c r="I607" s="25">
        <v>46240</v>
      </c>
      <c r="J607" s="24" t="s">
        <v>849</v>
      </c>
      <c r="K607" s="24" t="s">
        <v>933</v>
      </c>
      <c r="L607" s="24" t="s">
        <v>1003</v>
      </c>
      <c r="M607" s="24" t="s">
        <v>799</v>
      </c>
      <c r="N607" s="26"/>
      <c r="O607" s="24" t="s">
        <v>44</v>
      </c>
      <c r="P607" s="30">
        <v>-40</v>
      </c>
      <c r="Q607" s="30">
        <f t="shared" si="19"/>
        <v>-821.96</v>
      </c>
    </row>
    <row r="608" spans="1:17" x14ac:dyDescent="0.25">
      <c r="A608" s="24"/>
      <c r="B608" s="24"/>
      <c r="C608" s="24"/>
      <c r="D608" s="24"/>
      <c r="E608" s="24"/>
      <c r="F608" s="24"/>
      <c r="G608" s="24"/>
      <c r="H608" s="24" t="s">
        <v>479</v>
      </c>
      <c r="I608" s="25">
        <v>46240</v>
      </c>
      <c r="J608" s="24" t="s">
        <v>850</v>
      </c>
      <c r="K608" s="24" t="s">
        <v>930</v>
      </c>
      <c r="L608" s="24" t="s">
        <v>1004</v>
      </c>
      <c r="M608" s="24" t="s">
        <v>799</v>
      </c>
      <c r="N608" s="26"/>
      <c r="O608" s="24" t="s">
        <v>44</v>
      </c>
      <c r="P608" s="30">
        <v>-107.69</v>
      </c>
      <c r="Q608" s="30">
        <f t="shared" si="19"/>
        <v>-929.65</v>
      </c>
    </row>
    <row r="609" spans="1:17" x14ac:dyDescent="0.25">
      <c r="A609" s="24"/>
      <c r="B609" s="24"/>
      <c r="C609" s="24"/>
      <c r="D609" s="24"/>
      <c r="E609" s="24"/>
      <c r="F609" s="24"/>
      <c r="G609" s="24"/>
      <c r="H609" s="24" t="s">
        <v>479</v>
      </c>
      <c r="I609" s="25">
        <v>46240</v>
      </c>
      <c r="J609" s="24" t="s">
        <v>851</v>
      </c>
      <c r="K609" s="24" t="s">
        <v>930</v>
      </c>
      <c r="L609" s="24" t="s">
        <v>1005</v>
      </c>
      <c r="M609" s="24" t="s">
        <v>799</v>
      </c>
      <c r="N609" s="26"/>
      <c r="O609" s="24" t="s">
        <v>44</v>
      </c>
      <c r="P609" s="30">
        <v>-71.81</v>
      </c>
      <c r="Q609" s="30">
        <f t="shared" si="19"/>
        <v>-1001.46</v>
      </c>
    </row>
    <row r="610" spans="1:17" x14ac:dyDescent="0.25">
      <c r="A610" s="24"/>
      <c r="B610" s="24"/>
      <c r="C610" s="24"/>
      <c r="D610" s="24"/>
      <c r="E610" s="24"/>
      <c r="F610" s="24"/>
      <c r="G610" s="24"/>
      <c r="H610" s="24" t="s">
        <v>479</v>
      </c>
      <c r="I610" s="25">
        <v>46242</v>
      </c>
      <c r="J610" s="24" t="s">
        <v>852</v>
      </c>
      <c r="K610" s="24" t="s">
        <v>934</v>
      </c>
      <c r="L610" s="24" t="s">
        <v>1005</v>
      </c>
      <c r="M610" s="24" t="s">
        <v>799</v>
      </c>
      <c r="N610" s="26"/>
      <c r="O610" s="24" t="s">
        <v>44</v>
      </c>
      <c r="P610" s="30">
        <v>-81.010000000000005</v>
      </c>
      <c r="Q610" s="30">
        <f t="shared" si="19"/>
        <v>-1082.47</v>
      </c>
    </row>
    <row r="611" spans="1:17" x14ac:dyDescent="0.25">
      <c r="A611" s="24"/>
      <c r="B611" s="24"/>
      <c r="C611" s="24"/>
      <c r="D611" s="24"/>
      <c r="E611" s="24"/>
      <c r="F611" s="24"/>
      <c r="G611" s="24"/>
      <c r="H611" s="24" t="s">
        <v>479</v>
      </c>
      <c r="I611" s="25">
        <v>46242</v>
      </c>
      <c r="J611" s="24" t="s">
        <v>853</v>
      </c>
      <c r="K611" s="24" t="s">
        <v>934</v>
      </c>
      <c r="L611" s="24" t="s">
        <v>1004</v>
      </c>
      <c r="M611" s="24" t="s">
        <v>799</v>
      </c>
      <c r="N611" s="26"/>
      <c r="O611" s="24" t="s">
        <v>44</v>
      </c>
      <c r="P611" s="30">
        <v>-100</v>
      </c>
      <c r="Q611" s="30">
        <f t="shared" si="19"/>
        <v>-1182.47</v>
      </c>
    </row>
    <row r="612" spans="1:17" x14ac:dyDescent="0.25">
      <c r="A612" s="24"/>
      <c r="B612" s="24"/>
      <c r="C612" s="24"/>
      <c r="D612" s="24"/>
      <c r="E612" s="24"/>
      <c r="F612" s="24"/>
      <c r="G612" s="24"/>
      <c r="H612" s="24" t="s">
        <v>479</v>
      </c>
      <c r="I612" s="25">
        <v>46243</v>
      </c>
      <c r="J612" s="24" t="s">
        <v>854</v>
      </c>
      <c r="K612" s="24" t="s">
        <v>930</v>
      </c>
      <c r="L612" s="24" t="s">
        <v>1004</v>
      </c>
      <c r="M612" s="24" t="s">
        <v>799</v>
      </c>
      <c r="N612" s="26"/>
      <c r="O612" s="24" t="s">
        <v>44</v>
      </c>
      <c r="P612" s="30">
        <v>-100.53</v>
      </c>
      <c r="Q612" s="30">
        <f t="shared" si="19"/>
        <v>-1283</v>
      </c>
    </row>
    <row r="613" spans="1:17" x14ac:dyDescent="0.25">
      <c r="A613" s="24"/>
      <c r="B613" s="24"/>
      <c r="C613" s="24"/>
      <c r="D613" s="24"/>
      <c r="E613" s="24"/>
      <c r="F613" s="24"/>
      <c r="G613" s="24"/>
      <c r="H613" s="24" t="s">
        <v>479</v>
      </c>
      <c r="I613" s="25">
        <v>46243</v>
      </c>
      <c r="J613" s="24" t="s">
        <v>855</v>
      </c>
      <c r="K613" s="24" t="s">
        <v>930</v>
      </c>
      <c r="L613" s="24" t="s">
        <v>1005</v>
      </c>
      <c r="M613" s="24" t="s">
        <v>799</v>
      </c>
      <c r="N613" s="26"/>
      <c r="O613" s="24" t="s">
        <v>44</v>
      </c>
      <c r="P613" s="30">
        <v>-68.260000000000005</v>
      </c>
      <c r="Q613" s="30">
        <f t="shared" si="19"/>
        <v>-1351.26</v>
      </c>
    </row>
    <row r="614" spans="1:17" x14ac:dyDescent="0.25">
      <c r="A614" s="24"/>
      <c r="B614" s="24"/>
      <c r="C614" s="24"/>
      <c r="D614" s="24"/>
      <c r="E614" s="24"/>
      <c r="F614" s="24"/>
      <c r="G614" s="24"/>
      <c r="H614" s="24" t="s">
        <v>479</v>
      </c>
      <c r="I614" s="25">
        <v>46244</v>
      </c>
      <c r="J614" s="24" t="s">
        <v>856</v>
      </c>
      <c r="K614" s="24" t="s">
        <v>930</v>
      </c>
      <c r="L614" s="24" t="s">
        <v>1004</v>
      </c>
      <c r="M614" s="24" t="s">
        <v>799</v>
      </c>
      <c r="N614" s="26"/>
      <c r="O614" s="24" t="s">
        <v>44</v>
      </c>
      <c r="P614" s="30">
        <v>-112.24</v>
      </c>
      <c r="Q614" s="30">
        <f t="shared" si="19"/>
        <v>-1463.5</v>
      </c>
    </row>
    <row r="615" spans="1:17" x14ac:dyDescent="0.25">
      <c r="A615" s="24"/>
      <c r="B615" s="24"/>
      <c r="C615" s="24"/>
      <c r="D615" s="24"/>
      <c r="E615" s="24"/>
      <c r="F615" s="24"/>
      <c r="G615" s="24"/>
      <c r="H615" s="24" t="s">
        <v>479</v>
      </c>
      <c r="I615" s="25">
        <v>46244</v>
      </c>
      <c r="J615" s="24" t="s">
        <v>857</v>
      </c>
      <c r="K615" s="24" t="s">
        <v>930</v>
      </c>
      <c r="L615" s="24" t="s">
        <v>1005</v>
      </c>
      <c r="M615" s="24" t="s">
        <v>799</v>
      </c>
      <c r="N615" s="26"/>
      <c r="O615" s="24" t="s">
        <v>44</v>
      </c>
      <c r="P615" s="30">
        <v>-57.04</v>
      </c>
      <c r="Q615" s="30">
        <f t="shared" si="19"/>
        <v>-1520.54</v>
      </c>
    </row>
    <row r="616" spans="1:17" x14ac:dyDescent="0.25">
      <c r="A616" s="24"/>
      <c r="B616" s="24"/>
      <c r="C616" s="24"/>
      <c r="D616" s="24"/>
      <c r="E616" s="24"/>
      <c r="F616" s="24"/>
      <c r="G616" s="24"/>
      <c r="H616" s="24" t="s">
        <v>479</v>
      </c>
      <c r="I616" s="25">
        <v>46244</v>
      </c>
      <c r="J616" s="24" t="s">
        <v>858</v>
      </c>
      <c r="K616" s="24" t="s">
        <v>935</v>
      </c>
      <c r="L616" s="24" t="s">
        <v>1006</v>
      </c>
      <c r="M616" s="24" t="s">
        <v>799</v>
      </c>
      <c r="N616" s="26"/>
      <c r="O616" s="24" t="s">
        <v>44</v>
      </c>
      <c r="P616" s="30">
        <v>-31.56</v>
      </c>
      <c r="Q616" s="30">
        <f t="shared" si="19"/>
        <v>-1552.1</v>
      </c>
    </row>
    <row r="617" spans="1:17" x14ac:dyDescent="0.25">
      <c r="A617" s="24"/>
      <c r="B617" s="24"/>
      <c r="C617" s="24"/>
      <c r="D617" s="24"/>
      <c r="E617" s="24"/>
      <c r="F617" s="24"/>
      <c r="G617" s="24"/>
      <c r="H617" s="24" t="s">
        <v>479</v>
      </c>
      <c r="I617" s="25">
        <v>46245</v>
      </c>
      <c r="J617" s="24" t="s">
        <v>859</v>
      </c>
      <c r="K617" s="24" t="s">
        <v>930</v>
      </c>
      <c r="L617" s="24" t="s">
        <v>1004</v>
      </c>
      <c r="M617" s="24" t="s">
        <v>799</v>
      </c>
      <c r="N617" s="26"/>
      <c r="O617" s="24" t="s">
        <v>44</v>
      </c>
      <c r="P617" s="30">
        <v>-51.06</v>
      </c>
      <c r="Q617" s="30">
        <f t="shared" si="19"/>
        <v>-1603.16</v>
      </c>
    </row>
    <row r="618" spans="1:17" x14ac:dyDescent="0.25">
      <c r="A618" s="24"/>
      <c r="B618" s="24"/>
      <c r="C618" s="24"/>
      <c r="D618" s="24"/>
      <c r="E618" s="24"/>
      <c r="F618" s="24"/>
      <c r="G618" s="24"/>
      <c r="H618" s="24" t="s">
        <v>479</v>
      </c>
      <c r="I618" s="25">
        <v>46245</v>
      </c>
      <c r="J618" s="24" t="s">
        <v>860</v>
      </c>
      <c r="K618" s="24" t="s">
        <v>936</v>
      </c>
      <c r="L618" s="24" t="s">
        <v>1005</v>
      </c>
      <c r="M618" s="24" t="s">
        <v>799</v>
      </c>
      <c r="N618" s="26"/>
      <c r="O618" s="24" t="s">
        <v>44</v>
      </c>
      <c r="P618" s="30">
        <v>-43.99</v>
      </c>
      <c r="Q618" s="30">
        <f t="shared" si="19"/>
        <v>-1647.15</v>
      </c>
    </row>
    <row r="619" spans="1:17" x14ac:dyDescent="0.25">
      <c r="A619" s="24"/>
      <c r="B619" s="24"/>
      <c r="C619" s="24"/>
      <c r="D619" s="24"/>
      <c r="E619" s="24"/>
      <c r="F619" s="24"/>
      <c r="G619" s="24"/>
      <c r="H619" s="24" t="s">
        <v>479</v>
      </c>
      <c r="I619" s="25">
        <v>46247</v>
      </c>
      <c r="J619" s="24" t="s">
        <v>861</v>
      </c>
      <c r="K619" s="24" t="s">
        <v>936</v>
      </c>
      <c r="L619" s="24" t="s">
        <v>1005</v>
      </c>
      <c r="M619" s="24" t="s">
        <v>799</v>
      </c>
      <c r="N619" s="26"/>
      <c r="O619" s="24" t="s">
        <v>44</v>
      </c>
      <c r="P619" s="30">
        <v>-53.51</v>
      </c>
      <c r="Q619" s="30">
        <f t="shared" si="19"/>
        <v>-1700.66</v>
      </c>
    </row>
    <row r="620" spans="1:17" x14ac:dyDescent="0.25">
      <c r="A620" s="24"/>
      <c r="B620" s="24"/>
      <c r="C620" s="24"/>
      <c r="D620" s="24"/>
      <c r="E620" s="24"/>
      <c r="F620" s="24"/>
      <c r="G620" s="24"/>
      <c r="H620" s="24" t="s">
        <v>479</v>
      </c>
      <c r="I620" s="25">
        <v>46247</v>
      </c>
      <c r="J620" s="24" t="s">
        <v>862</v>
      </c>
      <c r="K620" s="24" t="s">
        <v>936</v>
      </c>
      <c r="L620" s="24" t="s">
        <v>1004</v>
      </c>
      <c r="M620" s="24" t="s">
        <v>799</v>
      </c>
      <c r="N620" s="26"/>
      <c r="O620" s="24" t="s">
        <v>44</v>
      </c>
      <c r="P620" s="30">
        <v>-69.760000000000005</v>
      </c>
      <c r="Q620" s="30">
        <f t="shared" si="19"/>
        <v>-1770.42</v>
      </c>
    </row>
    <row r="621" spans="1:17" x14ac:dyDescent="0.25">
      <c r="A621" s="24"/>
      <c r="B621" s="24"/>
      <c r="C621" s="24"/>
      <c r="D621" s="24"/>
      <c r="E621" s="24"/>
      <c r="F621" s="24"/>
      <c r="G621" s="24"/>
      <c r="H621" s="24" t="s">
        <v>479</v>
      </c>
      <c r="I621" s="25">
        <v>46248</v>
      </c>
      <c r="J621" s="24" t="s">
        <v>863</v>
      </c>
      <c r="K621" s="24" t="s">
        <v>936</v>
      </c>
      <c r="L621" s="24" t="s">
        <v>1004</v>
      </c>
      <c r="M621" s="24" t="s">
        <v>799</v>
      </c>
      <c r="N621" s="26"/>
      <c r="O621" s="24" t="s">
        <v>44</v>
      </c>
      <c r="P621" s="30">
        <v>-46.84</v>
      </c>
      <c r="Q621" s="30">
        <f t="shared" si="19"/>
        <v>-1817.26</v>
      </c>
    </row>
    <row r="622" spans="1:17" x14ac:dyDescent="0.25">
      <c r="A622" s="24"/>
      <c r="B622" s="24"/>
      <c r="C622" s="24"/>
      <c r="D622" s="24"/>
      <c r="E622" s="24"/>
      <c r="F622" s="24"/>
      <c r="G622" s="24"/>
      <c r="H622" s="24" t="s">
        <v>479</v>
      </c>
      <c r="I622" s="25">
        <v>46248</v>
      </c>
      <c r="J622" s="24" t="s">
        <v>864</v>
      </c>
      <c r="K622" s="24" t="s">
        <v>936</v>
      </c>
      <c r="L622" s="24" t="s">
        <v>1005</v>
      </c>
      <c r="M622" s="24" t="s">
        <v>799</v>
      </c>
      <c r="N622" s="26"/>
      <c r="O622" s="24" t="s">
        <v>44</v>
      </c>
      <c r="P622" s="30">
        <v>-32.54</v>
      </c>
      <c r="Q622" s="30">
        <f t="shared" si="19"/>
        <v>-1849.8</v>
      </c>
    </row>
    <row r="623" spans="1:17" x14ac:dyDescent="0.25">
      <c r="A623" s="24"/>
      <c r="B623" s="24"/>
      <c r="C623" s="24"/>
      <c r="D623" s="24"/>
      <c r="E623" s="24"/>
      <c r="F623" s="24"/>
      <c r="G623" s="24"/>
      <c r="H623" s="24" t="s">
        <v>479</v>
      </c>
      <c r="I623" s="25">
        <v>46249</v>
      </c>
      <c r="J623" s="24" t="s">
        <v>865</v>
      </c>
      <c r="K623" s="24" t="s">
        <v>936</v>
      </c>
      <c r="L623" s="24" t="s">
        <v>1004</v>
      </c>
      <c r="M623" s="24" t="s">
        <v>799</v>
      </c>
      <c r="N623" s="26"/>
      <c r="O623" s="24" t="s">
        <v>44</v>
      </c>
      <c r="P623" s="30">
        <v>-66.010000000000005</v>
      </c>
      <c r="Q623" s="30">
        <f t="shared" si="19"/>
        <v>-1915.81</v>
      </c>
    </row>
    <row r="624" spans="1:17" x14ac:dyDescent="0.25">
      <c r="A624" s="24"/>
      <c r="B624" s="24"/>
      <c r="C624" s="24"/>
      <c r="D624" s="24"/>
      <c r="E624" s="24"/>
      <c r="F624" s="24"/>
      <c r="G624" s="24"/>
      <c r="H624" s="24" t="s">
        <v>479</v>
      </c>
      <c r="I624" s="25">
        <v>46249</v>
      </c>
      <c r="J624" s="24" t="s">
        <v>866</v>
      </c>
      <c r="K624" s="24" t="s">
        <v>936</v>
      </c>
      <c r="L624" s="24" t="s">
        <v>1005</v>
      </c>
      <c r="M624" s="24" t="s">
        <v>799</v>
      </c>
      <c r="N624" s="26"/>
      <c r="O624" s="24" t="s">
        <v>44</v>
      </c>
      <c r="P624" s="30">
        <v>-43</v>
      </c>
      <c r="Q624" s="30">
        <f t="shared" si="19"/>
        <v>-1958.81</v>
      </c>
    </row>
    <row r="625" spans="1:17" x14ac:dyDescent="0.25">
      <c r="A625" s="24"/>
      <c r="B625" s="24"/>
      <c r="C625" s="24"/>
      <c r="D625" s="24"/>
      <c r="E625" s="24"/>
      <c r="F625" s="24"/>
      <c r="G625" s="24"/>
      <c r="H625" s="24" t="s">
        <v>479</v>
      </c>
      <c r="I625" s="25">
        <v>46250</v>
      </c>
      <c r="J625" s="24" t="s">
        <v>867</v>
      </c>
      <c r="K625" s="24" t="s">
        <v>936</v>
      </c>
      <c r="L625" s="24" t="s">
        <v>1004</v>
      </c>
      <c r="M625" s="24" t="s">
        <v>799</v>
      </c>
      <c r="N625" s="26"/>
      <c r="O625" s="24" t="s">
        <v>44</v>
      </c>
      <c r="P625" s="30">
        <v>-63.88</v>
      </c>
      <c r="Q625" s="30">
        <f t="shared" si="19"/>
        <v>-2022.69</v>
      </c>
    </row>
    <row r="626" spans="1:17" x14ac:dyDescent="0.25">
      <c r="A626" s="24"/>
      <c r="B626" s="24"/>
      <c r="C626" s="24"/>
      <c r="D626" s="24"/>
      <c r="E626" s="24"/>
      <c r="F626" s="24"/>
      <c r="G626" s="24"/>
      <c r="H626" s="24" t="s">
        <v>479</v>
      </c>
      <c r="I626" s="25">
        <v>46250</v>
      </c>
      <c r="J626" s="24" t="s">
        <v>868</v>
      </c>
      <c r="K626" s="24" t="s">
        <v>936</v>
      </c>
      <c r="L626" s="24" t="s">
        <v>1005</v>
      </c>
      <c r="M626" s="24" t="s">
        <v>799</v>
      </c>
      <c r="N626" s="26"/>
      <c r="O626" s="24" t="s">
        <v>44</v>
      </c>
      <c r="P626" s="30">
        <v>-40.06</v>
      </c>
      <c r="Q626" s="30">
        <f t="shared" si="19"/>
        <v>-2062.75</v>
      </c>
    </row>
    <row r="627" spans="1:17" x14ac:dyDescent="0.25">
      <c r="A627" s="24"/>
      <c r="B627" s="24"/>
      <c r="C627" s="24"/>
      <c r="D627" s="24"/>
      <c r="E627" s="24"/>
      <c r="F627" s="24"/>
      <c r="G627" s="24"/>
      <c r="H627" s="24" t="s">
        <v>479</v>
      </c>
      <c r="I627" s="25">
        <v>46250</v>
      </c>
      <c r="J627" s="24" t="s">
        <v>869</v>
      </c>
      <c r="K627" s="24" t="s">
        <v>936</v>
      </c>
      <c r="L627" s="24" t="s">
        <v>1005</v>
      </c>
      <c r="M627" s="24" t="s">
        <v>799</v>
      </c>
      <c r="N627" s="26"/>
      <c r="O627" s="24" t="s">
        <v>44</v>
      </c>
      <c r="P627" s="30">
        <v>-1.82</v>
      </c>
      <c r="Q627" s="30">
        <f t="shared" si="19"/>
        <v>-2064.5700000000002</v>
      </c>
    </row>
    <row r="628" spans="1:17" x14ac:dyDescent="0.25">
      <c r="A628" s="24"/>
      <c r="B628" s="24"/>
      <c r="C628" s="24"/>
      <c r="D628" s="24"/>
      <c r="E628" s="24"/>
      <c r="F628" s="24"/>
      <c r="G628" s="24"/>
      <c r="H628" s="24" t="s">
        <v>479</v>
      </c>
      <c r="I628" s="25">
        <v>46251</v>
      </c>
      <c r="J628" s="24" t="s">
        <v>870</v>
      </c>
      <c r="K628" s="24" t="s">
        <v>936</v>
      </c>
      <c r="L628" s="24" t="s">
        <v>1005</v>
      </c>
      <c r="M628" s="24" t="s">
        <v>799</v>
      </c>
      <c r="N628" s="26"/>
      <c r="O628" s="24" t="s">
        <v>44</v>
      </c>
      <c r="P628" s="30">
        <v>-34.01</v>
      </c>
      <c r="Q628" s="30">
        <f t="shared" si="19"/>
        <v>-2098.58</v>
      </c>
    </row>
    <row r="629" spans="1:17" x14ac:dyDescent="0.25">
      <c r="A629" s="24"/>
      <c r="B629" s="24"/>
      <c r="C629" s="24"/>
      <c r="D629" s="24"/>
      <c r="E629" s="24"/>
      <c r="F629" s="24"/>
      <c r="G629" s="24"/>
      <c r="H629" s="24" t="s">
        <v>479</v>
      </c>
      <c r="I629" s="25">
        <v>46251</v>
      </c>
      <c r="J629" s="24" t="s">
        <v>871</v>
      </c>
      <c r="K629" s="24" t="s">
        <v>936</v>
      </c>
      <c r="L629" s="24" t="s">
        <v>1004</v>
      </c>
      <c r="M629" s="24" t="s">
        <v>799</v>
      </c>
      <c r="N629" s="26"/>
      <c r="O629" s="24" t="s">
        <v>44</v>
      </c>
      <c r="P629" s="30">
        <v>-44.71</v>
      </c>
      <c r="Q629" s="30">
        <f t="shared" si="19"/>
        <v>-2143.29</v>
      </c>
    </row>
    <row r="630" spans="1:17" x14ac:dyDescent="0.25">
      <c r="A630" s="24"/>
      <c r="B630" s="24"/>
      <c r="C630" s="24"/>
      <c r="D630" s="24"/>
      <c r="E630" s="24"/>
      <c r="F630" s="24"/>
      <c r="G630" s="24"/>
      <c r="H630" s="24" t="s">
        <v>479</v>
      </c>
      <c r="I630" s="25">
        <v>46252</v>
      </c>
      <c r="J630" s="24" t="s">
        <v>872</v>
      </c>
      <c r="K630" s="24" t="s">
        <v>936</v>
      </c>
      <c r="L630" s="24" t="s">
        <v>1004</v>
      </c>
      <c r="M630" s="24" t="s">
        <v>799</v>
      </c>
      <c r="N630" s="26"/>
      <c r="O630" s="24" t="s">
        <v>44</v>
      </c>
      <c r="P630" s="30">
        <v>-36.880000000000003</v>
      </c>
      <c r="Q630" s="30">
        <f t="shared" ref="Q630:Q661" si="20">ROUND(Q629+P630,5)</f>
        <v>-2180.17</v>
      </c>
    </row>
    <row r="631" spans="1:17" x14ac:dyDescent="0.25">
      <c r="A631" s="24"/>
      <c r="B631" s="24"/>
      <c r="C631" s="24"/>
      <c r="D631" s="24"/>
      <c r="E631" s="24"/>
      <c r="F631" s="24"/>
      <c r="G631" s="24"/>
      <c r="H631" s="24" t="s">
        <v>479</v>
      </c>
      <c r="I631" s="25">
        <v>46252</v>
      </c>
      <c r="J631" s="24" t="s">
        <v>873</v>
      </c>
      <c r="K631" s="24" t="s">
        <v>936</v>
      </c>
      <c r="L631" s="24" t="s">
        <v>1005</v>
      </c>
      <c r="M631" s="24" t="s">
        <v>799</v>
      </c>
      <c r="N631" s="26"/>
      <c r="O631" s="24" t="s">
        <v>44</v>
      </c>
      <c r="P631" s="30">
        <v>-28.89</v>
      </c>
      <c r="Q631" s="30">
        <f t="shared" si="20"/>
        <v>-2209.06</v>
      </c>
    </row>
    <row r="632" spans="1:17" x14ac:dyDescent="0.25">
      <c r="A632" s="24"/>
      <c r="B632" s="24"/>
      <c r="C632" s="24"/>
      <c r="D632" s="24"/>
      <c r="E632" s="24"/>
      <c r="F632" s="24"/>
      <c r="G632" s="24"/>
      <c r="H632" s="24" t="s">
        <v>479</v>
      </c>
      <c r="I632" s="25">
        <v>46253</v>
      </c>
      <c r="J632" s="24" t="s">
        <v>874</v>
      </c>
      <c r="K632" s="24" t="s">
        <v>930</v>
      </c>
      <c r="L632" s="24" t="s">
        <v>1005</v>
      </c>
      <c r="M632" s="24" t="s">
        <v>799</v>
      </c>
      <c r="N632" s="26"/>
      <c r="O632" s="24" t="s">
        <v>44</v>
      </c>
      <c r="P632" s="30">
        <v>-38.479999999999997</v>
      </c>
      <c r="Q632" s="30">
        <f t="shared" si="20"/>
        <v>-2247.54</v>
      </c>
    </row>
    <row r="633" spans="1:17" x14ac:dyDescent="0.25">
      <c r="A633" s="24"/>
      <c r="B633" s="24"/>
      <c r="C633" s="24"/>
      <c r="D633" s="24"/>
      <c r="E633" s="24"/>
      <c r="F633" s="24"/>
      <c r="G633" s="24"/>
      <c r="H633" s="24" t="s">
        <v>479</v>
      </c>
      <c r="I633" s="25">
        <v>46253</v>
      </c>
      <c r="J633" s="24" t="s">
        <v>875</v>
      </c>
      <c r="K633" s="24" t="s">
        <v>930</v>
      </c>
      <c r="L633" s="24" t="s">
        <v>1004</v>
      </c>
      <c r="M633" s="24" t="s">
        <v>799</v>
      </c>
      <c r="N633" s="26"/>
      <c r="O633" s="24" t="s">
        <v>44</v>
      </c>
      <c r="P633" s="30">
        <v>-53.97</v>
      </c>
      <c r="Q633" s="30">
        <f t="shared" si="20"/>
        <v>-2301.5100000000002</v>
      </c>
    </row>
    <row r="634" spans="1:17" x14ac:dyDescent="0.25">
      <c r="A634" s="24"/>
      <c r="B634" s="24"/>
      <c r="C634" s="24"/>
      <c r="D634" s="24"/>
      <c r="E634" s="24"/>
      <c r="F634" s="24"/>
      <c r="G634" s="24"/>
      <c r="H634" s="24" t="s">
        <v>479</v>
      </c>
      <c r="I634" s="25">
        <v>46253</v>
      </c>
      <c r="J634" s="24" t="s">
        <v>876</v>
      </c>
      <c r="K634" s="24" t="s">
        <v>930</v>
      </c>
      <c r="L634" s="24" t="s">
        <v>1007</v>
      </c>
      <c r="M634" s="24" t="s">
        <v>799</v>
      </c>
      <c r="N634" s="26"/>
      <c r="O634" s="24" t="s">
        <v>44</v>
      </c>
      <c r="P634" s="30">
        <v>-20.56</v>
      </c>
      <c r="Q634" s="30">
        <f t="shared" si="20"/>
        <v>-2322.0700000000002</v>
      </c>
    </row>
    <row r="635" spans="1:17" x14ac:dyDescent="0.25">
      <c r="A635" s="24"/>
      <c r="B635" s="24"/>
      <c r="C635" s="24"/>
      <c r="D635" s="24"/>
      <c r="E635" s="24"/>
      <c r="F635" s="24"/>
      <c r="G635" s="24"/>
      <c r="H635" s="24" t="s">
        <v>479</v>
      </c>
      <c r="I635" s="25">
        <v>46254</v>
      </c>
      <c r="J635" s="24" t="s">
        <v>877</v>
      </c>
      <c r="K635" s="24" t="s">
        <v>933</v>
      </c>
      <c r="L635" s="24" t="s">
        <v>1008</v>
      </c>
      <c r="M635" s="24" t="s">
        <v>799</v>
      </c>
      <c r="N635" s="26"/>
      <c r="O635" s="24" t="s">
        <v>44</v>
      </c>
      <c r="P635" s="30">
        <v>-40</v>
      </c>
      <c r="Q635" s="30">
        <f t="shared" si="20"/>
        <v>-2362.0700000000002</v>
      </c>
    </row>
    <row r="636" spans="1:17" x14ac:dyDescent="0.25">
      <c r="A636" s="24"/>
      <c r="B636" s="24"/>
      <c r="C636" s="24"/>
      <c r="D636" s="24"/>
      <c r="E636" s="24"/>
      <c r="F636" s="24"/>
      <c r="G636" s="24"/>
      <c r="H636" s="24" t="s">
        <v>479</v>
      </c>
      <c r="I636" s="25">
        <v>46255</v>
      </c>
      <c r="J636" s="24" t="s">
        <v>878</v>
      </c>
      <c r="K636" s="24" t="s">
        <v>935</v>
      </c>
      <c r="L636" s="24" t="s">
        <v>1009</v>
      </c>
      <c r="M636" s="24" t="s">
        <v>799</v>
      </c>
      <c r="N636" s="26"/>
      <c r="O636" s="24" t="s">
        <v>44</v>
      </c>
      <c r="P636" s="30">
        <v>-82.85</v>
      </c>
      <c r="Q636" s="30">
        <f t="shared" si="20"/>
        <v>-2444.92</v>
      </c>
    </row>
    <row r="637" spans="1:17" x14ac:dyDescent="0.25">
      <c r="A637" s="24"/>
      <c r="B637" s="24"/>
      <c r="C637" s="24"/>
      <c r="D637" s="24"/>
      <c r="E637" s="24"/>
      <c r="F637" s="24"/>
      <c r="G637" s="24"/>
      <c r="H637" s="24" t="s">
        <v>479</v>
      </c>
      <c r="I637" s="25">
        <v>46255</v>
      </c>
      <c r="J637" s="24" t="s">
        <v>879</v>
      </c>
      <c r="K637" s="24" t="s">
        <v>930</v>
      </c>
      <c r="L637" s="24" t="s">
        <v>997</v>
      </c>
      <c r="M637" s="24" t="s">
        <v>799</v>
      </c>
      <c r="N637" s="26"/>
      <c r="O637" s="24" t="s">
        <v>44</v>
      </c>
      <c r="P637" s="30">
        <v>-120.6</v>
      </c>
      <c r="Q637" s="30">
        <f t="shared" si="20"/>
        <v>-2565.52</v>
      </c>
    </row>
    <row r="638" spans="1:17" x14ac:dyDescent="0.25">
      <c r="A638" s="24"/>
      <c r="B638" s="24"/>
      <c r="C638" s="24"/>
      <c r="D638" s="24"/>
      <c r="E638" s="24"/>
      <c r="F638" s="24"/>
      <c r="G638" s="24"/>
      <c r="H638" s="24" t="s">
        <v>479</v>
      </c>
      <c r="I638" s="25">
        <v>46255</v>
      </c>
      <c r="J638" s="24"/>
      <c r="K638" s="24" t="s">
        <v>937</v>
      </c>
      <c r="L638" s="24" t="s">
        <v>1001</v>
      </c>
      <c r="M638" s="24" t="s">
        <v>799</v>
      </c>
      <c r="N638" s="26"/>
      <c r="O638" s="24" t="s">
        <v>44</v>
      </c>
      <c r="P638" s="30">
        <v>-100</v>
      </c>
      <c r="Q638" s="30">
        <f t="shared" si="20"/>
        <v>-2665.52</v>
      </c>
    </row>
    <row r="639" spans="1:17" x14ac:dyDescent="0.25">
      <c r="A639" s="24"/>
      <c r="B639" s="24"/>
      <c r="C639" s="24"/>
      <c r="D639" s="24"/>
      <c r="E639" s="24"/>
      <c r="F639" s="24"/>
      <c r="G639" s="24"/>
      <c r="H639" s="24" t="s">
        <v>479</v>
      </c>
      <c r="I639" s="25">
        <v>46257</v>
      </c>
      <c r="J639" s="24" t="s">
        <v>880</v>
      </c>
      <c r="K639" s="24" t="s">
        <v>936</v>
      </c>
      <c r="L639" s="24" t="s">
        <v>1010</v>
      </c>
      <c r="M639" s="24" t="s">
        <v>799</v>
      </c>
      <c r="N639" s="26"/>
      <c r="O639" s="24" t="s">
        <v>44</v>
      </c>
      <c r="P639" s="30">
        <v>-54.64</v>
      </c>
      <c r="Q639" s="30">
        <f t="shared" si="20"/>
        <v>-2720.16</v>
      </c>
    </row>
    <row r="640" spans="1:17" x14ac:dyDescent="0.25">
      <c r="A640" s="24"/>
      <c r="B640" s="24"/>
      <c r="C640" s="24"/>
      <c r="D640" s="24"/>
      <c r="E640" s="24"/>
      <c r="F640" s="24"/>
      <c r="G640" s="24"/>
      <c r="H640" s="24" t="s">
        <v>479</v>
      </c>
      <c r="I640" s="25">
        <v>46257</v>
      </c>
      <c r="J640" s="24" t="s">
        <v>881</v>
      </c>
      <c r="K640" s="24" t="s">
        <v>936</v>
      </c>
      <c r="L640" s="24" t="s">
        <v>997</v>
      </c>
      <c r="M640" s="24" t="s">
        <v>799</v>
      </c>
      <c r="N640" s="26"/>
      <c r="O640" s="24" t="s">
        <v>44</v>
      </c>
      <c r="P640" s="30">
        <v>-83.8</v>
      </c>
      <c r="Q640" s="30">
        <f t="shared" si="20"/>
        <v>-2803.96</v>
      </c>
    </row>
    <row r="641" spans="1:17" x14ac:dyDescent="0.25">
      <c r="A641" s="24"/>
      <c r="B641" s="24"/>
      <c r="C641" s="24"/>
      <c r="D641" s="24"/>
      <c r="E641" s="24"/>
      <c r="F641" s="24"/>
      <c r="G641" s="24"/>
      <c r="H641" s="24" t="s">
        <v>479</v>
      </c>
      <c r="I641" s="25">
        <v>46258</v>
      </c>
      <c r="J641" s="24" t="s">
        <v>882</v>
      </c>
      <c r="K641" s="24" t="s">
        <v>936</v>
      </c>
      <c r="L641" s="24" t="s">
        <v>1010</v>
      </c>
      <c r="M641" s="24" t="s">
        <v>799</v>
      </c>
      <c r="N641" s="26"/>
      <c r="O641" s="24" t="s">
        <v>44</v>
      </c>
      <c r="P641" s="30">
        <v>-59.12</v>
      </c>
      <c r="Q641" s="30">
        <f t="shared" si="20"/>
        <v>-2863.08</v>
      </c>
    </row>
    <row r="642" spans="1:17" x14ac:dyDescent="0.25">
      <c r="A642" s="24"/>
      <c r="B642" s="24"/>
      <c r="C642" s="24"/>
      <c r="D642" s="24"/>
      <c r="E642" s="24"/>
      <c r="F642" s="24"/>
      <c r="G642" s="24"/>
      <c r="H642" s="24" t="s">
        <v>479</v>
      </c>
      <c r="I642" s="25">
        <v>46258</v>
      </c>
      <c r="J642" s="24" t="s">
        <v>883</v>
      </c>
      <c r="K642" s="24" t="s">
        <v>936</v>
      </c>
      <c r="L642" s="24" t="s">
        <v>997</v>
      </c>
      <c r="M642" s="24" t="s">
        <v>799</v>
      </c>
      <c r="N642" s="26"/>
      <c r="O642" s="24" t="s">
        <v>44</v>
      </c>
      <c r="P642" s="30">
        <v>-96.82</v>
      </c>
      <c r="Q642" s="30">
        <f t="shared" si="20"/>
        <v>-2959.9</v>
      </c>
    </row>
    <row r="643" spans="1:17" x14ac:dyDescent="0.25">
      <c r="A643" s="24"/>
      <c r="B643" s="24"/>
      <c r="C643" s="24"/>
      <c r="D643" s="24"/>
      <c r="E643" s="24"/>
      <c r="F643" s="24"/>
      <c r="G643" s="24"/>
      <c r="H643" s="24" t="s">
        <v>479</v>
      </c>
      <c r="I643" s="25">
        <v>46259</v>
      </c>
      <c r="J643" s="24" t="s">
        <v>884</v>
      </c>
      <c r="K643" s="24" t="s">
        <v>936</v>
      </c>
      <c r="L643" s="24" t="s">
        <v>1010</v>
      </c>
      <c r="M643" s="24" t="s">
        <v>799</v>
      </c>
      <c r="N643" s="26"/>
      <c r="O643" s="24" t="s">
        <v>44</v>
      </c>
      <c r="P643" s="30">
        <v>-39.57</v>
      </c>
      <c r="Q643" s="30">
        <f t="shared" si="20"/>
        <v>-2999.47</v>
      </c>
    </row>
    <row r="644" spans="1:17" x14ac:dyDescent="0.25">
      <c r="A644" s="24"/>
      <c r="B644" s="24"/>
      <c r="C644" s="24"/>
      <c r="D644" s="24"/>
      <c r="E644" s="24"/>
      <c r="F644" s="24"/>
      <c r="G644" s="24"/>
      <c r="H644" s="24" t="s">
        <v>479</v>
      </c>
      <c r="I644" s="25">
        <v>46259</v>
      </c>
      <c r="J644" s="24" t="s">
        <v>885</v>
      </c>
      <c r="K644" s="24" t="s">
        <v>936</v>
      </c>
      <c r="L644" s="24" t="s">
        <v>997</v>
      </c>
      <c r="M644" s="24" t="s">
        <v>799</v>
      </c>
      <c r="N644" s="26"/>
      <c r="O644" s="24" t="s">
        <v>44</v>
      </c>
      <c r="P644" s="30">
        <v>-63.26</v>
      </c>
      <c r="Q644" s="30">
        <f t="shared" si="20"/>
        <v>-3062.73</v>
      </c>
    </row>
    <row r="645" spans="1:17" x14ac:dyDescent="0.25">
      <c r="A645" s="24"/>
      <c r="B645" s="24"/>
      <c r="C645" s="24"/>
      <c r="D645" s="24"/>
      <c r="E645" s="24"/>
      <c r="F645" s="24"/>
      <c r="G645" s="24"/>
      <c r="H645" s="24" t="s">
        <v>478</v>
      </c>
      <c r="I645" s="25">
        <v>46260</v>
      </c>
      <c r="J645" s="24" t="s">
        <v>886</v>
      </c>
      <c r="K645" s="24" t="s">
        <v>938</v>
      </c>
      <c r="L645" s="24" t="s">
        <v>1011</v>
      </c>
      <c r="M645" s="24" t="s">
        <v>799</v>
      </c>
      <c r="N645" s="26"/>
      <c r="O645" s="24" t="s">
        <v>41</v>
      </c>
      <c r="P645" s="30">
        <v>-96.82</v>
      </c>
      <c r="Q645" s="30">
        <f t="shared" si="20"/>
        <v>-3159.55</v>
      </c>
    </row>
    <row r="646" spans="1:17" x14ac:dyDescent="0.25">
      <c r="A646" s="24"/>
      <c r="B646" s="24"/>
      <c r="C646" s="24"/>
      <c r="D646" s="24"/>
      <c r="E646" s="24"/>
      <c r="F646" s="24"/>
      <c r="G646" s="24"/>
      <c r="H646" s="24" t="s">
        <v>478</v>
      </c>
      <c r="I646" s="25">
        <v>46260</v>
      </c>
      <c r="J646" s="24" t="s">
        <v>886</v>
      </c>
      <c r="K646" s="24" t="s">
        <v>938</v>
      </c>
      <c r="L646" s="24" t="s">
        <v>1012</v>
      </c>
      <c r="M646" s="24" t="s">
        <v>799</v>
      </c>
      <c r="N646" s="26"/>
      <c r="O646" s="24" t="s">
        <v>41</v>
      </c>
      <c r="P646" s="30">
        <v>-59.12</v>
      </c>
      <c r="Q646" s="30">
        <f t="shared" si="20"/>
        <v>-3218.67</v>
      </c>
    </row>
    <row r="647" spans="1:17" x14ac:dyDescent="0.25">
      <c r="A647" s="24"/>
      <c r="B647" s="24"/>
      <c r="C647" s="24"/>
      <c r="D647" s="24"/>
      <c r="E647" s="24"/>
      <c r="F647" s="24"/>
      <c r="G647" s="24"/>
      <c r="H647" s="24" t="s">
        <v>478</v>
      </c>
      <c r="I647" s="25">
        <v>46260</v>
      </c>
      <c r="J647" s="24" t="s">
        <v>886</v>
      </c>
      <c r="K647" s="24" t="s">
        <v>938</v>
      </c>
      <c r="L647" s="24" t="s">
        <v>1013</v>
      </c>
      <c r="M647" s="24" t="s">
        <v>799</v>
      </c>
      <c r="N647" s="26"/>
      <c r="O647" s="24" t="s">
        <v>41</v>
      </c>
      <c r="P647" s="30">
        <v>-54.64</v>
      </c>
      <c r="Q647" s="30">
        <f t="shared" si="20"/>
        <v>-3273.31</v>
      </c>
    </row>
    <row r="648" spans="1:17" x14ac:dyDescent="0.25">
      <c r="A648" s="24"/>
      <c r="B648" s="24"/>
      <c r="C648" s="24"/>
      <c r="D648" s="24"/>
      <c r="E648" s="24"/>
      <c r="F648" s="24"/>
      <c r="G648" s="24"/>
      <c r="H648" s="24" t="s">
        <v>478</v>
      </c>
      <c r="I648" s="25">
        <v>46260</v>
      </c>
      <c r="J648" s="24" t="s">
        <v>886</v>
      </c>
      <c r="K648" s="24" t="s">
        <v>938</v>
      </c>
      <c r="L648" s="24" t="s">
        <v>1014</v>
      </c>
      <c r="M648" s="24" t="s">
        <v>799</v>
      </c>
      <c r="N648" s="26"/>
      <c r="O648" s="24" t="s">
        <v>41</v>
      </c>
      <c r="P648" s="30">
        <v>-83.8</v>
      </c>
      <c r="Q648" s="30">
        <f t="shared" si="20"/>
        <v>-3357.11</v>
      </c>
    </row>
    <row r="649" spans="1:17" x14ac:dyDescent="0.25">
      <c r="A649" s="24"/>
      <c r="B649" s="24"/>
      <c r="C649" s="24"/>
      <c r="D649" s="24"/>
      <c r="E649" s="24"/>
      <c r="F649" s="24"/>
      <c r="G649" s="24"/>
      <c r="H649" s="24" t="s">
        <v>478</v>
      </c>
      <c r="I649" s="25">
        <v>46260</v>
      </c>
      <c r="J649" s="24" t="s">
        <v>887</v>
      </c>
      <c r="K649" s="24" t="s">
        <v>619</v>
      </c>
      <c r="L649" s="24" t="s">
        <v>1015</v>
      </c>
      <c r="M649" s="24" t="s">
        <v>799</v>
      </c>
      <c r="N649" s="26"/>
      <c r="O649" s="24" t="s">
        <v>41</v>
      </c>
      <c r="P649" s="30">
        <v>-2.94</v>
      </c>
      <c r="Q649" s="30">
        <f t="shared" si="20"/>
        <v>-3360.05</v>
      </c>
    </row>
    <row r="650" spans="1:17" x14ac:dyDescent="0.25">
      <c r="A650" s="24"/>
      <c r="B650" s="24"/>
      <c r="C650" s="24"/>
      <c r="D650" s="24"/>
      <c r="E650" s="24"/>
      <c r="F650" s="24"/>
      <c r="G650" s="24"/>
      <c r="H650" s="24" t="s">
        <v>479</v>
      </c>
      <c r="I650" s="25">
        <v>46260</v>
      </c>
      <c r="J650" s="24" t="s">
        <v>888</v>
      </c>
      <c r="K650" s="24" t="s">
        <v>936</v>
      </c>
      <c r="L650" s="24" t="s">
        <v>1010</v>
      </c>
      <c r="M650" s="24" t="s">
        <v>799</v>
      </c>
      <c r="N650" s="26"/>
      <c r="O650" s="24" t="s">
        <v>44</v>
      </c>
      <c r="P650" s="30">
        <v>-40.82</v>
      </c>
      <c r="Q650" s="30">
        <f t="shared" si="20"/>
        <v>-3400.87</v>
      </c>
    </row>
    <row r="651" spans="1:17" x14ac:dyDescent="0.25">
      <c r="A651" s="24"/>
      <c r="B651" s="24"/>
      <c r="C651" s="24"/>
      <c r="D651" s="24"/>
      <c r="E651" s="24"/>
      <c r="F651" s="24"/>
      <c r="G651" s="24"/>
      <c r="H651" s="24" t="s">
        <v>479</v>
      </c>
      <c r="I651" s="25">
        <v>46260</v>
      </c>
      <c r="J651" s="24" t="s">
        <v>889</v>
      </c>
      <c r="K651" s="24" t="s">
        <v>936</v>
      </c>
      <c r="L651" s="24" t="s">
        <v>997</v>
      </c>
      <c r="M651" s="24" t="s">
        <v>799</v>
      </c>
      <c r="N651" s="26"/>
      <c r="O651" s="24" t="s">
        <v>44</v>
      </c>
      <c r="P651" s="30">
        <v>-67.099999999999994</v>
      </c>
      <c r="Q651" s="30">
        <f t="shared" si="20"/>
        <v>-3467.97</v>
      </c>
    </row>
    <row r="652" spans="1:17" x14ac:dyDescent="0.25">
      <c r="A652" s="24"/>
      <c r="B652" s="24"/>
      <c r="C652" s="24"/>
      <c r="D652" s="24"/>
      <c r="E652" s="24"/>
      <c r="F652" s="24"/>
      <c r="G652" s="24"/>
      <c r="H652" s="24" t="s">
        <v>479</v>
      </c>
      <c r="I652" s="25">
        <v>46261</v>
      </c>
      <c r="J652" s="24" t="s">
        <v>890</v>
      </c>
      <c r="K652" s="24" t="s">
        <v>936</v>
      </c>
      <c r="L652" s="24" t="s">
        <v>1010</v>
      </c>
      <c r="M652" s="24" t="s">
        <v>799</v>
      </c>
      <c r="N652" s="26"/>
      <c r="O652" s="24" t="s">
        <v>44</v>
      </c>
      <c r="P652" s="30">
        <v>-50</v>
      </c>
      <c r="Q652" s="30">
        <f t="shared" si="20"/>
        <v>-3517.97</v>
      </c>
    </row>
    <row r="653" spans="1:17" x14ac:dyDescent="0.25">
      <c r="A653" s="24"/>
      <c r="B653" s="24"/>
      <c r="C653" s="24"/>
      <c r="D653" s="24"/>
      <c r="E653" s="24"/>
      <c r="F653" s="24"/>
      <c r="G653" s="24"/>
      <c r="H653" s="24" t="s">
        <v>479</v>
      </c>
      <c r="I653" s="25">
        <v>46261</v>
      </c>
      <c r="J653" s="24" t="s">
        <v>891</v>
      </c>
      <c r="K653" s="24" t="s">
        <v>936</v>
      </c>
      <c r="L653" s="24" t="s">
        <v>997</v>
      </c>
      <c r="M653" s="24" t="s">
        <v>799</v>
      </c>
      <c r="N653" s="26"/>
      <c r="O653" s="24" t="s">
        <v>44</v>
      </c>
      <c r="P653" s="30">
        <v>-78.44</v>
      </c>
      <c r="Q653" s="30">
        <f t="shared" si="20"/>
        <v>-3596.41</v>
      </c>
    </row>
    <row r="654" spans="1:17" x14ac:dyDescent="0.25">
      <c r="A654" s="24"/>
      <c r="B654" s="24"/>
      <c r="C654" s="24"/>
      <c r="D654" s="24"/>
      <c r="E654" s="24"/>
      <c r="F654" s="24"/>
      <c r="G654" s="24"/>
      <c r="H654" s="24" t="s">
        <v>479</v>
      </c>
      <c r="I654" s="25">
        <v>46262</v>
      </c>
      <c r="J654" s="24" t="s">
        <v>892</v>
      </c>
      <c r="K654" s="24" t="s">
        <v>936</v>
      </c>
      <c r="L654" s="24" t="s">
        <v>1010</v>
      </c>
      <c r="M654" s="24" t="s">
        <v>799</v>
      </c>
      <c r="N654" s="26"/>
      <c r="O654" s="24" t="s">
        <v>44</v>
      </c>
      <c r="P654" s="30">
        <v>-53.68</v>
      </c>
      <c r="Q654" s="30">
        <f t="shared" si="20"/>
        <v>-3650.09</v>
      </c>
    </row>
    <row r="655" spans="1:17" x14ac:dyDescent="0.25">
      <c r="A655" s="24"/>
      <c r="B655" s="24"/>
      <c r="C655" s="24"/>
      <c r="D655" s="24"/>
      <c r="E655" s="24"/>
      <c r="F655" s="24"/>
      <c r="G655" s="24"/>
      <c r="H655" s="24" t="s">
        <v>479</v>
      </c>
      <c r="I655" s="25">
        <v>46262</v>
      </c>
      <c r="J655" s="24" t="s">
        <v>893</v>
      </c>
      <c r="K655" s="24" t="s">
        <v>936</v>
      </c>
      <c r="L655" s="24" t="s">
        <v>997</v>
      </c>
      <c r="M655" s="24" t="s">
        <v>799</v>
      </c>
      <c r="N655" s="26"/>
      <c r="O655" s="24" t="s">
        <v>44</v>
      </c>
      <c r="P655" s="30">
        <v>-95.21</v>
      </c>
      <c r="Q655" s="30">
        <f t="shared" si="20"/>
        <v>-3745.3</v>
      </c>
    </row>
    <row r="656" spans="1:17" x14ac:dyDescent="0.25">
      <c r="A656" s="24"/>
      <c r="B656" s="24"/>
      <c r="C656" s="24"/>
      <c r="D656" s="24"/>
      <c r="E656" s="24"/>
      <c r="F656" s="24"/>
      <c r="G656" s="24"/>
      <c r="H656" s="24" t="s">
        <v>479</v>
      </c>
      <c r="I656" s="25">
        <v>46263</v>
      </c>
      <c r="J656" s="24" t="s">
        <v>894</v>
      </c>
      <c r="K656" s="24" t="s">
        <v>936</v>
      </c>
      <c r="L656" s="24" t="s">
        <v>1010</v>
      </c>
      <c r="M656" s="24" t="s">
        <v>799</v>
      </c>
      <c r="N656" s="26"/>
      <c r="O656" s="24" t="s">
        <v>44</v>
      </c>
      <c r="P656" s="30">
        <v>-75</v>
      </c>
      <c r="Q656" s="30">
        <f t="shared" si="20"/>
        <v>-3820.3</v>
      </c>
    </row>
    <row r="657" spans="1:17" x14ac:dyDescent="0.25">
      <c r="A657" s="24"/>
      <c r="B657" s="24"/>
      <c r="C657" s="24"/>
      <c r="D657" s="24"/>
      <c r="E657" s="24"/>
      <c r="F657" s="24"/>
      <c r="G657" s="24"/>
      <c r="H657" s="24" t="s">
        <v>479</v>
      </c>
      <c r="I657" s="25">
        <v>46263</v>
      </c>
      <c r="J657" s="24" t="s">
        <v>895</v>
      </c>
      <c r="K657" s="24" t="s">
        <v>936</v>
      </c>
      <c r="L657" s="24" t="s">
        <v>997</v>
      </c>
      <c r="M657" s="24" t="s">
        <v>799</v>
      </c>
      <c r="N657" s="26"/>
      <c r="O657" s="24" t="s">
        <v>44</v>
      </c>
      <c r="P657" s="30">
        <v>-110.7</v>
      </c>
      <c r="Q657" s="30">
        <f t="shared" si="20"/>
        <v>-3931</v>
      </c>
    </row>
    <row r="658" spans="1:17" x14ac:dyDescent="0.25">
      <c r="A658" s="24"/>
      <c r="B658" s="24"/>
      <c r="C658" s="24"/>
      <c r="D658" s="24"/>
      <c r="E658" s="24"/>
      <c r="F658" s="24"/>
      <c r="G658" s="24"/>
      <c r="H658" s="24" t="s">
        <v>479</v>
      </c>
      <c r="I658" s="25">
        <v>46264</v>
      </c>
      <c r="J658" s="24" t="s">
        <v>896</v>
      </c>
      <c r="K658" s="24" t="s">
        <v>624</v>
      </c>
      <c r="L658" s="24" t="s">
        <v>1016</v>
      </c>
      <c r="M658" s="24" t="s">
        <v>799</v>
      </c>
      <c r="N658" s="26"/>
      <c r="O658" s="24" t="s">
        <v>44</v>
      </c>
      <c r="P658" s="30">
        <v>-21.76</v>
      </c>
      <c r="Q658" s="30">
        <f t="shared" si="20"/>
        <v>-3952.76</v>
      </c>
    </row>
    <row r="659" spans="1:17" x14ac:dyDescent="0.25">
      <c r="A659" s="24"/>
      <c r="B659" s="24"/>
      <c r="C659" s="24"/>
      <c r="D659" s="24"/>
      <c r="E659" s="24"/>
      <c r="F659" s="24"/>
      <c r="G659" s="24"/>
      <c r="H659" s="24" t="s">
        <v>479</v>
      </c>
      <c r="I659" s="25">
        <v>46264</v>
      </c>
      <c r="J659" s="24"/>
      <c r="K659" s="24" t="s">
        <v>936</v>
      </c>
      <c r="L659" s="24" t="s">
        <v>997</v>
      </c>
      <c r="M659" s="24" t="s">
        <v>799</v>
      </c>
      <c r="N659" s="26"/>
      <c r="O659" s="24" t="s">
        <v>44</v>
      </c>
      <c r="P659" s="30">
        <v>-40</v>
      </c>
      <c r="Q659" s="30">
        <f t="shared" si="20"/>
        <v>-3992.76</v>
      </c>
    </row>
    <row r="660" spans="1:17" x14ac:dyDescent="0.25">
      <c r="A660" s="24"/>
      <c r="B660" s="24"/>
      <c r="C660" s="24"/>
      <c r="D660" s="24"/>
      <c r="E660" s="24"/>
      <c r="F660" s="24"/>
      <c r="G660" s="24"/>
      <c r="H660" s="24" t="s">
        <v>479</v>
      </c>
      <c r="I660" s="25">
        <v>46265</v>
      </c>
      <c r="J660" s="24" t="s">
        <v>897</v>
      </c>
      <c r="K660" s="24" t="s">
        <v>936</v>
      </c>
      <c r="L660" s="24" t="s">
        <v>1010</v>
      </c>
      <c r="M660" s="24" t="s">
        <v>799</v>
      </c>
      <c r="N660" s="26"/>
      <c r="O660" s="24" t="s">
        <v>44</v>
      </c>
      <c r="P660" s="30">
        <v>-45.37</v>
      </c>
      <c r="Q660" s="30">
        <f t="shared" si="20"/>
        <v>-4038.13</v>
      </c>
    </row>
    <row r="661" spans="1:17" ht="15.75" thickBot="1" x14ac:dyDescent="0.3">
      <c r="A661" s="24"/>
      <c r="B661" s="24"/>
      <c r="C661" s="24"/>
      <c r="D661" s="24"/>
      <c r="E661" s="24"/>
      <c r="F661" s="24"/>
      <c r="G661" s="24"/>
      <c r="H661" s="24" t="s">
        <v>479</v>
      </c>
      <c r="I661" s="25">
        <v>46265</v>
      </c>
      <c r="J661" s="24" t="s">
        <v>898</v>
      </c>
      <c r="K661" s="24" t="s">
        <v>936</v>
      </c>
      <c r="L661" s="24" t="s">
        <v>997</v>
      </c>
      <c r="M661" s="24" t="s">
        <v>799</v>
      </c>
      <c r="N661" s="26"/>
      <c r="O661" s="24" t="s">
        <v>44</v>
      </c>
      <c r="P661" s="27">
        <v>-132.12</v>
      </c>
      <c r="Q661" s="27">
        <f t="shared" si="20"/>
        <v>-4170.25</v>
      </c>
    </row>
    <row r="662" spans="1:17" x14ac:dyDescent="0.25">
      <c r="A662" s="28"/>
      <c r="B662" s="28"/>
      <c r="C662" s="28"/>
      <c r="D662" s="28" t="s">
        <v>810</v>
      </c>
      <c r="E662" s="28"/>
      <c r="F662" s="28"/>
      <c r="G662" s="28"/>
      <c r="H662" s="28"/>
      <c r="I662" s="29"/>
      <c r="J662" s="28"/>
      <c r="K662" s="28"/>
      <c r="L662" s="28"/>
      <c r="M662" s="28"/>
      <c r="N662" s="28"/>
      <c r="O662" s="28"/>
      <c r="P662" s="2">
        <f>ROUND(SUM(P597:P661),5)</f>
        <v>-4170.25</v>
      </c>
      <c r="Q662" s="2">
        <f>Q661</f>
        <v>-4170.25</v>
      </c>
    </row>
    <row r="663" spans="1:17" x14ac:dyDescent="0.25">
      <c r="A663" s="1"/>
      <c r="B663" s="1"/>
      <c r="C663" s="1"/>
      <c r="D663" s="1" t="s">
        <v>345</v>
      </c>
      <c r="E663" s="1"/>
      <c r="F663" s="1"/>
      <c r="G663" s="1"/>
      <c r="H663" s="1"/>
      <c r="I663" s="22"/>
      <c r="J663" s="1"/>
      <c r="K663" s="1"/>
      <c r="L663" s="1"/>
      <c r="M663" s="1"/>
      <c r="N663" s="1"/>
      <c r="O663" s="1"/>
      <c r="P663" s="23"/>
      <c r="Q663" s="23"/>
    </row>
    <row r="664" spans="1:17" x14ac:dyDescent="0.25">
      <c r="A664" s="24"/>
      <c r="B664" s="24"/>
      <c r="C664" s="24"/>
      <c r="D664" s="24"/>
      <c r="E664" s="24"/>
      <c r="F664" s="24"/>
      <c r="G664" s="24"/>
      <c r="H664" s="24" t="s">
        <v>482</v>
      </c>
      <c r="I664" s="25">
        <v>46265</v>
      </c>
      <c r="J664" s="24" t="s">
        <v>523</v>
      </c>
      <c r="K664" s="24" t="s">
        <v>606</v>
      </c>
      <c r="L664" s="24" t="s">
        <v>685</v>
      </c>
      <c r="M664" s="24" t="s">
        <v>799</v>
      </c>
      <c r="N664" s="26"/>
      <c r="O664" s="24" t="s">
        <v>11</v>
      </c>
      <c r="P664" s="30">
        <v>-2655.12</v>
      </c>
      <c r="Q664" s="30">
        <f t="shared" ref="Q664:Q669" si="21">ROUND(Q663+P664,5)</f>
        <v>-2655.12</v>
      </c>
    </row>
    <row r="665" spans="1:17" x14ac:dyDescent="0.25">
      <c r="A665" s="24"/>
      <c r="B665" s="24"/>
      <c r="C665" s="24"/>
      <c r="D665" s="24"/>
      <c r="E665" s="24"/>
      <c r="F665" s="24"/>
      <c r="G665" s="24"/>
      <c r="H665" s="24" t="s">
        <v>482</v>
      </c>
      <c r="I665" s="25">
        <v>46265</v>
      </c>
      <c r="J665" s="24" t="s">
        <v>523</v>
      </c>
      <c r="K665" s="24" t="s">
        <v>606</v>
      </c>
      <c r="L665" s="24" t="s">
        <v>685</v>
      </c>
      <c r="M665" s="24" t="s">
        <v>799</v>
      </c>
      <c r="N665" s="26"/>
      <c r="O665" s="24" t="s">
        <v>11</v>
      </c>
      <c r="P665" s="30">
        <v>-2585.25</v>
      </c>
      <c r="Q665" s="30">
        <f t="shared" si="21"/>
        <v>-5240.37</v>
      </c>
    </row>
    <row r="666" spans="1:17" x14ac:dyDescent="0.25">
      <c r="A666" s="24"/>
      <c r="B666" s="24"/>
      <c r="C666" s="24"/>
      <c r="D666" s="24"/>
      <c r="E666" s="24"/>
      <c r="F666" s="24"/>
      <c r="G666" s="24"/>
      <c r="H666" s="24" t="s">
        <v>482</v>
      </c>
      <c r="I666" s="25">
        <v>46265</v>
      </c>
      <c r="J666" s="24" t="s">
        <v>524</v>
      </c>
      <c r="K666" s="24" t="s">
        <v>607</v>
      </c>
      <c r="L666" s="24" t="s">
        <v>685</v>
      </c>
      <c r="M666" s="24" t="s">
        <v>799</v>
      </c>
      <c r="N666" s="26"/>
      <c r="O666" s="24" t="s">
        <v>11</v>
      </c>
      <c r="P666" s="30">
        <v>0</v>
      </c>
      <c r="Q666" s="30">
        <f t="shared" si="21"/>
        <v>-5240.37</v>
      </c>
    </row>
    <row r="667" spans="1:17" x14ac:dyDescent="0.25">
      <c r="A667" s="24"/>
      <c r="B667" s="24"/>
      <c r="C667" s="24"/>
      <c r="D667" s="24"/>
      <c r="E667" s="24"/>
      <c r="F667" s="24"/>
      <c r="G667" s="24"/>
      <c r="H667" s="24" t="s">
        <v>482</v>
      </c>
      <c r="I667" s="25">
        <v>46265</v>
      </c>
      <c r="J667" s="24" t="s">
        <v>524</v>
      </c>
      <c r="K667" s="24" t="s">
        <v>607</v>
      </c>
      <c r="L667" s="24" t="s">
        <v>685</v>
      </c>
      <c r="M667" s="24" t="s">
        <v>799</v>
      </c>
      <c r="N667" s="26"/>
      <c r="O667" s="24" t="s">
        <v>11</v>
      </c>
      <c r="P667" s="30">
        <v>-2585.25</v>
      </c>
      <c r="Q667" s="30">
        <f t="shared" si="21"/>
        <v>-7825.62</v>
      </c>
    </row>
    <row r="668" spans="1:17" x14ac:dyDescent="0.25">
      <c r="A668" s="24"/>
      <c r="B668" s="24"/>
      <c r="C668" s="24"/>
      <c r="D668" s="24"/>
      <c r="E668" s="24"/>
      <c r="F668" s="24"/>
      <c r="G668" s="24"/>
      <c r="H668" s="24" t="s">
        <v>482</v>
      </c>
      <c r="I668" s="25">
        <v>46265</v>
      </c>
      <c r="J668" s="24" t="s">
        <v>525</v>
      </c>
      <c r="K668" s="24" t="s">
        <v>608</v>
      </c>
      <c r="L668" s="24" t="s">
        <v>685</v>
      </c>
      <c r="M668" s="24" t="s">
        <v>799</v>
      </c>
      <c r="N668" s="26"/>
      <c r="O668" s="24" t="s">
        <v>11</v>
      </c>
      <c r="P668" s="30">
        <v>-2655.12</v>
      </c>
      <c r="Q668" s="30">
        <f t="shared" si="21"/>
        <v>-10480.74</v>
      </c>
    </row>
    <row r="669" spans="1:17" ht="15.75" thickBot="1" x14ac:dyDescent="0.3">
      <c r="A669" s="24"/>
      <c r="B669" s="24"/>
      <c r="C669" s="24"/>
      <c r="D669" s="24"/>
      <c r="E669" s="24"/>
      <c r="F669" s="24"/>
      <c r="G669" s="24"/>
      <c r="H669" s="24" t="s">
        <v>482</v>
      </c>
      <c r="I669" s="25">
        <v>46265</v>
      </c>
      <c r="J669" s="24" t="s">
        <v>525</v>
      </c>
      <c r="K669" s="24" t="s">
        <v>608</v>
      </c>
      <c r="L669" s="24" t="s">
        <v>685</v>
      </c>
      <c r="M669" s="24" t="s">
        <v>799</v>
      </c>
      <c r="N669" s="26"/>
      <c r="O669" s="24" t="s">
        <v>11</v>
      </c>
      <c r="P669" s="27">
        <v>0</v>
      </c>
      <c r="Q669" s="27">
        <f t="shared" si="21"/>
        <v>-10480.74</v>
      </c>
    </row>
    <row r="670" spans="1:17" x14ac:dyDescent="0.25">
      <c r="A670" s="28"/>
      <c r="B670" s="28"/>
      <c r="C670" s="28"/>
      <c r="D670" s="28" t="s">
        <v>811</v>
      </c>
      <c r="E670" s="28"/>
      <c r="F670" s="28"/>
      <c r="G670" s="28"/>
      <c r="H670" s="28"/>
      <c r="I670" s="29"/>
      <c r="J670" s="28"/>
      <c r="K670" s="28"/>
      <c r="L670" s="28"/>
      <c r="M670" s="28"/>
      <c r="N670" s="28"/>
      <c r="O670" s="28"/>
      <c r="P670" s="2">
        <f>ROUND(SUM(P663:P669),5)</f>
        <v>-10480.74</v>
      </c>
      <c r="Q670" s="2">
        <f>Q669</f>
        <v>-10480.74</v>
      </c>
    </row>
    <row r="671" spans="1:17" x14ac:dyDescent="0.25">
      <c r="A671" s="1"/>
      <c r="B671" s="1"/>
      <c r="C671" s="1"/>
      <c r="D671" s="1" t="s">
        <v>346</v>
      </c>
      <c r="E671" s="1"/>
      <c r="F671" s="1"/>
      <c r="G671" s="1"/>
      <c r="H671" s="1"/>
      <c r="I671" s="22"/>
      <c r="J671" s="1"/>
      <c r="K671" s="1"/>
      <c r="L671" s="1"/>
      <c r="M671" s="1"/>
      <c r="N671" s="1"/>
      <c r="O671" s="1"/>
      <c r="P671" s="23"/>
      <c r="Q671" s="23"/>
    </row>
    <row r="672" spans="1:17" x14ac:dyDescent="0.25">
      <c r="A672" s="24"/>
      <c r="B672" s="24"/>
      <c r="C672" s="24"/>
      <c r="D672" s="24"/>
      <c r="E672" s="24"/>
      <c r="F672" s="24"/>
      <c r="G672" s="24"/>
      <c r="H672" s="24" t="s">
        <v>479</v>
      </c>
      <c r="I672" s="25">
        <v>46239</v>
      </c>
      <c r="J672" s="24" t="s">
        <v>899</v>
      </c>
      <c r="K672" s="24" t="s">
        <v>939</v>
      </c>
      <c r="L672" s="24" t="s">
        <v>1017</v>
      </c>
      <c r="M672" s="24" t="s">
        <v>799</v>
      </c>
      <c r="N672" s="26"/>
      <c r="O672" s="24" t="s">
        <v>44</v>
      </c>
      <c r="P672" s="30">
        <v>-24.58</v>
      </c>
      <c r="Q672" s="30">
        <f t="shared" ref="Q672:Q698" si="22">ROUND(Q671+P672,5)</f>
        <v>-24.58</v>
      </c>
    </row>
    <row r="673" spans="1:17" x14ac:dyDescent="0.25">
      <c r="A673" s="24"/>
      <c r="B673" s="24"/>
      <c r="C673" s="24"/>
      <c r="D673" s="24"/>
      <c r="E673" s="24"/>
      <c r="F673" s="24"/>
      <c r="G673" s="24"/>
      <c r="H673" s="24" t="s">
        <v>479</v>
      </c>
      <c r="I673" s="25">
        <v>46239</v>
      </c>
      <c r="J673" s="24" t="s">
        <v>900</v>
      </c>
      <c r="K673" s="24" t="s">
        <v>939</v>
      </c>
      <c r="L673" s="24" t="s">
        <v>1017</v>
      </c>
      <c r="M673" s="24" t="s">
        <v>799</v>
      </c>
      <c r="N673" s="26"/>
      <c r="O673" s="24" t="s">
        <v>44</v>
      </c>
      <c r="P673" s="30">
        <v>-25.13</v>
      </c>
      <c r="Q673" s="30">
        <f t="shared" si="22"/>
        <v>-49.71</v>
      </c>
    </row>
    <row r="674" spans="1:17" x14ac:dyDescent="0.25">
      <c r="A674" s="24"/>
      <c r="B674" s="24"/>
      <c r="C674" s="24"/>
      <c r="D674" s="24"/>
      <c r="E674" s="24"/>
      <c r="F674" s="24"/>
      <c r="G674" s="24"/>
      <c r="H674" s="24" t="s">
        <v>479</v>
      </c>
      <c r="I674" s="25">
        <v>46239</v>
      </c>
      <c r="J674" s="24" t="s">
        <v>901</v>
      </c>
      <c r="K674" s="24" t="s">
        <v>940</v>
      </c>
      <c r="L674" s="24" t="s">
        <v>1018</v>
      </c>
      <c r="M674" s="24" t="s">
        <v>799</v>
      </c>
      <c r="N674" s="26"/>
      <c r="O674" s="24" t="s">
        <v>44</v>
      </c>
      <c r="P674" s="30">
        <v>-110</v>
      </c>
      <c r="Q674" s="30">
        <f t="shared" si="22"/>
        <v>-159.71</v>
      </c>
    </row>
    <row r="675" spans="1:17" x14ac:dyDescent="0.25">
      <c r="A675" s="24"/>
      <c r="B675" s="24"/>
      <c r="C675" s="24"/>
      <c r="D675" s="24"/>
      <c r="E675" s="24"/>
      <c r="F675" s="24"/>
      <c r="G675" s="24"/>
      <c r="H675" s="24" t="s">
        <v>479</v>
      </c>
      <c r="I675" s="25">
        <v>46239</v>
      </c>
      <c r="J675" s="24" t="s">
        <v>902</v>
      </c>
      <c r="K675" s="24" t="s">
        <v>940</v>
      </c>
      <c r="L675" s="24" t="s">
        <v>1019</v>
      </c>
      <c r="M675" s="24" t="s">
        <v>799</v>
      </c>
      <c r="N675" s="26"/>
      <c r="O675" s="24" t="s">
        <v>44</v>
      </c>
      <c r="P675" s="30">
        <v>-110</v>
      </c>
      <c r="Q675" s="30">
        <f t="shared" si="22"/>
        <v>-269.70999999999998</v>
      </c>
    </row>
    <row r="676" spans="1:17" x14ac:dyDescent="0.25">
      <c r="A676" s="24"/>
      <c r="B676" s="24"/>
      <c r="C676" s="24"/>
      <c r="D676" s="24"/>
      <c r="E676" s="24"/>
      <c r="F676" s="24"/>
      <c r="G676" s="24"/>
      <c r="H676" s="24" t="s">
        <v>479</v>
      </c>
      <c r="I676" s="25">
        <v>46240</v>
      </c>
      <c r="J676" s="24" t="s">
        <v>903</v>
      </c>
      <c r="K676" s="24" t="s">
        <v>940</v>
      </c>
      <c r="L676" s="24" t="s">
        <v>1020</v>
      </c>
      <c r="M676" s="24" t="s">
        <v>799</v>
      </c>
      <c r="N676" s="26"/>
      <c r="O676" s="24" t="s">
        <v>44</v>
      </c>
      <c r="P676" s="30">
        <v>-110</v>
      </c>
      <c r="Q676" s="30">
        <f t="shared" si="22"/>
        <v>-379.71</v>
      </c>
    </row>
    <row r="677" spans="1:17" x14ac:dyDescent="0.25">
      <c r="A677" s="24"/>
      <c r="B677" s="24"/>
      <c r="C677" s="24"/>
      <c r="D677" s="24"/>
      <c r="E677" s="24"/>
      <c r="F677" s="24"/>
      <c r="G677" s="24"/>
      <c r="H677" s="24" t="s">
        <v>479</v>
      </c>
      <c r="I677" s="25">
        <v>46240</v>
      </c>
      <c r="J677" s="24" t="s">
        <v>899</v>
      </c>
      <c r="K677" s="24" t="s">
        <v>940</v>
      </c>
      <c r="L677" s="24" t="s">
        <v>1021</v>
      </c>
      <c r="M677" s="24" t="s">
        <v>799</v>
      </c>
      <c r="N677" s="26"/>
      <c r="O677" s="24" t="s">
        <v>44</v>
      </c>
      <c r="P677" s="30">
        <v>-110</v>
      </c>
      <c r="Q677" s="30">
        <f t="shared" si="22"/>
        <v>-489.71</v>
      </c>
    </row>
    <row r="678" spans="1:17" x14ac:dyDescent="0.25">
      <c r="A678" s="24"/>
      <c r="B678" s="24"/>
      <c r="C678" s="24"/>
      <c r="D678" s="24"/>
      <c r="E678" s="24"/>
      <c r="F678" s="24"/>
      <c r="G678" s="24"/>
      <c r="H678" s="24" t="s">
        <v>479</v>
      </c>
      <c r="I678" s="25">
        <v>46248</v>
      </c>
      <c r="J678" s="24" t="s">
        <v>899</v>
      </c>
      <c r="K678" s="24" t="s">
        <v>940</v>
      </c>
      <c r="L678" s="24" t="s">
        <v>1022</v>
      </c>
      <c r="M678" s="24" t="s">
        <v>799</v>
      </c>
      <c r="N678" s="26"/>
      <c r="O678" s="24" t="s">
        <v>44</v>
      </c>
      <c r="P678" s="30">
        <v>-110</v>
      </c>
      <c r="Q678" s="30">
        <f t="shared" si="22"/>
        <v>-599.71</v>
      </c>
    </row>
    <row r="679" spans="1:17" x14ac:dyDescent="0.25">
      <c r="A679" s="24"/>
      <c r="B679" s="24"/>
      <c r="C679" s="24"/>
      <c r="D679" s="24"/>
      <c r="E679" s="24"/>
      <c r="F679" s="24"/>
      <c r="G679" s="24"/>
      <c r="H679" s="24" t="s">
        <v>479</v>
      </c>
      <c r="I679" s="25">
        <v>46253</v>
      </c>
      <c r="J679" s="24" t="s">
        <v>904</v>
      </c>
      <c r="K679" s="24" t="s">
        <v>940</v>
      </c>
      <c r="L679" s="24" t="s">
        <v>1023</v>
      </c>
      <c r="M679" s="24" t="s">
        <v>799</v>
      </c>
      <c r="N679" s="26"/>
      <c r="O679" s="24" t="s">
        <v>44</v>
      </c>
      <c r="P679" s="30">
        <v>-110</v>
      </c>
      <c r="Q679" s="30">
        <f t="shared" si="22"/>
        <v>-709.71</v>
      </c>
    </row>
    <row r="680" spans="1:17" x14ac:dyDescent="0.25">
      <c r="A680" s="24"/>
      <c r="B680" s="24"/>
      <c r="C680" s="24"/>
      <c r="D680" s="24"/>
      <c r="E680" s="24"/>
      <c r="F680" s="24"/>
      <c r="G680" s="24"/>
      <c r="H680" s="24" t="s">
        <v>479</v>
      </c>
      <c r="I680" s="25">
        <v>46253</v>
      </c>
      <c r="J680" s="24" t="s">
        <v>905</v>
      </c>
      <c r="K680" s="24" t="s">
        <v>940</v>
      </c>
      <c r="L680" s="24" t="s">
        <v>1024</v>
      </c>
      <c r="M680" s="24" t="s">
        <v>799</v>
      </c>
      <c r="N680" s="26"/>
      <c r="O680" s="24" t="s">
        <v>44</v>
      </c>
      <c r="P680" s="30">
        <v>-110</v>
      </c>
      <c r="Q680" s="30">
        <f t="shared" si="22"/>
        <v>-819.71</v>
      </c>
    </row>
    <row r="681" spans="1:17" x14ac:dyDescent="0.25">
      <c r="A681" s="24"/>
      <c r="B681" s="24"/>
      <c r="C681" s="24"/>
      <c r="D681" s="24"/>
      <c r="E681" s="24"/>
      <c r="F681" s="24"/>
      <c r="G681" s="24"/>
      <c r="H681" s="24" t="s">
        <v>479</v>
      </c>
      <c r="I681" s="25">
        <v>46253</v>
      </c>
      <c r="J681" s="24" t="s">
        <v>906</v>
      </c>
      <c r="K681" s="24" t="s">
        <v>940</v>
      </c>
      <c r="L681" s="24" t="s">
        <v>1025</v>
      </c>
      <c r="M681" s="24" t="s">
        <v>799</v>
      </c>
      <c r="N681" s="26"/>
      <c r="O681" s="24" t="s">
        <v>44</v>
      </c>
      <c r="P681" s="30">
        <v>-110</v>
      </c>
      <c r="Q681" s="30">
        <f t="shared" si="22"/>
        <v>-929.71</v>
      </c>
    </row>
    <row r="682" spans="1:17" x14ac:dyDescent="0.25">
      <c r="A682" s="24"/>
      <c r="B682" s="24"/>
      <c r="C682" s="24"/>
      <c r="D682" s="24"/>
      <c r="E682" s="24"/>
      <c r="F682" s="24"/>
      <c r="G682" s="24"/>
      <c r="H682" s="24" t="s">
        <v>479</v>
      </c>
      <c r="I682" s="25">
        <v>46254</v>
      </c>
      <c r="J682" s="24" t="s">
        <v>907</v>
      </c>
      <c r="K682" s="24" t="s">
        <v>941</v>
      </c>
      <c r="L682" s="24" t="s">
        <v>1026</v>
      </c>
      <c r="M682" s="24" t="s">
        <v>799</v>
      </c>
      <c r="N682" s="26"/>
      <c r="O682" s="24" t="s">
        <v>44</v>
      </c>
      <c r="P682" s="30">
        <v>-20.96</v>
      </c>
      <c r="Q682" s="30">
        <f t="shared" si="22"/>
        <v>-950.67</v>
      </c>
    </row>
    <row r="683" spans="1:17" x14ac:dyDescent="0.25">
      <c r="A683" s="24"/>
      <c r="B683" s="24"/>
      <c r="C683" s="24"/>
      <c r="D683" s="24"/>
      <c r="E683" s="24"/>
      <c r="F683" s="24"/>
      <c r="G683" s="24"/>
      <c r="H683" s="24" t="s">
        <v>479</v>
      </c>
      <c r="I683" s="25">
        <v>46254</v>
      </c>
      <c r="J683" s="24" t="s">
        <v>908</v>
      </c>
      <c r="K683" s="24" t="s">
        <v>940</v>
      </c>
      <c r="L683" s="24" t="s">
        <v>1018</v>
      </c>
      <c r="M683" s="24" t="s">
        <v>799</v>
      </c>
      <c r="N683" s="26"/>
      <c r="O683" s="24" t="s">
        <v>44</v>
      </c>
      <c r="P683" s="30">
        <v>-110</v>
      </c>
      <c r="Q683" s="30">
        <f t="shared" si="22"/>
        <v>-1060.67</v>
      </c>
    </row>
    <row r="684" spans="1:17" x14ac:dyDescent="0.25">
      <c r="A684" s="24"/>
      <c r="B684" s="24"/>
      <c r="C684" s="24"/>
      <c r="D684" s="24"/>
      <c r="E684" s="24"/>
      <c r="F684" s="24"/>
      <c r="G684" s="24"/>
      <c r="H684" s="24" t="s">
        <v>479</v>
      </c>
      <c r="I684" s="25">
        <v>46254</v>
      </c>
      <c r="J684" s="24" t="s">
        <v>909</v>
      </c>
      <c r="K684" s="24" t="s">
        <v>940</v>
      </c>
      <c r="L684" s="24" t="s">
        <v>1019</v>
      </c>
      <c r="M684" s="24" t="s">
        <v>799</v>
      </c>
      <c r="N684" s="26"/>
      <c r="O684" s="24" t="s">
        <v>44</v>
      </c>
      <c r="P684" s="30">
        <v>-110</v>
      </c>
      <c r="Q684" s="30">
        <f t="shared" si="22"/>
        <v>-1170.67</v>
      </c>
    </row>
    <row r="685" spans="1:17" x14ac:dyDescent="0.25">
      <c r="A685" s="24"/>
      <c r="B685" s="24"/>
      <c r="C685" s="24"/>
      <c r="D685" s="24"/>
      <c r="E685" s="24"/>
      <c r="F685" s="24"/>
      <c r="G685" s="24"/>
      <c r="H685" s="24" t="s">
        <v>479</v>
      </c>
      <c r="I685" s="25">
        <v>46257</v>
      </c>
      <c r="J685" s="24" t="s">
        <v>910</v>
      </c>
      <c r="K685" s="24" t="s">
        <v>941</v>
      </c>
      <c r="L685" s="24" t="s">
        <v>1026</v>
      </c>
      <c r="M685" s="24" t="s">
        <v>799</v>
      </c>
      <c r="N685" s="26"/>
      <c r="O685" s="24" t="s">
        <v>44</v>
      </c>
      <c r="P685" s="30">
        <v>-23.2</v>
      </c>
      <c r="Q685" s="30">
        <f t="shared" si="22"/>
        <v>-1193.8699999999999</v>
      </c>
    </row>
    <row r="686" spans="1:17" x14ac:dyDescent="0.25">
      <c r="A686" s="24"/>
      <c r="B686" s="24"/>
      <c r="C686" s="24"/>
      <c r="D686" s="24"/>
      <c r="E686" s="24"/>
      <c r="F686" s="24"/>
      <c r="G686" s="24"/>
      <c r="H686" s="24" t="s">
        <v>479</v>
      </c>
      <c r="I686" s="25">
        <v>46258</v>
      </c>
      <c r="J686" s="24" t="s">
        <v>911</v>
      </c>
      <c r="K686" s="24" t="s">
        <v>941</v>
      </c>
      <c r="L686" s="24" t="s">
        <v>1026</v>
      </c>
      <c r="M686" s="24" t="s">
        <v>799</v>
      </c>
      <c r="N686" s="26"/>
      <c r="O686" s="24" t="s">
        <v>44</v>
      </c>
      <c r="P686" s="30">
        <v>-22.54</v>
      </c>
      <c r="Q686" s="30">
        <f t="shared" si="22"/>
        <v>-1216.4100000000001</v>
      </c>
    </row>
    <row r="687" spans="1:17" x14ac:dyDescent="0.25">
      <c r="A687" s="24"/>
      <c r="B687" s="24"/>
      <c r="C687" s="24"/>
      <c r="D687" s="24"/>
      <c r="E687" s="24"/>
      <c r="F687" s="24"/>
      <c r="G687" s="24"/>
      <c r="H687" s="24" t="s">
        <v>479</v>
      </c>
      <c r="I687" s="25">
        <v>46259</v>
      </c>
      <c r="J687" s="24" t="s">
        <v>912</v>
      </c>
      <c r="K687" s="24" t="s">
        <v>942</v>
      </c>
      <c r="L687" s="24" t="s">
        <v>1026</v>
      </c>
      <c r="M687" s="24" t="s">
        <v>799</v>
      </c>
      <c r="N687" s="26"/>
      <c r="O687" s="24" t="s">
        <v>44</v>
      </c>
      <c r="P687" s="30">
        <v>-44.11</v>
      </c>
      <c r="Q687" s="30">
        <f t="shared" si="22"/>
        <v>-1260.52</v>
      </c>
    </row>
    <row r="688" spans="1:17" x14ac:dyDescent="0.25">
      <c r="A688" s="24"/>
      <c r="B688" s="24"/>
      <c r="C688" s="24"/>
      <c r="D688" s="24"/>
      <c r="E688" s="24"/>
      <c r="F688" s="24"/>
      <c r="G688" s="24"/>
      <c r="H688" s="24" t="s">
        <v>479</v>
      </c>
      <c r="I688" s="25">
        <v>46260</v>
      </c>
      <c r="J688" s="24" t="s">
        <v>913</v>
      </c>
      <c r="K688" s="24" t="s">
        <v>943</v>
      </c>
      <c r="L688" s="24" t="s">
        <v>1026</v>
      </c>
      <c r="M688" s="24" t="s">
        <v>799</v>
      </c>
      <c r="N688" s="26"/>
      <c r="O688" s="24" t="s">
        <v>44</v>
      </c>
      <c r="P688" s="30">
        <v>-13.24</v>
      </c>
      <c r="Q688" s="30">
        <f t="shared" si="22"/>
        <v>-1273.76</v>
      </c>
    </row>
    <row r="689" spans="1:17" x14ac:dyDescent="0.25">
      <c r="A689" s="24"/>
      <c r="B689" s="24"/>
      <c r="C689" s="24"/>
      <c r="D689" s="24"/>
      <c r="E689" s="24"/>
      <c r="F689" s="24"/>
      <c r="G689" s="24"/>
      <c r="H689" s="24" t="s">
        <v>479</v>
      </c>
      <c r="I689" s="25">
        <v>46260</v>
      </c>
      <c r="J689" s="24"/>
      <c r="K689" s="24" t="s">
        <v>630</v>
      </c>
      <c r="L689" s="24" t="s">
        <v>1026</v>
      </c>
      <c r="M689" s="24" t="s">
        <v>799</v>
      </c>
      <c r="N689" s="26"/>
      <c r="O689" s="24" t="s">
        <v>44</v>
      </c>
      <c r="P689" s="30">
        <v>-8.4499999999999993</v>
      </c>
      <c r="Q689" s="30">
        <f t="shared" si="22"/>
        <v>-1282.21</v>
      </c>
    </row>
    <row r="690" spans="1:17" x14ac:dyDescent="0.25">
      <c r="A690" s="24"/>
      <c r="B690" s="24"/>
      <c r="C690" s="24"/>
      <c r="D690" s="24"/>
      <c r="E690" s="24"/>
      <c r="F690" s="24"/>
      <c r="G690" s="24"/>
      <c r="H690" s="24" t="s">
        <v>479</v>
      </c>
      <c r="I690" s="25">
        <v>46261</v>
      </c>
      <c r="J690" s="24" t="s">
        <v>914</v>
      </c>
      <c r="K690" s="24" t="s">
        <v>630</v>
      </c>
      <c r="L690" s="24" t="s">
        <v>1026</v>
      </c>
      <c r="M690" s="24" t="s">
        <v>799</v>
      </c>
      <c r="N690" s="26"/>
      <c r="O690" s="24" t="s">
        <v>44</v>
      </c>
      <c r="P690" s="30">
        <v>-36.39</v>
      </c>
      <c r="Q690" s="30">
        <f t="shared" si="22"/>
        <v>-1318.6</v>
      </c>
    </row>
    <row r="691" spans="1:17" x14ac:dyDescent="0.25">
      <c r="A691" s="24"/>
      <c r="B691" s="24"/>
      <c r="C691" s="24"/>
      <c r="D691" s="24"/>
      <c r="E691" s="24"/>
      <c r="F691" s="24"/>
      <c r="G691" s="24"/>
      <c r="H691" s="24" t="s">
        <v>479</v>
      </c>
      <c r="I691" s="25">
        <v>46262</v>
      </c>
      <c r="J691" s="24" t="s">
        <v>915</v>
      </c>
      <c r="K691" s="24" t="s">
        <v>630</v>
      </c>
      <c r="L691" s="24" t="s">
        <v>1026</v>
      </c>
      <c r="M691" s="24" t="s">
        <v>799</v>
      </c>
      <c r="N691" s="26"/>
      <c r="O691" s="24" t="s">
        <v>44</v>
      </c>
      <c r="P691" s="30">
        <v>-19.440000000000001</v>
      </c>
      <c r="Q691" s="30">
        <f t="shared" si="22"/>
        <v>-1338.04</v>
      </c>
    </row>
    <row r="692" spans="1:17" x14ac:dyDescent="0.25">
      <c r="A692" s="24"/>
      <c r="B692" s="24"/>
      <c r="C692" s="24"/>
      <c r="D692" s="24"/>
      <c r="E692" s="24"/>
      <c r="F692" s="24"/>
      <c r="G692" s="24"/>
      <c r="H692" s="24" t="s">
        <v>479</v>
      </c>
      <c r="I692" s="25">
        <v>46263</v>
      </c>
      <c r="J692" s="24" t="s">
        <v>916</v>
      </c>
      <c r="K692" s="24" t="s">
        <v>944</v>
      </c>
      <c r="L692" s="24" t="s">
        <v>1026</v>
      </c>
      <c r="M692" s="24" t="s">
        <v>799</v>
      </c>
      <c r="N692" s="26"/>
      <c r="O692" s="24" t="s">
        <v>44</v>
      </c>
      <c r="P692" s="30">
        <v>-26.45</v>
      </c>
      <c r="Q692" s="30">
        <f t="shared" si="22"/>
        <v>-1364.49</v>
      </c>
    </row>
    <row r="693" spans="1:17" x14ac:dyDescent="0.25">
      <c r="A693" s="24"/>
      <c r="B693" s="24"/>
      <c r="C693" s="24"/>
      <c r="D693" s="24"/>
      <c r="E693" s="24"/>
      <c r="F693" s="24"/>
      <c r="G693" s="24"/>
      <c r="H693" s="24" t="s">
        <v>479</v>
      </c>
      <c r="I693" s="25">
        <v>46264</v>
      </c>
      <c r="J693" s="24" t="s">
        <v>915</v>
      </c>
      <c r="K693" s="24" t="s">
        <v>630</v>
      </c>
      <c r="L693" s="24" t="s">
        <v>1026</v>
      </c>
      <c r="M693" s="24" t="s">
        <v>799</v>
      </c>
      <c r="N693" s="26"/>
      <c r="O693" s="24" t="s">
        <v>44</v>
      </c>
      <c r="P693" s="30">
        <v>-15.98</v>
      </c>
      <c r="Q693" s="30">
        <f t="shared" si="22"/>
        <v>-1380.47</v>
      </c>
    </row>
    <row r="694" spans="1:17" x14ac:dyDescent="0.25">
      <c r="A694" s="24"/>
      <c r="B694" s="24"/>
      <c r="C694" s="24"/>
      <c r="D694" s="24"/>
      <c r="E694" s="24"/>
      <c r="F694" s="24"/>
      <c r="G694" s="24"/>
      <c r="H694" s="24" t="s">
        <v>479</v>
      </c>
      <c r="I694" s="25">
        <v>46264</v>
      </c>
      <c r="J694" s="24" t="s">
        <v>917</v>
      </c>
      <c r="K694" s="24" t="s">
        <v>943</v>
      </c>
      <c r="L694" s="24" t="s">
        <v>1026</v>
      </c>
      <c r="M694" s="24" t="s">
        <v>799</v>
      </c>
      <c r="N694" s="26"/>
      <c r="O694" s="24" t="s">
        <v>44</v>
      </c>
      <c r="P694" s="30">
        <v>-12.59</v>
      </c>
      <c r="Q694" s="30">
        <f t="shared" si="22"/>
        <v>-1393.06</v>
      </c>
    </row>
    <row r="695" spans="1:17" x14ac:dyDescent="0.25">
      <c r="A695" s="24"/>
      <c r="B695" s="24"/>
      <c r="C695" s="24"/>
      <c r="D695" s="24"/>
      <c r="E695" s="24"/>
      <c r="F695" s="24"/>
      <c r="G695" s="24"/>
      <c r="H695" s="24" t="s">
        <v>482</v>
      </c>
      <c r="I695" s="25">
        <v>46265</v>
      </c>
      <c r="J695" s="24" t="s">
        <v>511</v>
      </c>
      <c r="K695" s="24" t="s">
        <v>594</v>
      </c>
      <c r="L695" s="24" t="s">
        <v>685</v>
      </c>
      <c r="M695" s="24" t="s">
        <v>799</v>
      </c>
      <c r="N695" s="26"/>
      <c r="O695" s="24" t="s">
        <v>11</v>
      </c>
      <c r="P695" s="30">
        <v>-1289.74</v>
      </c>
      <c r="Q695" s="30">
        <f t="shared" si="22"/>
        <v>-2682.8</v>
      </c>
    </row>
    <row r="696" spans="1:17" x14ac:dyDescent="0.25">
      <c r="A696" s="24"/>
      <c r="B696" s="24"/>
      <c r="C696" s="24"/>
      <c r="D696" s="24"/>
      <c r="E696" s="24"/>
      <c r="F696" s="24"/>
      <c r="G696" s="24"/>
      <c r="H696" s="24" t="s">
        <v>482</v>
      </c>
      <c r="I696" s="25">
        <v>46265</v>
      </c>
      <c r="J696" s="24" t="s">
        <v>523</v>
      </c>
      <c r="K696" s="24" t="s">
        <v>606</v>
      </c>
      <c r="L696" s="24" t="s">
        <v>685</v>
      </c>
      <c r="M696" s="24" t="s">
        <v>799</v>
      </c>
      <c r="N696" s="26"/>
      <c r="O696" s="24" t="s">
        <v>11</v>
      </c>
      <c r="P696" s="30">
        <v>-1416</v>
      </c>
      <c r="Q696" s="30">
        <f t="shared" si="22"/>
        <v>-4098.8</v>
      </c>
    </row>
    <row r="697" spans="1:17" x14ac:dyDescent="0.25">
      <c r="A697" s="24"/>
      <c r="B697" s="24"/>
      <c r="C697" s="24"/>
      <c r="D697" s="24"/>
      <c r="E697" s="24"/>
      <c r="F697" s="24"/>
      <c r="G697" s="24"/>
      <c r="H697" s="24" t="s">
        <v>482</v>
      </c>
      <c r="I697" s="25">
        <v>46265</v>
      </c>
      <c r="J697" s="24" t="s">
        <v>525</v>
      </c>
      <c r="K697" s="24" t="s">
        <v>608</v>
      </c>
      <c r="L697" s="24" t="s">
        <v>685</v>
      </c>
      <c r="M697" s="24" t="s">
        <v>799</v>
      </c>
      <c r="N697" s="26"/>
      <c r="O697" s="24" t="s">
        <v>11</v>
      </c>
      <c r="P697" s="30">
        <v>-1416</v>
      </c>
      <c r="Q697" s="30">
        <f t="shared" si="22"/>
        <v>-5514.8</v>
      </c>
    </row>
    <row r="698" spans="1:17" ht="15.75" thickBot="1" x14ac:dyDescent="0.3">
      <c r="A698" s="24"/>
      <c r="B698" s="24"/>
      <c r="C698" s="24"/>
      <c r="D698" s="24"/>
      <c r="E698" s="24"/>
      <c r="F698" s="24"/>
      <c r="G698" s="24"/>
      <c r="H698" s="24" t="s">
        <v>479</v>
      </c>
      <c r="I698" s="25">
        <v>46265</v>
      </c>
      <c r="J698" s="24" t="s">
        <v>918</v>
      </c>
      <c r="K698" s="24" t="s">
        <v>943</v>
      </c>
      <c r="L698" s="24" t="s">
        <v>1026</v>
      </c>
      <c r="M698" s="24" t="s">
        <v>799</v>
      </c>
      <c r="N698" s="26"/>
      <c r="O698" s="24" t="s">
        <v>44</v>
      </c>
      <c r="P698" s="30">
        <v>-12.73</v>
      </c>
      <c r="Q698" s="30">
        <f t="shared" si="22"/>
        <v>-5527.53</v>
      </c>
    </row>
    <row r="699" spans="1:17" ht="15.75" thickBot="1" x14ac:dyDescent="0.3">
      <c r="A699" s="28"/>
      <c r="B699" s="28"/>
      <c r="C699" s="28"/>
      <c r="D699" s="28" t="s">
        <v>812</v>
      </c>
      <c r="E699" s="28"/>
      <c r="F699" s="28"/>
      <c r="G699" s="28"/>
      <c r="H699" s="28"/>
      <c r="I699" s="29"/>
      <c r="J699" s="28"/>
      <c r="K699" s="28"/>
      <c r="L699" s="28"/>
      <c r="M699" s="28"/>
      <c r="N699" s="28"/>
      <c r="O699" s="28"/>
      <c r="P699" s="5">
        <f>ROUND(SUM(P671:P698),5)</f>
        <v>-5527.53</v>
      </c>
      <c r="Q699" s="5">
        <f>Q698</f>
        <v>-5527.53</v>
      </c>
    </row>
    <row r="700" spans="1:17" ht="15.75" thickBot="1" x14ac:dyDescent="0.3">
      <c r="A700" s="28"/>
      <c r="B700" s="28"/>
      <c r="C700" s="28" t="s">
        <v>347</v>
      </c>
      <c r="D700" s="28"/>
      <c r="E700" s="28"/>
      <c r="F700" s="28"/>
      <c r="G700" s="28"/>
      <c r="H700" s="28"/>
      <c r="I700" s="29"/>
      <c r="J700" s="28"/>
      <c r="K700" s="28"/>
      <c r="L700" s="28"/>
      <c r="M700" s="28"/>
      <c r="N700" s="28"/>
      <c r="O700" s="28"/>
      <c r="P700" s="5">
        <f>ROUND(P596+P662+P670+P699,5)</f>
        <v>-52228.84</v>
      </c>
      <c r="Q700" s="5">
        <f>ROUND(Q596+Q662+Q670+Q699,5)</f>
        <v>-52228.84</v>
      </c>
    </row>
    <row r="701" spans="1:17" ht="15.75" thickBot="1" x14ac:dyDescent="0.3">
      <c r="A701" s="28"/>
      <c r="B701" s="28" t="s">
        <v>348</v>
      </c>
      <c r="C701" s="28"/>
      <c r="D701" s="28"/>
      <c r="E701" s="28"/>
      <c r="F701" s="28"/>
      <c r="G701" s="28"/>
      <c r="H701" s="28"/>
      <c r="I701" s="29"/>
      <c r="J701" s="28"/>
      <c r="K701" s="28"/>
      <c r="L701" s="28"/>
      <c r="M701" s="28"/>
      <c r="N701" s="28"/>
      <c r="O701" s="28"/>
      <c r="P701" s="5">
        <f>ROUND(P560+P700,5)</f>
        <v>-52234.400000000001</v>
      </c>
      <c r="Q701" s="5">
        <f>ROUND(Q560+Q700,5)</f>
        <v>-52234.400000000001</v>
      </c>
    </row>
    <row r="702" spans="1:17" s="8" customFormat="1" ht="12" thickBot="1" x14ac:dyDescent="0.25">
      <c r="A702" s="6" t="s">
        <v>813</v>
      </c>
      <c r="B702" s="6"/>
      <c r="C702" s="6"/>
      <c r="D702" s="6"/>
      <c r="E702" s="6"/>
      <c r="F702" s="6"/>
      <c r="G702" s="6"/>
      <c r="H702" s="6"/>
      <c r="I702" s="31"/>
      <c r="J702" s="6"/>
      <c r="K702" s="6"/>
      <c r="L702" s="6"/>
      <c r="M702" s="6"/>
      <c r="N702" s="6"/>
      <c r="O702" s="6"/>
      <c r="P702" s="7">
        <f>ROUND(P4+P14+P44+P62+P335+P364+P452+P458+P489+P501+P506+P556+P701,5)</f>
        <v>-86559.42</v>
      </c>
      <c r="Q702" s="7">
        <f>ROUND(Q4+Q14+Q44+Q62+Q335+Q364+Q452+Q458+Q489+Q501+Q506+Q556+Q701,5)</f>
        <v>-86559.42</v>
      </c>
    </row>
    <row r="703" spans="1:17" ht="15.75" thickTop="1" x14ac:dyDescent="0.25"/>
  </sheetData>
  <pageMargins left="0.7" right="0.7" top="0.75" bottom="0.75" header="0.1" footer="0.3"/>
  <pageSetup orientation="portrait" r:id="rId1"/>
  <headerFooter>
    <oddHeader>&amp;L&amp;"Arial,Bold"&amp;8 3:58 PM
&amp;"Arial,Bold"&amp;8 09/10/26
&amp;"Arial,Bold"&amp;8 Accrual Basis&amp;C&amp;"Arial,Bold"&amp;12 Nederland Fire Protection District
&amp;"Arial,Bold"&amp;14 Transaction Detail By Account
&amp;"Arial,Bold"&amp;10 August 2026</oddHeader>
    <oddFooter>&amp;R&amp;"Arial,Bold"&amp;8 Page 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FA952-5321-4DFC-8014-BE568B59CF92}">
  <dimension ref="A1:AK64"/>
  <sheetViews>
    <sheetView workbookViewId="0">
      <selection sqref="A1:AK64"/>
    </sheetView>
  </sheetViews>
  <sheetFormatPr defaultRowHeight="12.75" x14ac:dyDescent="0.2"/>
  <cols>
    <col min="1" max="16384" width="9.140625" style="13"/>
  </cols>
  <sheetData>
    <row r="1" spans="1:37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</row>
    <row r="2" spans="1:37" x14ac:dyDescent="0.2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</row>
    <row r="3" spans="1:37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</row>
    <row r="4" spans="1:37" x14ac:dyDescent="0.2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</row>
    <row r="5" spans="1:37" x14ac:dyDescent="0.2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</row>
    <row r="6" spans="1:37" x14ac:dyDescent="0.2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</row>
    <row r="7" spans="1:37" x14ac:dyDescent="0.2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</row>
    <row r="8" spans="1:37" x14ac:dyDescent="0.2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</row>
    <row r="9" spans="1:37" x14ac:dyDescent="0.2">
      <c r="A9" s="33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</row>
    <row r="10" spans="1:37" x14ac:dyDescent="0.2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</row>
    <row r="11" spans="1:37" x14ac:dyDescent="0.2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</row>
    <row r="12" spans="1:37" x14ac:dyDescent="0.2">
      <c r="A12" s="33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</row>
    <row r="13" spans="1:37" x14ac:dyDescent="0.2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</row>
    <row r="14" spans="1:37" x14ac:dyDescent="0.2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</row>
    <row r="15" spans="1:37" x14ac:dyDescent="0.2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</row>
    <row r="16" spans="1:37" x14ac:dyDescent="0.2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</row>
    <row r="17" spans="1:37" x14ac:dyDescent="0.2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</row>
    <row r="18" spans="1:37" x14ac:dyDescent="0.2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</row>
    <row r="19" spans="1:37" x14ac:dyDescent="0.2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</row>
    <row r="20" spans="1:37" x14ac:dyDescent="0.2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</row>
    <row r="21" spans="1:37" x14ac:dyDescent="0.2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</row>
    <row r="22" spans="1:37" x14ac:dyDescent="0.2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</row>
    <row r="23" spans="1:37" x14ac:dyDescent="0.2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</row>
    <row r="24" spans="1:37" x14ac:dyDescent="0.2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</row>
    <row r="25" spans="1:37" x14ac:dyDescent="0.2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</row>
    <row r="26" spans="1:37" x14ac:dyDescent="0.2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</row>
    <row r="27" spans="1:37" x14ac:dyDescent="0.2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</row>
    <row r="28" spans="1:37" x14ac:dyDescent="0.2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</row>
    <row r="29" spans="1:37" x14ac:dyDescent="0.2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</row>
    <row r="30" spans="1:37" x14ac:dyDescent="0.2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</row>
    <row r="31" spans="1:37" x14ac:dyDescent="0.2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</row>
    <row r="32" spans="1:37" x14ac:dyDescent="0.2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</row>
    <row r="33" spans="1:37" x14ac:dyDescent="0.2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</row>
    <row r="34" spans="1:37" x14ac:dyDescent="0.2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</row>
    <row r="35" spans="1:37" x14ac:dyDescent="0.2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</row>
    <row r="36" spans="1:37" x14ac:dyDescent="0.2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</row>
    <row r="37" spans="1:37" x14ac:dyDescent="0.2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</row>
    <row r="38" spans="1:37" x14ac:dyDescent="0.2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</row>
    <row r="39" spans="1:37" x14ac:dyDescent="0.2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</row>
    <row r="40" spans="1:37" x14ac:dyDescent="0.2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</row>
    <row r="41" spans="1:37" x14ac:dyDescent="0.2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</row>
    <row r="42" spans="1:37" x14ac:dyDescent="0.2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</row>
    <row r="43" spans="1:37" x14ac:dyDescent="0.2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</row>
    <row r="44" spans="1:37" x14ac:dyDescent="0.2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</row>
    <row r="45" spans="1:37" x14ac:dyDescent="0.2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</row>
    <row r="46" spans="1:37" x14ac:dyDescent="0.2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</row>
    <row r="47" spans="1:37" x14ac:dyDescent="0.2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</row>
    <row r="48" spans="1:37" x14ac:dyDescent="0.2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</row>
    <row r="49" spans="1:37" x14ac:dyDescent="0.2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</row>
    <row r="50" spans="1:37" x14ac:dyDescent="0.2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</row>
    <row r="51" spans="1:37" x14ac:dyDescent="0.2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</row>
    <row r="52" spans="1:37" x14ac:dyDescent="0.2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</row>
    <row r="53" spans="1:37" x14ac:dyDescent="0.2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</row>
    <row r="54" spans="1:37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</row>
    <row r="55" spans="1:37" x14ac:dyDescent="0.2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</row>
    <row r="56" spans="1:37" x14ac:dyDescent="0.2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</row>
    <row r="57" spans="1:37" x14ac:dyDescent="0.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</row>
    <row r="58" spans="1:37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</row>
    <row r="59" spans="1:37" x14ac:dyDescent="0.2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</row>
    <row r="60" spans="1:37" x14ac:dyDescent="0.2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</row>
    <row r="61" spans="1:37" x14ac:dyDescent="0.2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</row>
    <row r="62" spans="1:37" x14ac:dyDescent="0.2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</row>
    <row r="63" spans="1:37" x14ac:dyDescent="0.2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</row>
    <row r="64" spans="1:37" x14ac:dyDescent="0.2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</row>
  </sheetData>
  <mergeCells count="1">
    <mergeCell ref="A1:AK64"/>
  </mergeCells>
  <pageMargins left="0.75" right="0.75" top="1" bottom="1" header="0.5" footer="0.5"/>
  <pageSetup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F0509-88A5-4F00-B6E3-5F5C07B9B76E}">
  <dimension ref="A1:M290"/>
  <sheetViews>
    <sheetView tabSelected="1" workbookViewId="0">
      <pane xSplit="9" ySplit="2" topLeftCell="J3" activePane="bottomRight" state="frozenSplit"/>
      <selection pane="topRight" activeCell="J1" sqref="J1"/>
      <selection pane="bottomLeft" activeCell="A3" sqref="A3"/>
      <selection pane="bottomRight"/>
    </sheetView>
  </sheetViews>
  <sheetFormatPr defaultRowHeight="15" x14ac:dyDescent="0.25"/>
  <cols>
    <col min="1" max="8" width="3" style="37" customWidth="1"/>
    <col min="9" max="9" width="31.28515625" style="37" customWidth="1"/>
    <col min="10" max="10" width="10.140625" style="38" bestFit="1" customWidth="1"/>
    <col min="11" max="11" width="10" style="38" bestFit="1" customWidth="1"/>
    <col min="12" max="12" width="12" style="38" bestFit="1" customWidth="1"/>
    <col min="13" max="13" width="10.28515625" style="38" bestFit="1" customWidth="1"/>
  </cols>
  <sheetData>
    <row r="1" spans="1:13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34"/>
      <c r="K1" s="34"/>
      <c r="L1" s="34"/>
      <c r="M1" s="34"/>
    </row>
    <row r="2" spans="1:13" s="11" customFormat="1" ht="16.5" thickTop="1" thickBot="1" x14ac:dyDescent="0.3">
      <c r="A2" s="9"/>
      <c r="B2" s="9"/>
      <c r="C2" s="9"/>
      <c r="D2" s="9"/>
      <c r="E2" s="9"/>
      <c r="F2" s="9"/>
      <c r="G2" s="9"/>
      <c r="H2" s="9"/>
      <c r="I2" s="9"/>
      <c r="J2" s="20" t="s">
        <v>1028</v>
      </c>
      <c r="K2" s="20" t="s">
        <v>97</v>
      </c>
      <c r="L2" s="20" t="s">
        <v>98</v>
      </c>
      <c r="M2" s="20" t="s">
        <v>99</v>
      </c>
    </row>
    <row r="3" spans="1:13" ht="15.75" thickTop="1" x14ac:dyDescent="0.25">
      <c r="A3" s="1"/>
      <c r="B3" s="1" t="s">
        <v>100</v>
      </c>
      <c r="C3" s="1"/>
      <c r="D3" s="1"/>
      <c r="E3" s="1"/>
      <c r="F3" s="1"/>
      <c r="G3" s="1"/>
      <c r="H3" s="1"/>
      <c r="I3" s="1"/>
      <c r="J3" s="2"/>
      <c r="K3" s="2"/>
      <c r="L3" s="2"/>
      <c r="M3" s="15"/>
    </row>
    <row r="4" spans="1:13" x14ac:dyDescent="0.25">
      <c r="A4" s="1"/>
      <c r="B4" s="1"/>
      <c r="C4" s="1"/>
      <c r="D4" s="1" t="s">
        <v>101</v>
      </c>
      <c r="E4" s="1"/>
      <c r="F4" s="1"/>
      <c r="G4" s="1"/>
      <c r="H4" s="1"/>
      <c r="I4" s="1"/>
      <c r="J4" s="2"/>
      <c r="K4" s="2"/>
      <c r="L4" s="2"/>
      <c r="M4" s="15"/>
    </row>
    <row r="5" spans="1:13" x14ac:dyDescent="0.25">
      <c r="A5" s="1"/>
      <c r="B5" s="1"/>
      <c r="C5" s="1"/>
      <c r="D5" s="1"/>
      <c r="E5" s="1" t="s">
        <v>356</v>
      </c>
      <c r="F5" s="1"/>
      <c r="G5" s="1"/>
      <c r="H5" s="1"/>
      <c r="I5" s="1"/>
      <c r="J5" s="2">
        <v>0</v>
      </c>
      <c r="K5" s="2"/>
      <c r="L5" s="2"/>
      <c r="M5" s="15"/>
    </row>
    <row r="6" spans="1:13" x14ac:dyDescent="0.25">
      <c r="A6" s="1"/>
      <c r="B6" s="1"/>
      <c r="C6" s="1"/>
      <c r="D6" s="1"/>
      <c r="E6" s="1" t="s">
        <v>102</v>
      </c>
      <c r="F6" s="1"/>
      <c r="G6" s="1"/>
      <c r="H6" s="1"/>
      <c r="I6" s="1"/>
      <c r="J6" s="2">
        <v>0</v>
      </c>
      <c r="K6" s="2">
        <v>0</v>
      </c>
      <c r="L6" s="2">
        <f>ROUND((J6-K6),5)</f>
        <v>0</v>
      </c>
      <c r="M6" s="15">
        <f>ROUND(IF(K6=0, IF(J6=0, 0, 1), J6/K6),5)</f>
        <v>0</v>
      </c>
    </row>
    <row r="7" spans="1:13" x14ac:dyDescent="0.25">
      <c r="A7" s="1"/>
      <c r="B7" s="1"/>
      <c r="C7" s="1"/>
      <c r="D7" s="1"/>
      <c r="E7" s="1" t="s">
        <v>103</v>
      </c>
      <c r="F7" s="1"/>
      <c r="G7" s="1"/>
      <c r="H7" s="1"/>
      <c r="I7" s="1"/>
      <c r="J7" s="2">
        <v>0</v>
      </c>
      <c r="K7" s="2">
        <v>30533.64</v>
      </c>
      <c r="L7" s="2">
        <f>ROUND((J7-K7),5)</f>
        <v>-30533.64</v>
      </c>
      <c r="M7" s="15">
        <f>ROUND(IF(K7=0, IF(J7=0, 0, 1), J7/K7),5)</f>
        <v>0</v>
      </c>
    </row>
    <row r="8" spans="1:13" x14ac:dyDescent="0.25">
      <c r="A8" s="1"/>
      <c r="B8" s="1"/>
      <c r="C8" s="1"/>
      <c r="D8" s="1"/>
      <c r="E8" s="1" t="s">
        <v>104</v>
      </c>
      <c r="F8" s="1"/>
      <c r="G8" s="1"/>
      <c r="H8" s="1"/>
      <c r="I8" s="1"/>
      <c r="J8" s="2">
        <v>2959</v>
      </c>
      <c r="K8" s="2">
        <v>500</v>
      </c>
      <c r="L8" s="2">
        <f>ROUND((J8-K8),5)</f>
        <v>2459</v>
      </c>
      <c r="M8" s="15">
        <f>ROUND(IF(K8=0, IF(J8=0, 0, 1), J8/K8),5)</f>
        <v>5.9180000000000001</v>
      </c>
    </row>
    <row r="9" spans="1:13" x14ac:dyDescent="0.25">
      <c r="A9" s="1"/>
      <c r="B9" s="1"/>
      <c r="C9" s="1"/>
      <c r="D9" s="1"/>
      <c r="E9" s="1" t="s">
        <v>105</v>
      </c>
      <c r="F9" s="1"/>
      <c r="G9" s="1"/>
      <c r="H9" s="1"/>
      <c r="I9" s="1"/>
      <c r="J9" s="2">
        <v>34189.67</v>
      </c>
      <c r="K9" s="2">
        <v>40562.47</v>
      </c>
      <c r="L9" s="2">
        <f>ROUND((J9-K9),5)</f>
        <v>-6372.8</v>
      </c>
      <c r="M9" s="15">
        <f>ROUND(IF(K9=0, IF(J9=0, 0, 1), J9/K9),5)</f>
        <v>0.84289000000000003</v>
      </c>
    </row>
    <row r="10" spans="1:13" x14ac:dyDescent="0.25">
      <c r="A10" s="1"/>
      <c r="B10" s="1"/>
      <c r="C10" s="1"/>
      <c r="D10" s="1"/>
      <c r="E10" s="1" t="s">
        <v>106</v>
      </c>
      <c r="F10" s="1"/>
      <c r="G10" s="1"/>
      <c r="H10" s="1"/>
      <c r="I10" s="1"/>
      <c r="J10" s="2"/>
      <c r="K10" s="2"/>
      <c r="L10" s="2"/>
      <c r="M10" s="15"/>
    </row>
    <row r="11" spans="1:13" x14ac:dyDescent="0.25">
      <c r="A11" s="1"/>
      <c r="B11" s="1"/>
      <c r="C11" s="1"/>
      <c r="D11" s="1"/>
      <c r="E11" s="1"/>
      <c r="F11" s="1" t="s">
        <v>107</v>
      </c>
      <c r="G11" s="1"/>
      <c r="H11" s="1"/>
      <c r="I11" s="1"/>
      <c r="J11" s="2">
        <v>-4397.17</v>
      </c>
      <c r="K11" s="2">
        <v>0</v>
      </c>
      <c r="L11" s="2">
        <f>ROUND((J11-K11),5)</f>
        <v>-4397.17</v>
      </c>
      <c r="M11" s="15">
        <f>ROUND(IF(K11=0, IF(J11=0, 0, 1), J11/K11),5)</f>
        <v>1</v>
      </c>
    </row>
    <row r="12" spans="1:13" x14ac:dyDescent="0.25">
      <c r="A12" s="1"/>
      <c r="B12" s="1"/>
      <c r="C12" s="1"/>
      <c r="D12" s="1"/>
      <c r="E12" s="1"/>
      <c r="F12" s="1" t="s">
        <v>108</v>
      </c>
      <c r="G12" s="1"/>
      <c r="H12" s="1"/>
      <c r="I12" s="1"/>
      <c r="J12" s="2">
        <v>3253.41</v>
      </c>
      <c r="K12" s="2">
        <v>0</v>
      </c>
      <c r="L12" s="2">
        <f>ROUND((J12-K12),5)</f>
        <v>3253.41</v>
      </c>
      <c r="M12" s="15">
        <f>ROUND(IF(K12=0, IF(J12=0, 0, 1), J12/K12),5)</f>
        <v>1</v>
      </c>
    </row>
    <row r="13" spans="1:13" x14ac:dyDescent="0.25">
      <c r="A13" s="1"/>
      <c r="B13" s="1"/>
      <c r="C13" s="1"/>
      <c r="D13" s="1"/>
      <c r="E13" s="1"/>
      <c r="F13" s="1" t="s">
        <v>109</v>
      </c>
      <c r="G13" s="1"/>
      <c r="H13" s="1"/>
      <c r="I13" s="1"/>
      <c r="J13" s="2">
        <v>679.19</v>
      </c>
      <c r="K13" s="2">
        <v>13825.85</v>
      </c>
      <c r="L13" s="2">
        <f>ROUND((J13-K13),5)</f>
        <v>-13146.66</v>
      </c>
      <c r="M13" s="15">
        <f>ROUND(IF(K13=0, IF(J13=0, 0, 1), J13/K13),5)</f>
        <v>4.9119999999999997E-2</v>
      </c>
    </row>
    <row r="14" spans="1:13" x14ac:dyDescent="0.25">
      <c r="A14" s="1"/>
      <c r="B14" s="1"/>
      <c r="C14" s="1"/>
      <c r="D14" s="1"/>
      <c r="E14" s="1"/>
      <c r="F14" s="1" t="s">
        <v>357</v>
      </c>
      <c r="G14" s="1"/>
      <c r="H14" s="1"/>
      <c r="I14" s="1"/>
      <c r="J14" s="2">
        <v>-656.4</v>
      </c>
      <c r="K14" s="2"/>
      <c r="L14" s="2"/>
      <c r="M14" s="15"/>
    </row>
    <row r="15" spans="1:13" x14ac:dyDescent="0.25">
      <c r="A15" s="1"/>
      <c r="B15" s="1"/>
      <c r="C15" s="1"/>
      <c r="D15" s="1"/>
      <c r="E15" s="1"/>
      <c r="F15" s="1" t="s">
        <v>110</v>
      </c>
      <c r="G15" s="1"/>
      <c r="H15" s="1"/>
      <c r="I15" s="1"/>
      <c r="J15" s="2">
        <v>0</v>
      </c>
      <c r="K15" s="2">
        <v>276517</v>
      </c>
      <c r="L15" s="2">
        <f>ROUND((J15-K15),5)</f>
        <v>-276517</v>
      </c>
      <c r="M15" s="15">
        <f>ROUND(IF(K15=0, IF(J15=0, 0, 1), J15/K15),5)</f>
        <v>0</v>
      </c>
    </row>
    <row r="16" spans="1:13" x14ac:dyDescent="0.25">
      <c r="A16" s="1"/>
      <c r="B16" s="1"/>
      <c r="C16" s="1"/>
      <c r="D16" s="1"/>
      <c r="E16" s="1"/>
      <c r="F16" s="1" t="s">
        <v>111</v>
      </c>
      <c r="G16" s="1"/>
      <c r="H16" s="1"/>
      <c r="I16" s="1"/>
      <c r="J16" s="2">
        <v>1606155.12</v>
      </c>
      <c r="K16" s="2">
        <v>1316865</v>
      </c>
      <c r="L16" s="2">
        <f>ROUND((J16-K16),5)</f>
        <v>289290.12</v>
      </c>
      <c r="M16" s="15">
        <f>ROUND(IF(K16=0, IF(J16=0, 0, 1), J16/K16),5)</f>
        <v>1.2196800000000001</v>
      </c>
    </row>
    <row r="17" spans="1:13" x14ac:dyDescent="0.25">
      <c r="A17" s="1"/>
      <c r="B17" s="1"/>
      <c r="C17" s="1"/>
      <c r="D17" s="1"/>
      <c r="E17" s="1"/>
      <c r="F17" s="1" t="s">
        <v>112</v>
      </c>
      <c r="G17" s="1"/>
      <c r="H17" s="1"/>
      <c r="I17" s="1"/>
      <c r="J17" s="2">
        <v>49672.6</v>
      </c>
      <c r="K17" s="2">
        <v>81973.399999999994</v>
      </c>
      <c r="L17" s="2">
        <f>ROUND((J17-K17),5)</f>
        <v>-32300.799999999999</v>
      </c>
      <c r="M17" s="15">
        <f>ROUND(IF(K17=0, IF(J17=0, 0, 1), J17/K17),5)</f>
        <v>0.60596000000000005</v>
      </c>
    </row>
    <row r="18" spans="1:13" x14ac:dyDescent="0.25">
      <c r="A18" s="1"/>
      <c r="B18" s="1"/>
      <c r="C18" s="1"/>
      <c r="D18" s="1"/>
      <c r="E18" s="1"/>
      <c r="F18" s="1" t="s">
        <v>113</v>
      </c>
      <c r="G18" s="1"/>
      <c r="H18" s="1"/>
      <c r="I18" s="1"/>
      <c r="J18" s="2">
        <v>0</v>
      </c>
      <c r="K18" s="2">
        <v>46086</v>
      </c>
      <c r="L18" s="2">
        <f>ROUND((J18-K18),5)</f>
        <v>-46086</v>
      </c>
      <c r="M18" s="15">
        <f>ROUND(IF(K18=0, IF(J18=0, 0, 1), J18/K18),5)</f>
        <v>0</v>
      </c>
    </row>
    <row r="19" spans="1:13" x14ac:dyDescent="0.25">
      <c r="A19" s="1"/>
      <c r="B19" s="1"/>
      <c r="C19" s="1"/>
      <c r="D19" s="1"/>
      <c r="E19" s="1"/>
      <c r="F19" s="1" t="s">
        <v>114</v>
      </c>
      <c r="G19" s="1"/>
      <c r="H19" s="1"/>
      <c r="I19" s="1"/>
      <c r="J19" s="2">
        <v>0</v>
      </c>
      <c r="K19" s="2">
        <v>2304.3000000000002</v>
      </c>
      <c r="L19" s="2">
        <f>ROUND((J19-K19),5)</f>
        <v>-2304.3000000000002</v>
      </c>
      <c r="M19" s="15">
        <f>ROUND(IF(K19=0, IF(J19=0, 0, 1), J19/K19),5)</f>
        <v>0</v>
      </c>
    </row>
    <row r="20" spans="1:13" x14ac:dyDescent="0.25">
      <c r="A20" s="1"/>
      <c r="B20" s="1"/>
      <c r="C20" s="1"/>
      <c r="D20" s="1"/>
      <c r="E20" s="1"/>
      <c r="F20" s="1" t="s">
        <v>115</v>
      </c>
      <c r="G20" s="1"/>
      <c r="H20" s="1"/>
      <c r="I20" s="1"/>
      <c r="J20" s="2">
        <v>1569.09</v>
      </c>
      <c r="K20" s="2">
        <v>0</v>
      </c>
      <c r="L20" s="2">
        <f>ROUND((J20-K20),5)</f>
        <v>1569.09</v>
      </c>
      <c r="M20" s="15">
        <f>ROUND(IF(K20=0, IF(J20=0, 0, 1), J20/K20),5)</f>
        <v>1</v>
      </c>
    </row>
    <row r="21" spans="1:13" x14ac:dyDescent="0.25">
      <c r="A21" s="1"/>
      <c r="B21" s="1"/>
      <c r="C21" s="1"/>
      <c r="D21" s="1"/>
      <c r="E21" s="1"/>
      <c r="F21" s="1" t="s">
        <v>116</v>
      </c>
      <c r="G21" s="1"/>
      <c r="H21" s="1"/>
      <c r="I21" s="1"/>
      <c r="J21" s="2">
        <v>5385.9</v>
      </c>
      <c r="K21" s="2">
        <v>0</v>
      </c>
      <c r="L21" s="2">
        <f>ROUND((J21-K21),5)</f>
        <v>5385.9</v>
      </c>
      <c r="M21" s="15">
        <f>ROUND(IF(K21=0, IF(J21=0, 0, 1), J21/K21),5)</f>
        <v>1</v>
      </c>
    </row>
    <row r="22" spans="1:13" x14ac:dyDescent="0.25">
      <c r="A22" s="1"/>
      <c r="B22" s="1"/>
      <c r="C22" s="1"/>
      <c r="D22" s="1"/>
      <c r="E22" s="1"/>
      <c r="F22" s="1" t="s">
        <v>117</v>
      </c>
      <c r="G22" s="1"/>
      <c r="H22" s="1"/>
      <c r="I22" s="1"/>
      <c r="J22" s="2">
        <v>180.07</v>
      </c>
      <c r="K22" s="2">
        <v>0</v>
      </c>
      <c r="L22" s="2">
        <f>ROUND((J22-K22),5)</f>
        <v>180.07</v>
      </c>
      <c r="M22" s="15">
        <f>ROUND(IF(K22=0, IF(J22=0, 0, 1), J22/K22),5)</f>
        <v>1</v>
      </c>
    </row>
    <row r="23" spans="1:13" x14ac:dyDescent="0.25">
      <c r="A23" s="1"/>
      <c r="B23" s="1"/>
      <c r="C23" s="1"/>
      <c r="D23" s="1"/>
      <c r="E23" s="1"/>
      <c r="F23" s="1" t="s">
        <v>118</v>
      </c>
      <c r="G23" s="1"/>
      <c r="H23" s="1"/>
      <c r="I23" s="1"/>
      <c r="J23" s="2">
        <v>15423.24</v>
      </c>
      <c r="K23" s="2">
        <v>15317</v>
      </c>
      <c r="L23" s="2">
        <f>ROUND((J23-K23),5)</f>
        <v>106.24</v>
      </c>
      <c r="M23" s="15">
        <f>ROUND(IF(K23=0, IF(J23=0, 0, 1), J23/K23),5)</f>
        <v>1.0069399999999999</v>
      </c>
    </row>
    <row r="24" spans="1:13" x14ac:dyDescent="0.25">
      <c r="A24" s="1"/>
      <c r="B24" s="1"/>
      <c r="C24" s="1"/>
      <c r="D24" s="1"/>
      <c r="E24" s="1"/>
      <c r="F24" s="1" t="s">
        <v>119</v>
      </c>
      <c r="G24" s="1"/>
      <c r="H24" s="1"/>
      <c r="I24" s="1"/>
      <c r="J24" s="2">
        <v>103317.21</v>
      </c>
      <c r="K24" s="2">
        <v>56378.44</v>
      </c>
      <c r="L24" s="2">
        <f>ROUND((J24-K24),5)</f>
        <v>46938.77</v>
      </c>
      <c r="M24" s="15">
        <f>ROUND(IF(K24=0, IF(J24=0, 0, 1), J24/K24),5)</f>
        <v>1.83257</v>
      </c>
    </row>
    <row r="25" spans="1:13" x14ac:dyDescent="0.25">
      <c r="A25" s="1"/>
      <c r="B25" s="1"/>
      <c r="C25" s="1"/>
      <c r="D25" s="1"/>
      <c r="E25" s="1"/>
      <c r="F25" s="1" t="s">
        <v>120</v>
      </c>
      <c r="G25" s="1"/>
      <c r="H25" s="1"/>
      <c r="I25" s="1"/>
      <c r="J25" s="2">
        <v>-68357.850000000006</v>
      </c>
      <c r="K25" s="2">
        <v>0</v>
      </c>
      <c r="L25" s="2">
        <f>ROUND((J25-K25),5)</f>
        <v>-68357.850000000006</v>
      </c>
      <c r="M25" s="15">
        <f>ROUND(IF(K25=0, IF(J25=0, 0, 1), J25/K25),5)</f>
        <v>1</v>
      </c>
    </row>
    <row r="26" spans="1:13" x14ac:dyDescent="0.25">
      <c r="A26" s="1"/>
      <c r="B26" s="1"/>
      <c r="C26" s="1"/>
      <c r="D26" s="1"/>
      <c r="E26" s="1"/>
      <c r="F26" s="1" t="s">
        <v>121</v>
      </c>
      <c r="G26" s="1"/>
      <c r="H26" s="1"/>
      <c r="I26" s="1"/>
      <c r="J26" s="2">
        <v>0</v>
      </c>
      <c r="K26" s="2">
        <v>0</v>
      </c>
      <c r="L26" s="2">
        <f>ROUND((J26-K26),5)</f>
        <v>0</v>
      </c>
      <c r="M26" s="15">
        <f>ROUND(IF(K26=0, IF(J26=0, 0, 1), J26/K26),5)</f>
        <v>0</v>
      </c>
    </row>
    <row r="27" spans="1:13" x14ac:dyDescent="0.25">
      <c r="A27" s="1"/>
      <c r="B27" s="1"/>
      <c r="C27" s="1"/>
      <c r="D27" s="1"/>
      <c r="E27" s="1"/>
      <c r="F27" s="1" t="s">
        <v>122</v>
      </c>
      <c r="G27" s="1"/>
      <c r="H27" s="1"/>
      <c r="I27" s="1"/>
      <c r="J27" s="2">
        <v>-139.22999999999999</v>
      </c>
      <c r="K27" s="2">
        <v>0</v>
      </c>
      <c r="L27" s="2">
        <f>ROUND((J27-K27),5)</f>
        <v>-139.22999999999999</v>
      </c>
      <c r="M27" s="15">
        <f>ROUND(IF(K27=0, IF(J27=0, 0, 1), J27/K27),5)</f>
        <v>1</v>
      </c>
    </row>
    <row r="28" spans="1:13" x14ac:dyDescent="0.25">
      <c r="A28" s="1"/>
      <c r="B28" s="1"/>
      <c r="C28" s="1"/>
      <c r="D28" s="1"/>
      <c r="E28" s="1"/>
      <c r="F28" s="1" t="s">
        <v>123</v>
      </c>
      <c r="G28" s="1"/>
      <c r="H28" s="1"/>
      <c r="I28" s="1"/>
      <c r="J28" s="2">
        <v>0</v>
      </c>
      <c r="K28" s="2">
        <v>0</v>
      </c>
      <c r="L28" s="2">
        <f>ROUND((J28-K28),5)</f>
        <v>0</v>
      </c>
      <c r="M28" s="15">
        <f>ROUND(IF(K28=0, IF(J28=0, 0, 1), J28/K28),5)</f>
        <v>0</v>
      </c>
    </row>
    <row r="29" spans="1:13" x14ac:dyDescent="0.25">
      <c r="A29" s="1"/>
      <c r="B29" s="1"/>
      <c r="C29" s="1"/>
      <c r="D29" s="1"/>
      <c r="E29" s="1"/>
      <c r="F29" s="1" t="s">
        <v>124</v>
      </c>
      <c r="G29" s="1"/>
      <c r="H29" s="1"/>
      <c r="I29" s="1"/>
      <c r="J29" s="2">
        <v>4.32</v>
      </c>
      <c r="K29" s="2">
        <v>0</v>
      </c>
      <c r="L29" s="2">
        <f>ROUND((J29-K29),5)</f>
        <v>4.32</v>
      </c>
      <c r="M29" s="15">
        <f>ROUND(IF(K29=0, IF(J29=0, 0, 1), J29/K29),5)</f>
        <v>1</v>
      </c>
    </row>
    <row r="30" spans="1:13" ht="15.75" thickBot="1" x14ac:dyDescent="0.3">
      <c r="A30" s="1"/>
      <c r="B30" s="1"/>
      <c r="C30" s="1"/>
      <c r="D30" s="1"/>
      <c r="E30" s="1"/>
      <c r="F30" s="1" t="s">
        <v>125</v>
      </c>
      <c r="G30" s="1"/>
      <c r="H30" s="1"/>
      <c r="I30" s="1"/>
      <c r="J30" s="35">
        <v>25266.68</v>
      </c>
      <c r="K30" s="35">
        <v>0</v>
      </c>
      <c r="L30" s="35">
        <f>ROUND((J30-K30),5)</f>
        <v>25266.68</v>
      </c>
      <c r="M30" s="36">
        <f>ROUND(IF(K30=0, IF(J30=0, 0, 1), J30/K30),5)</f>
        <v>1</v>
      </c>
    </row>
    <row r="31" spans="1:13" ht="15.75" thickBot="1" x14ac:dyDescent="0.3">
      <c r="A31" s="1"/>
      <c r="B31" s="1"/>
      <c r="C31" s="1"/>
      <c r="D31" s="1"/>
      <c r="E31" s="1" t="s">
        <v>126</v>
      </c>
      <c r="F31" s="1"/>
      <c r="G31" s="1"/>
      <c r="H31" s="1"/>
      <c r="I31" s="1"/>
      <c r="J31" s="5">
        <f>ROUND(SUM(J10:J30),5)</f>
        <v>1737356.18</v>
      </c>
      <c r="K31" s="5">
        <f>ROUND(SUM(K10:K30),5)</f>
        <v>1809266.99</v>
      </c>
      <c r="L31" s="5">
        <f>ROUND((J31-K31),5)</f>
        <v>-71910.81</v>
      </c>
      <c r="M31" s="16">
        <f>ROUND(IF(K31=0, IF(J31=0, 0, 1), J31/K31),5)</f>
        <v>0.96025000000000005</v>
      </c>
    </row>
    <row r="32" spans="1:13" ht="15.75" thickBot="1" x14ac:dyDescent="0.3">
      <c r="A32" s="1"/>
      <c r="B32" s="1"/>
      <c r="C32" s="1"/>
      <c r="D32" s="1" t="s">
        <v>127</v>
      </c>
      <c r="E32" s="1"/>
      <c r="F32" s="1"/>
      <c r="G32" s="1"/>
      <c r="H32" s="1"/>
      <c r="I32" s="1"/>
      <c r="J32" s="3">
        <f>ROUND(SUM(J4:J9)+J31,5)</f>
        <v>1774504.85</v>
      </c>
      <c r="K32" s="3">
        <f>ROUND(SUM(K4:K9)+K31,5)</f>
        <v>1880863.1</v>
      </c>
      <c r="L32" s="3">
        <f>ROUND((J32-K32),5)</f>
        <v>-106358.25</v>
      </c>
      <c r="M32" s="17">
        <f>ROUND(IF(K32=0, IF(J32=0, 0, 1), J32/K32),5)</f>
        <v>0.94345000000000001</v>
      </c>
    </row>
    <row r="33" spans="1:13" x14ac:dyDescent="0.25">
      <c r="A33" s="1"/>
      <c r="B33" s="1"/>
      <c r="C33" s="1" t="s">
        <v>128</v>
      </c>
      <c r="D33" s="1"/>
      <c r="E33" s="1"/>
      <c r="F33" s="1"/>
      <c r="G33" s="1"/>
      <c r="H33" s="1"/>
      <c r="I33" s="1"/>
      <c r="J33" s="2">
        <f>J32</f>
        <v>1774504.85</v>
      </c>
      <c r="K33" s="2">
        <f>K32</f>
        <v>1880863.1</v>
      </c>
      <c r="L33" s="2">
        <f>ROUND((J33-K33),5)</f>
        <v>-106358.25</v>
      </c>
      <c r="M33" s="15">
        <f>ROUND(IF(K33=0, IF(J33=0, 0, 1), J33/K33),5)</f>
        <v>0.94345000000000001</v>
      </c>
    </row>
    <row r="34" spans="1:13" x14ac:dyDescent="0.25">
      <c r="A34" s="1"/>
      <c r="B34" s="1"/>
      <c r="C34" s="1"/>
      <c r="D34" s="1" t="s">
        <v>129</v>
      </c>
      <c r="E34" s="1"/>
      <c r="F34" s="1"/>
      <c r="G34" s="1"/>
      <c r="H34" s="1"/>
      <c r="I34" s="1"/>
      <c r="J34" s="2"/>
      <c r="K34" s="2"/>
      <c r="L34" s="2"/>
      <c r="M34" s="15"/>
    </row>
    <row r="35" spans="1:13" x14ac:dyDescent="0.25">
      <c r="A35" s="1"/>
      <c r="B35" s="1"/>
      <c r="C35" s="1"/>
      <c r="D35" s="1"/>
      <c r="E35" s="1" t="s">
        <v>130</v>
      </c>
      <c r="F35" s="1"/>
      <c r="G35" s="1"/>
      <c r="H35" s="1"/>
      <c r="I35" s="1"/>
      <c r="J35" s="2"/>
      <c r="K35" s="2"/>
      <c r="L35" s="2"/>
      <c r="M35" s="15"/>
    </row>
    <row r="36" spans="1:13" x14ac:dyDescent="0.25">
      <c r="A36" s="1"/>
      <c r="B36" s="1"/>
      <c r="C36" s="1"/>
      <c r="D36" s="1"/>
      <c r="E36" s="1"/>
      <c r="F36" s="1" t="s">
        <v>131</v>
      </c>
      <c r="G36" s="1"/>
      <c r="H36" s="1"/>
      <c r="I36" s="1"/>
      <c r="J36" s="2">
        <v>66841.2</v>
      </c>
      <c r="K36" s="2"/>
      <c r="L36" s="2"/>
      <c r="M36" s="15"/>
    </row>
    <row r="37" spans="1:13" x14ac:dyDescent="0.25">
      <c r="A37" s="1"/>
      <c r="B37" s="1"/>
      <c r="C37" s="1"/>
      <c r="D37" s="1"/>
      <c r="E37" s="1"/>
      <c r="F37" s="1" t="s">
        <v>132</v>
      </c>
      <c r="G37" s="1"/>
      <c r="H37" s="1"/>
      <c r="I37" s="1"/>
      <c r="J37" s="2">
        <v>4412.53</v>
      </c>
      <c r="K37" s="2">
        <v>83000</v>
      </c>
      <c r="L37" s="2">
        <f>ROUND((J37-K37),5)</f>
        <v>-78587.47</v>
      </c>
      <c r="M37" s="15">
        <f>ROUND(IF(K37=0, IF(J37=0, 0, 1), J37/K37),5)</f>
        <v>5.3159999999999999E-2</v>
      </c>
    </row>
    <row r="38" spans="1:13" x14ac:dyDescent="0.25">
      <c r="A38" s="1"/>
      <c r="B38" s="1"/>
      <c r="C38" s="1"/>
      <c r="D38" s="1"/>
      <c r="E38" s="1"/>
      <c r="F38" s="1" t="s">
        <v>133</v>
      </c>
      <c r="G38" s="1"/>
      <c r="H38" s="1"/>
      <c r="I38" s="1"/>
      <c r="J38" s="2">
        <v>0</v>
      </c>
      <c r="K38" s="2">
        <v>60360</v>
      </c>
      <c r="L38" s="2">
        <f>ROUND((J38-K38),5)</f>
        <v>-60360</v>
      </c>
      <c r="M38" s="15">
        <f>ROUND(IF(K38=0, IF(J38=0, 0, 1), J38/K38),5)</f>
        <v>0</v>
      </c>
    </row>
    <row r="39" spans="1:13" x14ac:dyDescent="0.25">
      <c r="A39" s="1"/>
      <c r="B39" s="1"/>
      <c r="C39" s="1"/>
      <c r="D39" s="1"/>
      <c r="E39" s="1"/>
      <c r="F39" s="1" t="s">
        <v>134</v>
      </c>
      <c r="G39" s="1"/>
      <c r="H39" s="1"/>
      <c r="I39" s="1"/>
      <c r="J39" s="2">
        <v>0</v>
      </c>
      <c r="K39" s="2">
        <v>30000</v>
      </c>
      <c r="L39" s="2">
        <f>ROUND((J39-K39),5)</f>
        <v>-30000</v>
      </c>
      <c r="M39" s="15">
        <f>ROUND(IF(K39=0, IF(J39=0, 0, 1), J39/K39),5)</f>
        <v>0</v>
      </c>
    </row>
    <row r="40" spans="1:13" x14ac:dyDescent="0.25">
      <c r="A40" s="1"/>
      <c r="B40" s="1"/>
      <c r="C40" s="1"/>
      <c r="D40" s="1"/>
      <c r="E40" s="1"/>
      <c r="F40" s="1" t="s">
        <v>135</v>
      </c>
      <c r="G40" s="1"/>
      <c r="H40" s="1"/>
      <c r="I40" s="1"/>
      <c r="J40" s="2">
        <v>93925.02</v>
      </c>
      <c r="K40" s="2">
        <v>93925.07</v>
      </c>
      <c r="L40" s="2">
        <f>ROUND((J40-K40),5)</f>
        <v>-0.05</v>
      </c>
      <c r="M40" s="15">
        <f>ROUND(IF(K40=0, IF(J40=0, 0, 1), J40/K40),5)</f>
        <v>1</v>
      </c>
    </row>
    <row r="41" spans="1:13" x14ac:dyDescent="0.25">
      <c r="A41" s="1"/>
      <c r="B41" s="1"/>
      <c r="C41" s="1"/>
      <c r="D41" s="1"/>
      <c r="E41" s="1"/>
      <c r="F41" s="1" t="s">
        <v>136</v>
      </c>
      <c r="G41" s="1"/>
      <c r="H41" s="1"/>
      <c r="I41" s="1"/>
      <c r="J41" s="2">
        <v>0</v>
      </c>
      <c r="K41" s="2">
        <v>0</v>
      </c>
      <c r="L41" s="2">
        <f>ROUND((J41-K41),5)</f>
        <v>0</v>
      </c>
      <c r="M41" s="15">
        <f>ROUND(IF(K41=0, IF(J41=0, 0, 1), J41/K41),5)</f>
        <v>0</v>
      </c>
    </row>
    <row r="42" spans="1:13" ht="15.75" thickBot="1" x14ac:dyDescent="0.3">
      <c r="A42" s="1"/>
      <c r="B42" s="1"/>
      <c r="C42" s="1"/>
      <c r="D42" s="1"/>
      <c r="E42" s="1"/>
      <c r="F42" s="1" t="s">
        <v>137</v>
      </c>
      <c r="G42" s="1"/>
      <c r="H42" s="1"/>
      <c r="I42" s="1"/>
      <c r="J42" s="4">
        <v>21817.21</v>
      </c>
      <c r="K42" s="4">
        <v>23056.99</v>
      </c>
      <c r="L42" s="4">
        <f>ROUND((J42-K42),5)</f>
        <v>-1239.78</v>
      </c>
      <c r="M42" s="18">
        <f>ROUND(IF(K42=0, IF(J42=0, 0, 1), J42/K42),5)</f>
        <v>0.94623000000000002</v>
      </c>
    </row>
    <row r="43" spans="1:13" x14ac:dyDescent="0.25">
      <c r="A43" s="1"/>
      <c r="B43" s="1"/>
      <c r="C43" s="1"/>
      <c r="D43" s="1"/>
      <c r="E43" s="1" t="s">
        <v>138</v>
      </c>
      <c r="F43" s="1"/>
      <c r="G43" s="1"/>
      <c r="H43" s="1"/>
      <c r="I43" s="1"/>
      <c r="J43" s="2">
        <f>ROUND(SUM(J35:J42),5)</f>
        <v>186995.96</v>
      </c>
      <c r="K43" s="2">
        <f>ROUND(SUM(K35:K42),5)</f>
        <v>290342.06</v>
      </c>
      <c r="L43" s="2">
        <f>ROUND((J43-K43),5)</f>
        <v>-103346.1</v>
      </c>
      <c r="M43" s="15">
        <f>ROUND(IF(K43=0, IF(J43=0, 0, 1), J43/K43),5)</f>
        <v>0.64405000000000001</v>
      </c>
    </row>
    <row r="44" spans="1:13" x14ac:dyDescent="0.25">
      <c r="A44" s="1"/>
      <c r="B44" s="1"/>
      <c r="C44" s="1"/>
      <c r="D44" s="1"/>
      <c r="E44" s="1" t="s">
        <v>139</v>
      </c>
      <c r="F44" s="1"/>
      <c r="G44" s="1"/>
      <c r="H44" s="1"/>
      <c r="I44" s="1"/>
      <c r="J44" s="2"/>
      <c r="K44" s="2"/>
      <c r="L44" s="2"/>
      <c r="M44" s="15"/>
    </row>
    <row r="45" spans="1:13" x14ac:dyDescent="0.25">
      <c r="A45" s="1"/>
      <c r="B45" s="1"/>
      <c r="C45" s="1"/>
      <c r="D45" s="1"/>
      <c r="E45" s="1"/>
      <c r="F45" s="1" t="s">
        <v>140</v>
      </c>
      <c r="G45" s="1"/>
      <c r="H45" s="1"/>
      <c r="I45" s="1"/>
      <c r="J45" s="2">
        <v>1555.32</v>
      </c>
      <c r="K45" s="2">
        <v>1500</v>
      </c>
      <c r="L45" s="2">
        <f>ROUND((J45-K45),5)</f>
        <v>55.32</v>
      </c>
      <c r="M45" s="15">
        <f>ROUND(IF(K45=0, IF(J45=0, 0, 1), J45/K45),5)</f>
        <v>1.03688</v>
      </c>
    </row>
    <row r="46" spans="1:13" x14ac:dyDescent="0.25">
      <c r="A46" s="1"/>
      <c r="B46" s="1"/>
      <c r="C46" s="1"/>
      <c r="D46" s="1"/>
      <c r="E46" s="1"/>
      <c r="F46" s="1" t="s">
        <v>141</v>
      </c>
      <c r="G46" s="1"/>
      <c r="H46" s="1"/>
      <c r="I46" s="1"/>
      <c r="J46" s="2">
        <v>5144.3599999999997</v>
      </c>
      <c r="K46" s="2">
        <v>6500</v>
      </c>
      <c r="L46" s="2">
        <f>ROUND((J46-K46),5)</f>
        <v>-1355.64</v>
      </c>
      <c r="M46" s="15">
        <f>ROUND(IF(K46=0, IF(J46=0, 0, 1), J46/K46),5)</f>
        <v>0.79144000000000003</v>
      </c>
    </row>
    <row r="47" spans="1:13" x14ac:dyDescent="0.25">
      <c r="A47" s="1"/>
      <c r="B47" s="1"/>
      <c r="C47" s="1"/>
      <c r="D47" s="1"/>
      <c r="E47" s="1"/>
      <c r="F47" s="1" t="s">
        <v>142</v>
      </c>
      <c r="G47" s="1"/>
      <c r="H47" s="1"/>
      <c r="I47" s="1"/>
      <c r="J47" s="2">
        <v>2473.29</v>
      </c>
      <c r="K47" s="2">
        <v>3000</v>
      </c>
      <c r="L47" s="2">
        <f>ROUND((J47-K47),5)</f>
        <v>-526.71</v>
      </c>
      <c r="M47" s="15">
        <f>ROUND(IF(K47=0, IF(J47=0, 0, 1), J47/K47),5)</f>
        <v>0.82443</v>
      </c>
    </row>
    <row r="48" spans="1:13" x14ac:dyDescent="0.25">
      <c r="A48" s="1"/>
      <c r="B48" s="1"/>
      <c r="C48" s="1"/>
      <c r="D48" s="1"/>
      <c r="E48" s="1"/>
      <c r="F48" s="1" t="s">
        <v>143</v>
      </c>
      <c r="G48" s="1"/>
      <c r="H48" s="1"/>
      <c r="I48" s="1"/>
      <c r="J48" s="2">
        <v>375.18</v>
      </c>
      <c r="K48" s="2">
        <v>600</v>
      </c>
      <c r="L48" s="2">
        <f>ROUND((J48-K48),5)</f>
        <v>-224.82</v>
      </c>
      <c r="M48" s="15">
        <f>ROUND(IF(K48=0, IF(J48=0, 0, 1), J48/K48),5)</f>
        <v>0.62529999999999997</v>
      </c>
    </row>
    <row r="49" spans="1:13" x14ac:dyDescent="0.25">
      <c r="A49" s="1"/>
      <c r="B49" s="1"/>
      <c r="C49" s="1"/>
      <c r="D49" s="1"/>
      <c r="E49" s="1"/>
      <c r="F49" s="1" t="s">
        <v>144</v>
      </c>
      <c r="G49" s="1"/>
      <c r="H49" s="1"/>
      <c r="I49" s="1"/>
      <c r="J49" s="2">
        <v>1924.5</v>
      </c>
      <c r="K49" s="2">
        <v>500</v>
      </c>
      <c r="L49" s="2">
        <f>ROUND((J49-K49),5)</f>
        <v>1424.5</v>
      </c>
      <c r="M49" s="15">
        <f>ROUND(IF(K49=0, IF(J49=0, 0, 1), J49/K49),5)</f>
        <v>3.8490000000000002</v>
      </c>
    </row>
    <row r="50" spans="1:13" x14ac:dyDescent="0.25">
      <c r="A50" s="1"/>
      <c r="B50" s="1"/>
      <c r="C50" s="1"/>
      <c r="D50" s="1"/>
      <c r="E50" s="1"/>
      <c r="F50" s="1" t="s">
        <v>145</v>
      </c>
      <c r="G50" s="1"/>
      <c r="H50" s="1"/>
      <c r="I50" s="1"/>
      <c r="J50" s="2"/>
      <c r="K50" s="2"/>
      <c r="L50" s="2"/>
      <c r="M50" s="15"/>
    </row>
    <row r="51" spans="1:13" x14ac:dyDescent="0.25">
      <c r="A51" s="1"/>
      <c r="B51" s="1"/>
      <c r="C51" s="1"/>
      <c r="D51" s="1"/>
      <c r="E51" s="1"/>
      <c r="F51" s="1"/>
      <c r="G51" s="1" t="s">
        <v>146</v>
      </c>
      <c r="H51" s="1"/>
      <c r="I51" s="1"/>
      <c r="J51" s="2">
        <v>25225.56</v>
      </c>
      <c r="K51" s="2">
        <v>25000</v>
      </c>
      <c r="L51" s="2">
        <f>ROUND((J51-K51),5)</f>
        <v>225.56</v>
      </c>
      <c r="M51" s="15">
        <f>ROUND(IF(K51=0, IF(J51=0, 0, 1), J51/K51),5)</f>
        <v>1.00902</v>
      </c>
    </row>
    <row r="52" spans="1:13" x14ac:dyDescent="0.25">
      <c r="A52" s="1"/>
      <c r="B52" s="1"/>
      <c r="C52" s="1"/>
      <c r="D52" s="1"/>
      <c r="E52" s="1"/>
      <c r="F52" s="1"/>
      <c r="G52" s="1" t="s">
        <v>147</v>
      </c>
      <c r="H52" s="1"/>
      <c r="I52" s="1"/>
      <c r="J52" s="2">
        <v>0</v>
      </c>
      <c r="K52" s="2">
        <v>0</v>
      </c>
      <c r="L52" s="2">
        <f>ROUND((J52-K52),5)</f>
        <v>0</v>
      </c>
      <c r="M52" s="15">
        <f>ROUND(IF(K52=0, IF(J52=0, 0, 1), J52/K52),5)</f>
        <v>0</v>
      </c>
    </row>
    <row r="53" spans="1:13" ht="15.75" thickBot="1" x14ac:dyDescent="0.3">
      <c r="A53" s="1"/>
      <c r="B53" s="1"/>
      <c r="C53" s="1"/>
      <c r="D53" s="1"/>
      <c r="E53" s="1"/>
      <c r="F53" s="1"/>
      <c r="G53" s="1" t="s">
        <v>148</v>
      </c>
      <c r="H53" s="1"/>
      <c r="I53" s="1"/>
      <c r="J53" s="4">
        <v>496.74</v>
      </c>
      <c r="K53" s="4">
        <v>0</v>
      </c>
      <c r="L53" s="4">
        <f>ROUND((J53-K53),5)</f>
        <v>496.74</v>
      </c>
      <c r="M53" s="18">
        <f>ROUND(IF(K53=0, IF(J53=0, 0, 1), J53/K53),5)</f>
        <v>1</v>
      </c>
    </row>
    <row r="54" spans="1:13" x14ac:dyDescent="0.25">
      <c r="A54" s="1"/>
      <c r="B54" s="1"/>
      <c r="C54" s="1"/>
      <c r="D54" s="1"/>
      <c r="E54" s="1"/>
      <c r="F54" s="1" t="s">
        <v>149</v>
      </c>
      <c r="G54" s="1"/>
      <c r="H54" s="1"/>
      <c r="I54" s="1"/>
      <c r="J54" s="2">
        <f>ROUND(SUM(J50:J53),5)</f>
        <v>25722.3</v>
      </c>
      <c r="K54" s="2">
        <f>ROUND(SUM(K50:K53),5)</f>
        <v>25000</v>
      </c>
      <c r="L54" s="2">
        <f>ROUND((J54-K54),5)</f>
        <v>722.3</v>
      </c>
      <c r="M54" s="15">
        <f>ROUND(IF(K54=0, IF(J54=0, 0, 1), J54/K54),5)</f>
        <v>1.0288900000000001</v>
      </c>
    </row>
    <row r="55" spans="1:13" x14ac:dyDescent="0.25">
      <c r="A55" s="1"/>
      <c r="B55" s="1"/>
      <c r="C55" s="1"/>
      <c r="D55" s="1"/>
      <c r="E55" s="1"/>
      <c r="F55" s="1" t="s">
        <v>150</v>
      </c>
      <c r="G55" s="1"/>
      <c r="H55" s="1"/>
      <c r="I55" s="1"/>
      <c r="J55" s="2"/>
      <c r="K55" s="2"/>
      <c r="L55" s="2"/>
      <c r="M55" s="15"/>
    </row>
    <row r="56" spans="1:13" x14ac:dyDescent="0.25">
      <c r="A56" s="1"/>
      <c r="B56" s="1"/>
      <c r="C56" s="1"/>
      <c r="D56" s="1"/>
      <c r="E56" s="1"/>
      <c r="F56" s="1"/>
      <c r="G56" s="1" t="s">
        <v>151</v>
      </c>
      <c r="H56" s="1"/>
      <c r="I56" s="1"/>
      <c r="J56" s="2">
        <v>3343</v>
      </c>
      <c r="K56" s="2">
        <v>3500</v>
      </c>
      <c r="L56" s="2">
        <f>ROUND((J56-K56),5)</f>
        <v>-157</v>
      </c>
      <c r="M56" s="15">
        <f>ROUND(IF(K56=0, IF(J56=0, 0, 1), J56/K56),5)</f>
        <v>0.95513999999999999</v>
      </c>
    </row>
    <row r="57" spans="1:13" x14ac:dyDescent="0.25">
      <c r="A57" s="1"/>
      <c r="B57" s="1"/>
      <c r="C57" s="1"/>
      <c r="D57" s="1"/>
      <c r="E57" s="1"/>
      <c r="F57" s="1"/>
      <c r="G57" s="1" t="s">
        <v>152</v>
      </c>
      <c r="H57" s="1"/>
      <c r="I57" s="1"/>
      <c r="J57" s="2">
        <v>-598</v>
      </c>
      <c r="K57" s="2">
        <v>5700</v>
      </c>
      <c r="L57" s="2">
        <f>ROUND((J57-K57),5)</f>
        <v>-6298</v>
      </c>
      <c r="M57" s="15">
        <f>ROUND(IF(K57=0, IF(J57=0, 0, 1), J57/K57),5)</f>
        <v>-0.10491</v>
      </c>
    </row>
    <row r="58" spans="1:13" x14ac:dyDescent="0.25">
      <c r="A58" s="1"/>
      <c r="B58" s="1"/>
      <c r="C58" s="1"/>
      <c r="D58" s="1"/>
      <c r="E58" s="1"/>
      <c r="F58" s="1"/>
      <c r="G58" s="1" t="s">
        <v>153</v>
      </c>
      <c r="H58" s="1"/>
      <c r="I58" s="1"/>
      <c r="J58" s="2">
        <v>40075.25</v>
      </c>
      <c r="K58" s="2">
        <v>40000</v>
      </c>
      <c r="L58" s="2">
        <f>ROUND((J58-K58),5)</f>
        <v>75.25</v>
      </c>
      <c r="M58" s="15">
        <f>ROUND(IF(K58=0, IF(J58=0, 0, 1), J58/K58),5)</f>
        <v>1.0018800000000001</v>
      </c>
    </row>
    <row r="59" spans="1:13" x14ac:dyDescent="0.25">
      <c r="A59" s="1"/>
      <c r="B59" s="1"/>
      <c r="C59" s="1"/>
      <c r="D59" s="1"/>
      <c r="E59" s="1"/>
      <c r="F59" s="1"/>
      <c r="G59" s="1" t="s">
        <v>154</v>
      </c>
      <c r="H59" s="1"/>
      <c r="I59" s="1"/>
      <c r="J59" s="2">
        <v>18261</v>
      </c>
      <c r="K59" s="2">
        <v>30000</v>
      </c>
      <c r="L59" s="2">
        <f>ROUND((J59-K59),5)</f>
        <v>-11739</v>
      </c>
      <c r="M59" s="15">
        <f>ROUND(IF(K59=0, IF(J59=0, 0, 1), J59/K59),5)</f>
        <v>0.60870000000000002</v>
      </c>
    </row>
    <row r="60" spans="1:13" ht="15.75" thickBot="1" x14ac:dyDescent="0.3">
      <c r="A60" s="1"/>
      <c r="B60" s="1"/>
      <c r="C60" s="1"/>
      <c r="D60" s="1"/>
      <c r="E60" s="1"/>
      <c r="F60" s="1"/>
      <c r="G60" s="1" t="s">
        <v>358</v>
      </c>
      <c r="H60" s="1"/>
      <c r="I60" s="1"/>
      <c r="J60" s="4">
        <v>100</v>
      </c>
      <c r="K60" s="4"/>
      <c r="L60" s="4"/>
      <c r="M60" s="18"/>
    </row>
    <row r="61" spans="1:13" x14ac:dyDescent="0.25">
      <c r="A61" s="1"/>
      <c r="B61" s="1"/>
      <c r="C61" s="1"/>
      <c r="D61" s="1"/>
      <c r="E61" s="1"/>
      <c r="F61" s="1" t="s">
        <v>155</v>
      </c>
      <c r="G61" s="1"/>
      <c r="H61" s="1"/>
      <c r="I61" s="1"/>
      <c r="J61" s="2">
        <f>ROUND(SUM(J55:J60),5)</f>
        <v>61181.25</v>
      </c>
      <c r="K61" s="2">
        <f>ROUND(SUM(K55:K60),5)</f>
        <v>79200</v>
      </c>
      <c r="L61" s="2">
        <f>ROUND((J61-K61),5)</f>
        <v>-18018.75</v>
      </c>
      <c r="M61" s="15">
        <f>ROUND(IF(K61=0, IF(J61=0, 0, 1), J61/K61),5)</f>
        <v>0.77249000000000001</v>
      </c>
    </row>
    <row r="62" spans="1:13" x14ac:dyDescent="0.25">
      <c r="A62" s="1"/>
      <c r="B62" s="1"/>
      <c r="C62" s="1"/>
      <c r="D62" s="1"/>
      <c r="E62" s="1"/>
      <c r="F62" s="1" t="s">
        <v>156</v>
      </c>
      <c r="G62" s="1"/>
      <c r="H62" s="1"/>
      <c r="I62" s="1"/>
      <c r="J62" s="2"/>
      <c r="K62" s="2"/>
      <c r="L62" s="2"/>
      <c r="M62" s="15"/>
    </row>
    <row r="63" spans="1:13" x14ac:dyDescent="0.25">
      <c r="A63" s="1"/>
      <c r="B63" s="1"/>
      <c r="C63" s="1"/>
      <c r="D63" s="1"/>
      <c r="E63" s="1"/>
      <c r="F63" s="1"/>
      <c r="G63" s="1" t="s">
        <v>157</v>
      </c>
      <c r="H63" s="1"/>
      <c r="I63" s="1"/>
      <c r="J63" s="2">
        <v>577.22</v>
      </c>
      <c r="K63" s="2">
        <v>0</v>
      </c>
      <c r="L63" s="2">
        <f>ROUND((J63-K63),5)</f>
        <v>577.22</v>
      </c>
      <c r="M63" s="15">
        <f>ROUND(IF(K63=0, IF(J63=0, 0, 1), J63/K63),5)</f>
        <v>1</v>
      </c>
    </row>
    <row r="64" spans="1:13" x14ac:dyDescent="0.25">
      <c r="A64" s="1"/>
      <c r="B64" s="1"/>
      <c r="C64" s="1"/>
      <c r="D64" s="1"/>
      <c r="E64" s="1"/>
      <c r="F64" s="1"/>
      <c r="G64" s="1" t="s">
        <v>158</v>
      </c>
      <c r="H64" s="1"/>
      <c r="I64" s="1"/>
      <c r="J64" s="2">
        <v>12899.26</v>
      </c>
      <c r="K64" s="2">
        <v>13000</v>
      </c>
      <c r="L64" s="2">
        <f>ROUND((J64-K64),5)</f>
        <v>-100.74</v>
      </c>
      <c r="M64" s="15">
        <f>ROUND(IF(K64=0, IF(J64=0, 0, 1), J64/K64),5)</f>
        <v>0.99224999999999997</v>
      </c>
    </row>
    <row r="65" spans="1:13" x14ac:dyDescent="0.25">
      <c r="A65" s="1"/>
      <c r="B65" s="1"/>
      <c r="C65" s="1"/>
      <c r="D65" s="1"/>
      <c r="E65" s="1"/>
      <c r="F65" s="1"/>
      <c r="G65" s="1" t="s">
        <v>159</v>
      </c>
      <c r="H65" s="1"/>
      <c r="I65" s="1"/>
      <c r="J65" s="2">
        <v>0</v>
      </c>
      <c r="K65" s="2">
        <v>600</v>
      </c>
      <c r="L65" s="2">
        <f>ROUND((J65-K65),5)</f>
        <v>-600</v>
      </c>
      <c r="M65" s="15">
        <f>ROUND(IF(K65=0, IF(J65=0, 0, 1), J65/K65),5)</f>
        <v>0</v>
      </c>
    </row>
    <row r="66" spans="1:13" x14ac:dyDescent="0.25">
      <c r="A66" s="1"/>
      <c r="B66" s="1"/>
      <c r="C66" s="1"/>
      <c r="D66" s="1"/>
      <c r="E66" s="1"/>
      <c r="F66" s="1"/>
      <c r="G66" s="1" t="s">
        <v>160</v>
      </c>
      <c r="H66" s="1"/>
      <c r="I66" s="1"/>
      <c r="J66" s="2">
        <v>4593.6000000000004</v>
      </c>
      <c r="K66" s="2">
        <v>2640</v>
      </c>
      <c r="L66" s="2">
        <f>ROUND((J66-K66),5)</f>
        <v>1953.6</v>
      </c>
      <c r="M66" s="15">
        <f>ROUND(IF(K66=0, IF(J66=0, 0, 1), J66/K66),5)</f>
        <v>1.74</v>
      </c>
    </row>
    <row r="67" spans="1:13" x14ac:dyDescent="0.25">
      <c r="A67" s="1"/>
      <c r="B67" s="1"/>
      <c r="C67" s="1"/>
      <c r="D67" s="1"/>
      <c r="E67" s="1"/>
      <c r="F67" s="1"/>
      <c r="G67" s="1" t="s">
        <v>161</v>
      </c>
      <c r="H67" s="1"/>
      <c r="I67" s="1"/>
      <c r="J67" s="2">
        <v>625.97</v>
      </c>
      <c r="K67" s="2">
        <v>600</v>
      </c>
      <c r="L67" s="2">
        <f>ROUND((J67-K67),5)</f>
        <v>25.97</v>
      </c>
      <c r="M67" s="15">
        <f>ROUND(IF(K67=0, IF(J67=0, 0, 1), J67/K67),5)</f>
        <v>1.04328</v>
      </c>
    </row>
    <row r="68" spans="1:13" ht="15.75" thickBot="1" x14ac:dyDescent="0.3">
      <c r="A68" s="1"/>
      <c r="B68" s="1"/>
      <c r="C68" s="1"/>
      <c r="D68" s="1"/>
      <c r="E68" s="1"/>
      <c r="F68" s="1"/>
      <c r="G68" s="1" t="s">
        <v>162</v>
      </c>
      <c r="H68" s="1"/>
      <c r="I68" s="1"/>
      <c r="J68" s="4">
        <v>10678.85</v>
      </c>
      <c r="K68" s="4">
        <v>8500</v>
      </c>
      <c r="L68" s="4">
        <f>ROUND((J68-K68),5)</f>
        <v>2178.85</v>
      </c>
      <c r="M68" s="18">
        <f>ROUND(IF(K68=0, IF(J68=0, 0, 1), J68/K68),5)</f>
        <v>1.25634</v>
      </c>
    </row>
    <row r="69" spans="1:13" x14ac:dyDescent="0.25">
      <c r="A69" s="1"/>
      <c r="B69" s="1"/>
      <c r="C69" s="1"/>
      <c r="D69" s="1"/>
      <c r="E69" s="1"/>
      <c r="F69" s="1" t="s">
        <v>163</v>
      </c>
      <c r="G69" s="1"/>
      <c r="H69" s="1"/>
      <c r="I69" s="1"/>
      <c r="J69" s="2">
        <f>ROUND(SUM(J62:J68),5)</f>
        <v>29374.9</v>
      </c>
      <c r="K69" s="2">
        <f>ROUND(SUM(K62:K68),5)</f>
        <v>25340</v>
      </c>
      <c r="L69" s="2">
        <f>ROUND((J69-K69),5)</f>
        <v>4034.9</v>
      </c>
      <c r="M69" s="15">
        <f>ROUND(IF(K69=0, IF(J69=0, 0, 1), J69/K69),5)</f>
        <v>1.15923</v>
      </c>
    </row>
    <row r="70" spans="1:13" x14ac:dyDescent="0.25">
      <c r="A70" s="1"/>
      <c r="B70" s="1"/>
      <c r="C70" s="1"/>
      <c r="D70" s="1"/>
      <c r="E70" s="1"/>
      <c r="F70" s="1" t="s">
        <v>164</v>
      </c>
      <c r="G70" s="1"/>
      <c r="H70" s="1"/>
      <c r="I70" s="1"/>
      <c r="J70" s="2"/>
      <c r="K70" s="2"/>
      <c r="L70" s="2"/>
      <c r="M70" s="15"/>
    </row>
    <row r="71" spans="1:13" x14ac:dyDescent="0.25">
      <c r="A71" s="1"/>
      <c r="B71" s="1"/>
      <c r="C71" s="1"/>
      <c r="D71" s="1"/>
      <c r="E71" s="1"/>
      <c r="F71" s="1"/>
      <c r="G71" s="1" t="s">
        <v>165</v>
      </c>
      <c r="H71" s="1"/>
      <c r="I71" s="1"/>
      <c r="J71" s="2"/>
      <c r="K71" s="2"/>
      <c r="L71" s="2"/>
      <c r="M71" s="15"/>
    </row>
    <row r="72" spans="1:13" x14ac:dyDescent="0.25">
      <c r="A72" s="1"/>
      <c r="B72" s="1"/>
      <c r="C72" s="1"/>
      <c r="D72" s="1"/>
      <c r="E72" s="1"/>
      <c r="F72" s="1"/>
      <c r="G72" s="1"/>
      <c r="H72" s="1" t="s">
        <v>166</v>
      </c>
      <c r="I72" s="1"/>
      <c r="J72" s="2">
        <v>75573.919999999998</v>
      </c>
      <c r="K72" s="2">
        <v>80000</v>
      </c>
      <c r="L72" s="2">
        <f>ROUND((J72-K72),5)</f>
        <v>-4426.08</v>
      </c>
      <c r="M72" s="15">
        <f>ROUND(IF(K72=0, IF(J72=0, 0, 1), J72/K72),5)</f>
        <v>0.94467000000000001</v>
      </c>
    </row>
    <row r="73" spans="1:13" x14ac:dyDescent="0.25">
      <c r="A73" s="1"/>
      <c r="B73" s="1"/>
      <c r="C73" s="1"/>
      <c r="D73" s="1"/>
      <c r="E73" s="1"/>
      <c r="F73" s="1"/>
      <c r="G73" s="1"/>
      <c r="H73" s="1" t="s">
        <v>167</v>
      </c>
      <c r="I73" s="1"/>
      <c r="J73" s="2">
        <v>4096.38</v>
      </c>
      <c r="K73" s="2">
        <v>31050</v>
      </c>
      <c r="L73" s="2">
        <f>ROUND((J73-K73),5)</f>
        <v>-26953.62</v>
      </c>
      <c r="M73" s="15">
        <f>ROUND(IF(K73=0, IF(J73=0, 0, 1), J73/K73),5)</f>
        <v>0.13192999999999999</v>
      </c>
    </row>
    <row r="74" spans="1:13" x14ac:dyDescent="0.25">
      <c r="A74" s="1"/>
      <c r="B74" s="1"/>
      <c r="C74" s="1"/>
      <c r="D74" s="1"/>
      <c r="E74" s="1"/>
      <c r="F74" s="1"/>
      <c r="G74" s="1"/>
      <c r="H74" s="1" t="s">
        <v>168</v>
      </c>
      <c r="I74" s="1"/>
      <c r="J74" s="2">
        <v>53281.04</v>
      </c>
      <c r="K74" s="2">
        <v>40000</v>
      </c>
      <c r="L74" s="2">
        <f>ROUND((J74-K74),5)</f>
        <v>13281.04</v>
      </c>
      <c r="M74" s="15">
        <f>ROUND(IF(K74=0, IF(J74=0, 0, 1), J74/K74),5)</f>
        <v>1.33203</v>
      </c>
    </row>
    <row r="75" spans="1:13" x14ac:dyDescent="0.25">
      <c r="A75" s="1"/>
      <c r="B75" s="1"/>
      <c r="C75" s="1"/>
      <c r="D75" s="1"/>
      <c r="E75" s="1"/>
      <c r="F75" s="1"/>
      <c r="G75" s="1"/>
      <c r="H75" s="1" t="s">
        <v>169</v>
      </c>
      <c r="I75" s="1"/>
      <c r="J75" s="2"/>
      <c r="K75" s="2"/>
      <c r="L75" s="2"/>
      <c r="M75" s="15"/>
    </row>
    <row r="76" spans="1:13" x14ac:dyDescent="0.25">
      <c r="A76" s="1"/>
      <c r="B76" s="1"/>
      <c r="C76" s="1"/>
      <c r="D76" s="1"/>
      <c r="E76" s="1"/>
      <c r="F76" s="1"/>
      <c r="G76" s="1"/>
      <c r="H76" s="1"/>
      <c r="I76" s="1" t="s">
        <v>170</v>
      </c>
      <c r="J76" s="2">
        <v>103769.12</v>
      </c>
      <c r="K76" s="2">
        <v>155653.65</v>
      </c>
      <c r="L76" s="2">
        <f>ROUND((J76-K76),5)</f>
        <v>-51884.53</v>
      </c>
      <c r="M76" s="15">
        <f>ROUND(IF(K76=0, IF(J76=0, 0, 1), J76/K76),5)</f>
        <v>0.66666999999999998</v>
      </c>
    </row>
    <row r="77" spans="1:13" x14ac:dyDescent="0.25">
      <c r="A77" s="1"/>
      <c r="B77" s="1"/>
      <c r="C77" s="1"/>
      <c r="D77" s="1"/>
      <c r="E77" s="1"/>
      <c r="F77" s="1"/>
      <c r="G77" s="1"/>
      <c r="H77" s="1"/>
      <c r="I77" s="1" t="s">
        <v>171</v>
      </c>
      <c r="J77" s="2">
        <v>11414.64</v>
      </c>
      <c r="K77" s="2">
        <v>17121.96</v>
      </c>
      <c r="L77" s="2">
        <f>ROUND((J77-K77),5)</f>
        <v>-5707.32</v>
      </c>
      <c r="M77" s="15">
        <f>ROUND(IF(K77=0, IF(J77=0, 0, 1), J77/K77),5)</f>
        <v>0.66666999999999998</v>
      </c>
    </row>
    <row r="78" spans="1:13" x14ac:dyDescent="0.25">
      <c r="A78" s="1"/>
      <c r="B78" s="1"/>
      <c r="C78" s="1"/>
      <c r="D78" s="1"/>
      <c r="E78" s="1"/>
      <c r="F78" s="1"/>
      <c r="G78" s="1"/>
      <c r="H78" s="1"/>
      <c r="I78" s="1" t="s">
        <v>172</v>
      </c>
      <c r="J78" s="2">
        <v>4150.8</v>
      </c>
      <c r="K78" s="2">
        <v>6226.15</v>
      </c>
      <c r="L78" s="2">
        <f>ROUND((J78-K78),5)</f>
        <v>-2075.35</v>
      </c>
      <c r="M78" s="15">
        <f>ROUND(IF(K78=0, IF(J78=0, 0, 1), J78/K78),5)</f>
        <v>0.66666999999999998</v>
      </c>
    </row>
    <row r="79" spans="1:13" ht="15.75" thickBot="1" x14ac:dyDescent="0.3">
      <c r="A79" s="1"/>
      <c r="B79" s="1"/>
      <c r="C79" s="1"/>
      <c r="D79" s="1"/>
      <c r="E79" s="1"/>
      <c r="F79" s="1"/>
      <c r="G79" s="1"/>
      <c r="H79" s="1"/>
      <c r="I79" s="1" t="s">
        <v>173</v>
      </c>
      <c r="J79" s="4">
        <v>8800</v>
      </c>
      <c r="K79" s="4">
        <v>13200</v>
      </c>
      <c r="L79" s="4">
        <f>ROUND((J79-K79),5)</f>
        <v>-4400</v>
      </c>
      <c r="M79" s="18">
        <f>ROUND(IF(K79=0, IF(J79=0, 0, 1), J79/K79),5)</f>
        <v>0.66666999999999998</v>
      </c>
    </row>
    <row r="80" spans="1:13" x14ac:dyDescent="0.25">
      <c r="A80" s="1"/>
      <c r="B80" s="1"/>
      <c r="C80" s="1"/>
      <c r="D80" s="1"/>
      <c r="E80" s="1"/>
      <c r="F80" s="1"/>
      <c r="G80" s="1"/>
      <c r="H80" s="1" t="s">
        <v>174</v>
      </c>
      <c r="I80" s="1"/>
      <c r="J80" s="2">
        <f>ROUND(SUM(J75:J79),5)</f>
        <v>128134.56</v>
      </c>
      <c r="K80" s="2">
        <f>ROUND(SUM(K75:K79),5)</f>
        <v>192201.76</v>
      </c>
      <c r="L80" s="2">
        <f>ROUND((J80-K80),5)</f>
        <v>-64067.199999999997</v>
      </c>
      <c r="M80" s="15">
        <f>ROUND(IF(K80=0, IF(J80=0, 0, 1), J80/K80),5)</f>
        <v>0.66666999999999998</v>
      </c>
    </row>
    <row r="81" spans="1:13" x14ac:dyDescent="0.25">
      <c r="A81" s="1"/>
      <c r="B81" s="1"/>
      <c r="C81" s="1"/>
      <c r="D81" s="1"/>
      <c r="E81" s="1"/>
      <c r="F81" s="1"/>
      <c r="G81" s="1"/>
      <c r="H81" s="1" t="s">
        <v>175</v>
      </c>
      <c r="I81" s="1"/>
      <c r="J81" s="2">
        <v>259672.07</v>
      </c>
      <c r="K81" s="2">
        <v>373836.12</v>
      </c>
      <c r="L81" s="2">
        <f>ROUND((J81-K81),5)</f>
        <v>-114164.05</v>
      </c>
      <c r="M81" s="15">
        <f>ROUND(IF(K81=0, IF(J81=0, 0, 1), J81/K81),5)</f>
        <v>0.69460999999999995</v>
      </c>
    </row>
    <row r="82" spans="1:13" x14ac:dyDescent="0.25">
      <c r="A82" s="1"/>
      <c r="B82" s="1"/>
      <c r="C82" s="1"/>
      <c r="D82" s="1"/>
      <c r="E82" s="1"/>
      <c r="F82" s="1"/>
      <c r="G82" s="1"/>
      <c r="H82" s="1" t="s">
        <v>359</v>
      </c>
      <c r="I82" s="1"/>
      <c r="J82" s="2">
        <v>13671.41</v>
      </c>
      <c r="K82" s="2"/>
      <c r="L82" s="2"/>
      <c r="M82" s="15"/>
    </row>
    <row r="83" spans="1:13" x14ac:dyDescent="0.25">
      <c r="A83" s="1"/>
      <c r="B83" s="1"/>
      <c r="C83" s="1"/>
      <c r="D83" s="1"/>
      <c r="E83" s="1"/>
      <c r="F83" s="1"/>
      <c r="G83" s="1"/>
      <c r="H83" s="1" t="s">
        <v>360</v>
      </c>
      <c r="I83" s="1"/>
      <c r="J83" s="2">
        <v>2492.52</v>
      </c>
      <c r="K83" s="2"/>
      <c r="L83" s="2"/>
      <c r="M83" s="15"/>
    </row>
    <row r="84" spans="1:13" x14ac:dyDescent="0.25">
      <c r="A84" s="1"/>
      <c r="B84" s="1"/>
      <c r="C84" s="1"/>
      <c r="D84" s="1"/>
      <c r="E84" s="1"/>
      <c r="F84" s="1"/>
      <c r="G84" s="1"/>
      <c r="H84" s="1" t="s">
        <v>176</v>
      </c>
      <c r="I84" s="1"/>
      <c r="J84" s="2">
        <v>64594.28</v>
      </c>
      <c r="K84" s="2">
        <v>96051.199999999997</v>
      </c>
      <c r="L84" s="2">
        <f>ROUND((J84-K84),5)</f>
        <v>-31456.92</v>
      </c>
      <c r="M84" s="15">
        <f>ROUND(IF(K84=0, IF(J84=0, 0, 1), J84/K84),5)</f>
        <v>0.67249999999999999</v>
      </c>
    </row>
    <row r="85" spans="1:13" x14ac:dyDescent="0.25">
      <c r="A85" s="1"/>
      <c r="B85" s="1"/>
      <c r="C85" s="1"/>
      <c r="D85" s="1"/>
      <c r="E85" s="1"/>
      <c r="F85" s="1"/>
      <c r="G85" s="1"/>
      <c r="H85" s="1" t="s">
        <v>177</v>
      </c>
      <c r="I85" s="1"/>
      <c r="J85" s="2">
        <v>40187.440000000002</v>
      </c>
      <c r="K85" s="2">
        <v>58140.63</v>
      </c>
      <c r="L85" s="2">
        <f>ROUND((J85-K85),5)</f>
        <v>-17953.189999999999</v>
      </c>
      <c r="M85" s="15">
        <f>ROUND(IF(K85=0, IF(J85=0, 0, 1), J85/K85),5)</f>
        <v>0.69120999999999999</v>
      </c>
    </row>
    <row r="86" spans="1:13" ht="15.75" thickBot="1" x14ac:dyDescent="0.3">
      <c r="A86" s="1"/>
      <c r="B86" s="1"/>
      <c r="C86" s="1"/>
      <c r="D86" s="1"/>
      <c r="E86" s="1"/>
      <c r="F86" s="1"/>
      <c r="G86" s="1"/>
      <c r="H86" s="1" t="s">
        <v>178</v>
      </c>
      <c r="I86" s="1"/>
      <c r="J86" s="4">
        <v>84203.59</v>
      </c>
      <c r="K86" s="4">
        <v>124612.04</v>
      </c>
      <c r="L86" s="4">
        <f>ROUND((J86-K86),5)</f>
        <v>-40408.449999999997</v>
      </c>
      <c r="M86" s="18">
        <f>ROUND(IF(K86=0, IF(J86=0, 0, 1), J86/K86),5)</f>
        <v>0.67573000000000005</v>
      </c>
    </row>
    <row r="87" spans="1:13" x14ac:dyDescent="0.25">
      <c r="A87" s="1"/>
      <c r="B87" s="1"/>
      <c r="C87" s="1"/>
      <c r="D87" s="1"/>
      <c r="E87" s="1"/>
      <c r="F87" s="1"/>
      <c r="G87" s="1" t="s">
        <v>179</v>
      </c>
      <c r="H87" s="1"/>
      <c r="I87" s="1"/>
      <c r="J87" s="2">
        <f>ROUND(SUM(J71:J74)+SUM(J80:J86),5)</f>
        <v>725907.21</v>
      </c>
      <c r="K87" s="2">
        <f>ROUND(SUM(K71:K74)+SUM(K80:K86),5)</f>
        <v>995891.75</v>
      </c>
      <c r="L87" s="2">
        <f>ROUND((J87-K87),5)</f>
        <v>-269984.53999999998</v>
      </c>
      <c r="M87" s="15">
        <f>ROUND(IF(K87=0, IF(J87=0, 0, 1), J87/K87),5)</f>
        <v>0.72889999999999999</v>
      </c>
    </row>
    <row r="88" spans="1:13" x14ac:dyDescent="0.25">
      <c r="A88" s="1"/>
      <c r="B88" s="1"/>
      <c r="C88" s="1"/>
      <c r="D88" s="1"/>
      <c r="E88" s="1"/>
      <c r="F88" s="1"/>
      <c r="G88" s="1" t="s">
        <v>180</v>
      </c>
      <c r="H88" s="1"/>
      <c r="I88" s="1"/>
      <c r="J88" s="2"/>
      <c r="K88" s="2"/>
      <c r="L88" s="2"/>
      <c r="M88" s="15"/>
    </row>
    <row r="89" spans="1:13" x14ac:dyDescent="0.25">
      <c r="A89" s="1"/>
      <c r="B89" s="1"/>
      <c r="C89" s="1"/>
      <c r="D89" s="1"/>
      <c r="E89" s="1"/>
      <c r="F89" s="1"/>
      <c r="G89" s="1"/>
      <c r="H89" s="1" t="s">
        <v>181</v>
      </c>
      <c r="I89" s="1"/>
      <c r="J89" s="2">
        <v>353.5</v>
      </c>
      <c r="K89" s="2">
        <v>510</v>
      </c>
      <c r="L89" s="2">
        <f>ROUND((J89-K89),5)</f>
        <v>-156.5</v>
      </c>
      <c r="M89" s="15">
        <f>ROUND(IF(K89=0, IF(J89=0, 0, 1), J89/K89),5)</f>
        <v>0.69313999999999998</v>
      </c>
    </row>
    <row r="90" spans="1:13" x14ac:dyDescent="0.25">
      <c r="A90" s="1"/>
      <c r="B90" s="1"/>
      <c r="C90" s="1"/>
      <c r="D90" s="1"/>
      <c r="E90" s="1"/>
      <c r="F90" s="1"/>
      <c r="G90" s="1"/>
      <c r="H90" s="1" t="s">
        <v>182</v>
      </c>
      <c r="I90" s="1"/>
      <c r="J90" s="2">
        <v>44397.279999999999</v>
      </c>
      <c r="K90" s="2">
        <v>73448.679999999993</v>
      </c>
      <c r="L90" s="2">
        <f>ROUND((J90-K90),5)</f>
        <v>-29051.4</v>
      </c>
      <c r="M90" s="15">
        <f>ROUND(IF(K90=0, IF(J90=0, 0, 1), J90/K90),5)</f>
        <v>0.60446999999999995</v>
      </c>
    </row>
    <row r="91" spans="1:13" x14ac:dyDescent="0.25">
      <c r="A91" s="1"/>
      <c r="B91" s="1"/>
      <c r="C91" s="1"/>
      <c r="D91" s="1"/>
      <c r="E91" s="1"/>
      <c r="F91" s="1"/>
      <c r="G91" s="1"/>
      <c r="H91" s="1" t="s">
        <v>183</v>
      </c>
      <c r="I91" s="1"/>
      <c r="J91" s="2">
        <v>13578.6</v>
      </c>
      <c r="K91" s="2">
        <v>22984</v>
      </c>
      <c r="L91" s="2">
        <f>ROUND((J91-K91),5)</f>
        <v>-9405.4</v>
      </c>
      <c r="M91" s="15">
        <f>ROUND(IF(K91=0, IF(J91=0, 0, 1), J91/K91),5)</f>
        <v>0.59077999999999997</v>
      </c>
    </row>
    <row r="92" spans="1:13" x14ac:dyDescent="0.25">
      <c r="A92" s="1"/>
      <c r="B92" s="1"/>
      <c r="C92" s="1"/>
      <c r="D92" s="1"/>
      <c r="E92" s="1"/>
      <c r="F92" s="1"/>
      <c r="G92" s="1"/>
      <c r="H92" s="1" t="s">
        <v>184</v>
      </c>
      <c r="I92" s="1"/>
      <c r="J92" s="2">
        <v>48792</v>
      </c>
      <c r="K92" s="2">
        <v>78138</v>
      </c>
      <c r="L92" s="2">
        <f>ROUND((J92-K92),5)</f>
        <v>-29346</v>
      </c>
      <c r="M92" s="15">
        <f>ROUND(IF(K92=0, IF(J92=0, 0, 1), J92/K92),5)</f>
        <v>0.62443000000000004</v>
      </c>
    </row>
    <row r="93" spans="1:13" x14ac:dyDescent="0.25">
      <c r="A93" s="1"/>
      <c r="B93" s="1"/>
      <c r="C93" s="1"/>
      <c r="D93" s="1"/>
      <c r="E93" s="1"/>
      <c r="F93" s="1"/>
      <c r="G93" s="1"/>
      <c r="H93" s="1" t="s">
        <v>185</v>
      </c>
      <c r="I93" s="1"/>
      <c r="J93" s="2">
        <v>0</v>
      </c>
      <c r="K93" s="2">
        <v>5000</v>
      </c>
      <c r="L93" s="2">
        <f>ROUND((J93-K93),5)</f>
        <v>-5000</v>
      </c>
      <c r="M93" s="15">
        <f>ROUND(IF(K93=0, IF(J93=0, 0, 1), J93/K93),5)</f>
        <v>0</v>
      </c>
    </row>
    <row r="94" spans="1:13" ht="15.75" thickBot="1" x14ac:dyDescent="0.3">
      <c r="A94" s="1"/>
      <c r="B94" s="1"/>
      <c r="C94" s="1"/>
      <c r="D94" s="1"/>
      <c r="E94" s="1"/>
      <c r="F94" s="1"/>
      <c r="G94" s="1"/>
      <c r="H94" s="1" t="s">
        <v>186</v>
      </c>
      <c r="I94" s="1"/>
      <c r="J94" s="4">
        <v>1202.24</v>
      </c>
      <c r="K94" s="4">
        <v>850</v>
      </c>
      <c r="L94" s="4">
        <f>ROUND((J94-K94),5)</f>
        <v>352.24</v>
      </c>
      <c r="M94" s="18">
        <f>ROUND(IF(K94=0, IF(J94=0, 0, 1), J94/K94),5)</f>
        <v>1.4144000000000001</v>
      </c>
    </row>
    <row r="95" spans="1:13" x14ac:dyDescent="0.25">
      <c r="A95" s="1"/>
      <c r="B95" s="1"/>
      <c r="C95" s="1"/>
      <c r="D95" s="1"/>
      <c r="E95" s="1"/>
      <c r="F95" s="1"/>
      <c r="G95" s="1" t="s">
        <v>187</v>
      </c>
      <c r="H95" s="1"/>
      <c r="I95" s="1"/>
      <c r="J95" s="2">
        <f>ROUND(SUM(J88:J94),5)</f>
        <v>108323.62</v>
      </c>
      <c r="K95" s="2">
        <f>ROUND(SUM(K88:K94),5)</f>
        <v>180930.68</v>
      </c>
      <c r="L95" s="2">
        <f>ROUND((J95-K95),5)</f>
        <v>-72607.06</v>
      </c>
      <c r="M95" s="15">
        <f>ROUND(IF(K95=0, IF(J95=0, 0, 1), J95/K95),5)</f>
        <v>0.59870000000000001</v>
      </c>
    </row>
    <row r="96" spans="1:13" x14ac:dyDescent="0.25">
      <c r="A96" s="1"/>
      <c r="B96" s="1"/>
      <c r="C96" s="1"/>
      <c r="D96" s="1"/>
      <c r="E96" s="1"/>
      <c r="F96" s="1"/>
      <c r="G96" s="1" t="s">
        <v>188</v>
      </c>
      <c r="H96" s="1"/>
      <c r="I96" s="1"/>
      <c r="J96" s="2"/>
      <c r="K96" s="2"/>
      <c r="L96" s="2"/>
      <c r="M96" s="15"/>
    </row>
    <row r="97" spans="1:13" x14ac:dyDescent="0.25">
      <c r="A97" s="1"/>
      <c r="B97" s="1"/>
      <c r="C97" s="1"/>
      <c r="D97" s="1"/>
      <c r="E97" s="1"/>
      <c r="F97" s="1"/>
      <c r="G97" s="1"/>
      <c r="H97" s="1" t="s">
        <v>189</v>
      </c>
      <c r="I97" s="1"/>
      <c r="J97" s="2">
        <v>11166.43</v>
      </c>
      <c r="K97" s="2">
        <v>3435.11</v>
      </c>
      <c r="L97" s="2">
        <f>ROUND((J97-K97),5)</f>
        <v>7731.32</v>
      </c>
      <c r="M97" s="15">
        <f>ROUND(IF(K97=0, IF(J97=0, 0, 1), J97/K97),5)</f>
        <v>3.25068</v>
      </c>
    </row>
    <row r="98" spans="1:13" x14ac:dyDescent="0.25">
      <c r="A98" s="1"/>
      <c r="B98" s="1"/>
      <c r="C98" s="1"/>
      <c r="D98" s="1"/>
      <c r="E98" s="1"/>
      <c r="F98" s="1"/>
      <c r="G98" s="1"/>
      <c r="H98" s="1" t="s">
        <v>190</v>
      </c>
      <c r="I98" s="1"/>
      <c r="J98" s="2">
        <v>10171.41</v>
      </c>
      <c r="K98" s="2">
        <v>0</v>
      </c>
      <c r="L98" s="2">
        <f>ROUND((J98-K98),5)</f>
        <v>10171.41</v>
      </c>
      <c r="M98" s="15">
        <f>ROUND(IF(K98=0, IF(J98=0, 0, 1), J98/K98),5)</f>
        <v>1</v>
      </c>
    </row>
    <row r="99" spans="1:13" x14ac:dyDescent="0.25">
      <c r="A99" s="1"/>
      <c r="B99" s="1"/>
      <c r="C99" s="1"/>
      <c r="D99" s="1"/>
      <c r="E99" s="1"/>
      <c r="F99" s="1"/>
      <c r="G99" s="1"/>
      <c r="H99" s="1" t="s">
        <v>191</v>
      </c>
      <c r="I99" s="1"/>
      <c r="J99" s="2">
        <v>1383</v>
      </c>
      <c r="K99" s="2">
        <v>1658.5</v>
      </c>
      <c r="L99" s="2">
        <f>ROUND((J99-K99),5)</f>
        <v>-275.5</v>
      </c>
      <c r="M99" s="15">
        <f>ROUND(IF(K99=0, IF(J99=0, 0, 1), J99/K99),5)</f>
        <v>0.83389000000000002</v>
      </c>
    </row>
    <row r="100" spans="1:13" ht="15.75" thickBot="1" x14ac:dyDescent="0.3">
      <c r="A100" s="1"/>
      <c r="B100" s="1"/>
      <c r="C100" s="1"/>
      <c r="D100" s="1"/>
      <c r="E100" s="1"/>
      <c r="F100" s="1"/>
      <c r="G100" s="1"/>
      <c r="H100" s="1" t="s">
        <v>361</v>
      </c>
      <c r="I100" s="1"/>
      <c r="J100" s="35">
        <v>-31</v>
      </c>
      <c r="K100" s="35"/>
      <c r="L100" s="35"/>
      <c r="M100" s="36"/>
    </row>
    <row r="101" spans="1:13" ht="15.75" thickBot="1" x14ac:dyDescent="0.3">
      <c r="A101" s="1"/>
      <c r="B101" s="1"/>
      <c r="C101" s="1"/>
      <c r="D101" s="1"/>
      <c r="E101" s="1"/>
      <c r="F101" s="1"/>
      <c r="G101" s="1" t="s">
        <v>192</v>
      </c>
      <c r="H101" s="1"/>
      <c r="I101" s="1"/>
      <c r="J101" s="3">
        <f>ROUND(SUM(J96:J100),5)</f>
        <v>22689.84</v>
      </c>
      <c r="K101" s="3">
        <f>ROUND(SUM(K96:K100),5)</f>
        <v>5093.6099999999997</v>
      </c>
      <c r="L101" s="3">
        <f>ROUND((J101-K101),5)</f>
        <v>17596.23</v>
      </c>
      <c r="M101" s="17">
        <f>ROUND(IF(K101=0, IF(J101=0, 0, 1), J101/K101),5)</f>
        <v>4.4545700000000004</v>
      </c>
    </row>
    <row r="102" spans="1:13" x14ac:dyDescent="0.25">
      <c r="A102" s="1"/>
      <c r="B102" s="1"/>
      <c r="C102" s="1"/>
      <c r="D102" s="1"/>
      <c r="E102" s="1"/>
      <c r="F102" s="1" t="s">
        <v>193</v>
      </c>
      <c r="G102" s="1"/>
      <c r="H102" s="1"/>
      <c r="I102" s="1"/>
      <c r="J102" s="2">
        <f>ROUND(J70+J87+J95+J101,5)</f>
        <v>856920.67</v>
      </c>
      <c r="K102" s="2">
        <f>ROUND(K70+K87+K95+K101,5)</f>
        <v>1181916.04</v>
      </c>
      <c r="L102" s="2">
        <f>ROUND((J102-K102),5)</f>
        <v>-324995.37</v>
      </c>
      <c r="M102" s="15">
        <f>ROUND(IF(K102=0, IF(J102=0, 0, 1), J102/K102),5)</f>
        <v>0.72502999999999995</v>
      </c>
    </row>
    <row r="103" spans="1:13" x14ac:dyDescent="0.25">
      <c r="A103" s="1"/>
      <c r="B103" s="1"/>
      <c r="C103" s="1"/>
      <c r="D103" s="1"/>
      <c r="E103" s="1"/>
      <c r="F103" s="1" t="s">
        <v>194</v>
      </c>
      <c r="G103" s="1"/>
      <c r="H103" s="1"/>
      <c r="I103" s="1"/>
      <c r="J103" s="2"/>
      <c r="K103" s="2"/>
      <c r="L103" s="2"/>
      <c r="M103" s="15"/>
    </row>
    <row r="104" spans="1:13" x14ac:dyDescent="0.25">
      <c r="A104" s="1"/>
      <c r="B104" s="1"/>
      <c r="C104" s="1"/>
      <c r="D104" s="1"/>
      <c r="E104" s="1"/>
      <c r="F104" s="1"/>
      <c r="G104" s="1" t="s">
        <v>195</v>
      </c>
      <c r="H104" s="1"/>
      <c r="I104" s="1"/>
      <c r="J104" s="2">
        <v>2356.2399999999998</v>
      </c>
      <c r="K104" s="2">
        <v>3000</v>
      </c>
      <c r="L104" s="2">
        <f>ROUND((J104-K104),5)</f>
        <v>-643.76</v>
      </c>
      <c r="M104" s="15">
        <f>ROUND(IF(K104=0, IF(J104=0, 0, 1), J104/K104),5)</f>
        <v>0.78541000000000005</v>
      </c>
    </row>
    <row r="105" spans="1:13" x14ac:dyDescent="0.25">
      <c r="A105" s="1"/>
      <c r="B105" s="1"/>
      <c r="C105" s="1"/>
      <c r="D105" s="1"/>
      <c r="E105" s="1"/>
      <c r="F105" s="1"/>
      <c r="G105" s="1" t="s">
        <v>196</v>
      </c>
      <c r="H105" s="1"/>
      <c r="I105" s="1"/>
      <c r="J105" s="2">
        <v>3700</v>
      </c>
      <c r="K105" s="2">
        <v>3995</v>
      </c>
      <c r="L105" s="2">
        <f>ROUND((J105-K105),5)</f>
        <v>-295</v>
      </c>
      <c r="M105" s="15">
        <f>ROUND(IF(K105=0, IF(J105=0, 0, 1), J105/K105),5)</f>
        <v>0.92615999999999998</v>
      </c>
    </row>
    <row r="106" spans="1:13" x14ac:dyDescent="0.25">
      <c r="A106" s="1"/>
      <c r="B106" s="1"/>
      <c r="C106" s="1"/>
      <c r="D106" s="1"/>
      <c r="E106" s="1"/>
      <c r="F106" s="1"/>
      <c r="G106" s="1" t="s">
        <v>197</v>
      </c>
      <c r="H106" s="1"/>
      <c r="I106" s="1"/>
      <c r="J106" s="2">
        <v>0</v>
      </c>
      <c r="K106" s="2">
        <v>4500</v>
      </c>
      <c r="L106" s="2">
        <f>ROUND((J106-K106),5)</f>
        <v>-4500</v>
      </c>
      <c r="M106" s="15">
        <f>ROUND(IF(K106=0, IF(J106=0, 0, 1), J106/K106),5)</f>
        <v>0</v>
      </c>
    </row>
    <row r="107" spans="1:13" x14ac:dyDescent="0.25">
      <c r="A107" s="1"/>
      <c r="B107" s="1"/>
      <c r="C107" s="1"/>
      <c r="D107" s="1"/>
      <c r="E107" s="1"/>
      <c r="F107" s="1"/>
      <c r="G107" s="1" t="s">
        <v>198</v>
      </c>
      <c r="H107" s="1"/>
      <c r="I107" s="1"/>
      <c r="J107" s="2">
        <v>125</v>
      </c>
      <c r="K107" s="2">
        <v>0</v>
      </c>
      <c r="L107" s="2">
        <f>ROUND((J107-K107),5)</f>
        <v>125</v>
      </c>
      <c r="M107" s="15">
        <f>ROUND(IF(K107=0, IF(J107=0, 0, 1), J107/K107),5)</f>
        <v>1</v>
      </c>
    </row>
    <row r="108" spans="1:13" ht="15.75" thickBot="1" x14ac:dyDescent="0.3">
      <c r="A108" s="1"/>
      <c r="B108" s="1"/>
      <c r="C108" s="1"/>
      <c r="D108" s="1"/>
      <c r="E108" s="1"/>
      <c r="F108" s="1"/>
      <c r="G108" s="1" t="s">
        <v>362</v>
      </c>
      <c r="H108" s="1"/>
      <c r="I108" s="1"/>
      <c r="J108" s="4">
        <v>2000</v>
      </c>
      <c r="K108" s="4"/>
      <c r="L108" s="4"/>
      <c r="M108" s="18"/>
    </row>
    <row r="109" spans="1:13" x14ac:dyDescent="0.25">
      <c r="A109" s="1"/>
      <c r="B109" s="1"/>
      <c r="C109" s="1"/>
      <c r="D109" s="1"/>
      <c r="E109" s="1"/>
      <c r="F109" s="1" t="s">
        <v>199</v>
      </c>
      <c r="G109" s="1"/>
      <c r="H109" s="1"/>
      <c r="I109" s="1"/>
      <c r="J109" s="2">
        <f>ROUND(SUM(J103:J108),5)</f>
        <v>8181.24</v>
      </c>
      <c r="K109" s="2">
        <f>ROUND(SUM(K103:K108),5)</f>
        <v>11495</v>
      </c>
      <c r="L109" s="2">
        <f>ROUND((J109-K109),5)</f>
        <v>-3313.76</v>
      </c>
      <c r="M109" s="15">
        <f>ROUND(IF(K109=0, IF(J109=0, 0, 1), J109/K109),5)</f>
        <v>0.71172000000000002</v>
      </c>
    </row>
    <row r="110" spans="1:13" x14ac:dyDescent="0.25">
      <c r="A110" s="1"/>
      <c r="B110" s="1"/>
      <c r="C110" s="1"/>
      <c r="D110" s="1"/>
      <c r="E110" s="1"/>
      <c r="F110" s="1" t="s">
        <v>200</v>
      </c>
      <c r="G110" s="1"/>
      <c r="H110" s="1"/>
      <c r="I110" s="1"/>
      <c r="J110" s="2"/>
      <c r="K110" s="2"/>
      <c r="L110" s="2"/>
      <c r="M110" s="15"/>
    </row>
    <row r="111" spans="1:13" x14ac:dyDescent="0.25">
      <c r="A111" s="1"/>
      <c r="B111" s="1"/>
      <c r="C111" s="1"/>
      <c r="D111" s="1"/>
      <c r="E111" s="1"/>
      <c r="F111" s="1"/>
      <c r="G111" s="1" t="s">
        <v>201</v>
      </c>
      <c r="H111" s="1"/>
      <c r="I111" s="1"/>
      <c r="J111" s="2">
        <v>8000</v>
      </c>
      <c r="K111" s="2">
        <v>6000</v>
      </c>
      <c r="L111" s="2">
        <f>ROUND((J111-K111),5)</f>
        <v>2000</v>
      </c>
      <c r="M111" s="15">
        <f>ROUND(IF(K111=0, IF(J111=0, 0, 1), J111/K111),5)</f>
        <v>1.3333299999999999</v>
      </c>
    </row>
    <row r="112" spans="1:13" x14ac:dyDescent="0.25">
      <c r="A112" s="1"/>
      <c r="B112" s="1"/>
      <c r="C112" s="1"/>
      <c r="D112" s="1"/>
      <c r="E112" s="1"/>
      <c r="F112" s="1"/>
      <c r="G112" s="1" t="s">
        <v>202</v>
      </c>
      <c r="H112" s="1"/>
      <c r="I112" s="1"/>
      <c r="J112" s="2"/>
      <c r="K112" s="2"/>
      <c r="L112" s="2"/>
      <c r="M112" s="15"/>
    </row>
    <row r="113" spans="1:13" x14ac:dyDescent="0.25">
      <c r="A113" s="1"/>
      <c r="B113" s="1"/>
      <c r="C113" s="1"/>
      <c r="D113" s="1"/>
      <c r="E113" s="1"/>
      <c r="F113" s="1"/>
      <c r="G113" s="1"/>
      <c r="H113" s="1" t="s">
        <v>203</v>
      </c>
      <c r="I113" s="1"/>
      <c r="J113" s="2"/>
      <c r="K113" s="2"/>
      <c r="L113" s="2"/>
      <c r="M113" s="15"/>
    </row>
    <row r="114" spans="1:13" x14ac:dyDescent="0.25">
      <c r="A114" s="1"/>
      <c r="B114" s="1"/>
      <c r="C114" s="1"/>
      <c r="D114" s="1"/>
      <c r="E114" s="1"/>
      <c r="F114" s="1"/>
      <c r="G114" s="1"/>
      <c r="H114" s="1"/>
      <c r="I114" s="1" t="s">
        <v>204</v>
      </c>
      <c r="J114" s="2">
        <v>2025.93</v>
      </c>
      <c r="K114" s="2">
        <v>4500</v>
      </c>
      <c r="L114" s="2">
        <f>ROUND((J114-K114),5)</f>
        <v>-2474.0700000000002</v>
      </c>
      <c r="M114" s="15">
        <f>ROUND(IF(K114=0, IF(J114=0, 0, 1), J114/K114),5)</f>
        <v>0.45021</v>
      </c>
    </row>
    <row r="115" spans="1:13" ht="15.75" thickBot="1" x14ac:dyDescent="0.3">
      <c r="A115" s="1"/>
      <c r="B115" s="1"/>
      <c r="C115" s="1"/>
      <c r="D115" s="1"/>
      <c r="E115" s="1"/>
      <c r="F115" s="1"/>
      <c r="G115" s="1"/>
      <c r="H115" s="1"/>
      <c r="I115" s="1" t="s">
        <v>205</v>
      </c>
      <c r="J115" s="4">
        <v>7072.27</v>
      </c>
      <c r="K115" s="4">
        <v>8000</v>
      </c>
      <c r="L115" s="4">
        <f>ROUND((J115-K115),5)</f>
        <v>-927.73</v>
      </c>
      <c r="M115" s="18">
        <f>ROUND(IF(K115=0, IF(J115=0, 0, 1), J115/K115),5)</f>
        <v>0.88402999999999998</v>
      </c>
    </row>
    <row r="116" spans="1:13" x14ac:dyDescent="0.25">
      <c r="A116" s="1"/>
      <c r="B116" s="1"/>
      <c r="C116" s="1"/>
      <c r="D116" s="1"/>
      <c r="E116" s="1"/>
      <c r="F116" s="1"/>
      <c r="G116" s="1"/>
      <c r="H116" s="1" t="s">
        <v>206</v>
      </c>
      <c r="I116" s="1"/>
      <c r="J116" s="2">
        <f>ROUND(SUM(J113:J115),5)</f>
        <v>9098.2000000000007</v>
      </c>
      <c r="K116" s="2">
        <f>ROUND(SUM(K113:K115),5)</f>
        <v>12500</v>
      </c>
      <c r="L116" s="2">
        <f>ROUND((J116-K116),5)</f>
        <v>-3401.8</v>
      </c>
      <c r="M116" s="15">
        <f>ROUND(IF(K116=0, IF(J116=0, 0, 1), J116/K116),5)</f>
        <v>0.72785999999999995</v>
      </c>
    </row>
    <row r="117" spans="1:13" x14ac:dyDescent="0.25">
      <c r="A117" s="1"/>
      <c r="B117" s="1"/>
      <c r="C117" s="1"/>
      <c r="D117" s="1"/>
      <c r="E117" s="1"/>
      <c r="F117" s="1"/>
      <c r="G117" s="1"/>
      <c r="H117" s="1" t="s">
        <v>207</v>
      </c>
      <c r="I117" s="1"/>
      <c r="J117" s="2"/>
      <c r="K117" s="2"/>
      <c r="L117" s="2"/>
      <c r="M117" s="15"/>
    </row>
    <row r="118" spans="1:13" x14ac:dyDescent="0.25">
      <c r="A118" s="1"/>
      <c r="B118" s="1"/>
      <c r="C118" s="1"/>
      <c r="D118" s="1"/>
      <c r="E118" s="1"/>
      <c r="F118" s="1"/>
      <c r="G118" s="1"/>
      <c r="H118" s="1"/>
      <c r="I118" s="1" t="s">
        <v>208</v>
      </c>
      <c r="J118" s="2">
        <v>0</v>
      </c>
      <c r="K118" s="2">
        <v>0</v>
      </c>
      <c r="L118" s="2">
        <f>ROUND((J118-K118),5)</f>
        <v>0</v>
      </c>
      <c r="M118" s="15">
        <f>ROUND(IF(K118=0, IF(J118=0, 0, 1), J118/K118),5)</f>
        <v>0</v>
      </c>
    </row>
    <row r="119" spans="1:13" ht="15.75" thickBot="1" x14ac:dyDescent="0.3">
      <c r="A119" s="1"/>
      <c r="B119" s="1"/>
      <c r="C119" s="1"/>
      <c r="D119" s="1"/>
      <c r="E119" s="1"/>
      <c r="F119" s="1"/>
      <c r="G119" s="1"/>
      <c r="H119" s="1"/>
      <c r="I119" s="1" t="s">
        <v>209</v>
      </c>
      <c r="J119" s="4">
        <v>200.65</v>
      </c>
      <c r="K119" s="4">
        <v>2000</v>
      </c>
      <c r="L119" s="4">
        <f>ROUND((J119-K119),5)</f>
        <v>-1799.35</v>
      </c>
      <c r="M119" s="18">
        <f>ROUND(IF(K119=0, IF(J119=0, 0, 1), J119/K119),5)</f>
        <v>0.10033</v>
      </c>
    </row>
    <row r="120" spans="1:13" x14ac:dyDescent="0.25">
      <c r="A120" s="1"/>
      <c r="B120" s="1"/>
      <c r="C120" s="1"/>
      <c r="D120" s="1"/>
      <c r="E120" s="1"/>
      <c r="F120" s="1"/>
      <c r="G120" s="1"/>
      <c r="H120" s="1" t="s">
        <v>210</v>
      </c>
      <c r="I120" s="1"/>
      <c r="J120" s="2">
        <f>ROUND(SUM(J117:J119),5)</f>
        <v>200.65</v>
      </c>
      <c r="K120" s="2">
        <f>ROUND(SUM(K117:K119),5)</f>
        <v>2000</v>
      </c>
      <c r="L120" s="2">
        <f>ROUND((J120-K120),5)</f>
        <v>-1799.35</v>
      </c>
      <c r="M120" s="15">
        <f>ROUND(IF(K120=0, IF(J120=0, 0, 1), J120/K120),5)</f>
        <v>0.10033</v>
      </c>
    </row>
    <row r="121" spans="1:13" ht="15.75" thickBot="1" x14ac:dyDescent="0.3">
      <c r="A121" s="1"/>
      <c r="B121" s="1"/>
      <c r="C121" s="1"/>
      <c r="D121" s="1"/>
      <c r="E121" s="1"/>
      <c r="F121" s="1"/>
      <c r="G121" s="1"/>
      <c r="H121" s="1" t="s">
        <v>211</v>
      </c>
      <c r="I121" s="1"/>
      <c r="J121" s="4">
        <v>1048.95</v>
      </c>
      <c r="K121" s="4">
        <v>2000</v>
      </c>
      <c r="L121" s="4">
        <f>ROUND((J121-K121),5)</f>
        <v>-951.05</v>
      </c>
      <c r="M121" s="18">
        <f>ROUND(IF(K121=0, IF(J121=0, 0, 1), J121/K121),5)</f>
        <v>0.52447999999999995</v>
      </c>
    </row>
    <row r="122" spans="1:13" x14ac:dyDescent="0.25">
      <c r="A122" s="1"/>
      <c r="B122" s="1"/>
      <c r="C122" s="1"/>
      <c r="D122" s="1"/>
      <c r="E122" s="1"/>
      <c r="F122" s="1"/>
      <c r="G122" s="1" t="s">
        <v>212</v>
      </c>
      <c r="H122" s="1"/>
      <c r="I122" s="1"/>
      <c r="J122" s="2">
        <f>ROUND(J112+J116+SUM(J120:J121),5)</f>
        <v>10347.799999999999</v>
      </c>
      <c r="K122" s="2">
        <f>ROUND(K112+K116+SUM(K120:K121),5)</f>
        <v>16500</v>
      </c>
      <c r="L122" s="2">
        <f>ROUND((J122-K122),5)</f>
        <v>-6152.2</v>
      </c>
      <c r="M122" s="15">
        <f>ROUND(IF(K122=0, IF(J122=0, 0, 1), J122/K122),5)</f>
        <v>0.62714000000000003</v>
      </c>
    </row>
    <row r="123" spans="1:13" x14ac:dyDescent="0.25">
      <c r="A123" s="1"/>
      <c r="B123" s="1"/>
      <c r="C123" s="1"/>
      <c r="D123" s="1"/>
      <c r="E123" s="1"/>
      <c r="F123" s="1"/>
      <c r="G123" s="1" t="s">
        <v>213</v>
      </c>
      <c r="H123" s="1"/>
      <c r="I123" s="1"/>
      <c r="J123" s="2"/>
      <c r="K123" s="2"/>
      <c r="L123" s="2"/>
      <c r="M123" s="15"/>
    </row>
    <row r="124" spans="1:13" x14ac:dyDescent="0.25">
      <c r="A124" s="1"/>
      <c r="B124" s="1"/>
      <c r="C124" s="1"/>
      <c r="D124" s="1"/>
      <c r="E124" s="1"/>
      <c r="F124" s="1"/>
      <c r="G124" s="1"/>
      <c r="H124" s="1" t="s">
        <v>214</v>
      </c>
      <c r="I124" s="1"/>
      <c r="J124" s="2">
        <v>1252.57</v>
      </c>
      <c r="K124" s="2">
        <v>1800</v>
      </c>
      <c r="L124" s="2">
        <f>ROUND((J124-K124),5)</f>
        <v>-547.42999999999995</v>
      </c>
      <c r="M124" s="15">
        <f>ROUND(IF(K124=0, IF(J124=0, 0, 1), J124/K124),5)</f>
        <v>0.69586999999999999</v>
      </c>
    </row>
    <row r="125" spans="1:13" x14ac:dyDescent="0.25">
      <c r="A125" s="1"/>
      <c r="B125" s="1"/>
      <c r="C125" s="1"/>
      <c r="D125" s="1"/>
      <c r="E125" s="1"/>
      <c r="F125" s="1"/>
      <c r="G125" s="1"/>
      <c r="H125" s="1" t="s">
        <v>215</v>
      </c>
      <c r="I125" s="1"/>
      <c r="J125" s="2">
        <v>1626.6</v>
      </c>
      <c r="K125" s="2">
        <v>1800</v>
      </c>
      <c r="L125" s="2">
        <f>ROUND((J125-K125),5)</f>
        <v>-173.4</v>
      </c>
      <c r="M125" s="15">
        <f>ROUND(IF(K125=0, IF(J125=0, 0, 1), J125/K125),5)</f>
        <v>0.90366999999999997</v>
      </c>
    </row>
    <row r="126" spans="1:13" x14ac:dyDescent="0.25">
      <c r="A126" s="1"/>
      <c r="B126" s="1"/>
      <c r="C126" s="1"/>
      <c r="D126" s="1"/>
      <c r="E126" s="1"/>
      <c r="F126" s="1"/>
      <c r="G126" s="1"/>
      <c r="H126" s="1" t="s">
        <v>216</v>
      </c>
      <c r="I126" s="1"/>
      <c r="J126" s="2">
        <v>2717.76</v>
      </c>
      <c r="K126" s="2">
        <v>4900</v>
      </c>
      <c r="L126" s="2">
        <f>ROUND((J126-K126),5)</f>
        <v>-2182.2399999999998</v>
      </c>
      <c r="M126" s="15">
        <f>ROUND(IF(K126=0, IF(J126=0, 0, 1), J126/K126),5)</f>
        <v>0.55464000000000002</v>
      </c>
    </row>
    <row r="127" spans="1:13" x14ac:dyDescent="0.25">
      <c r="A127" s="1"/>
      <c r="B127" s="1"/>
      <c r="C127" s="1"/>
      <c r="D127" s="1"/>
      <c r="E127" s="1"/>
      <c r="F127" s="1"/>
      <c r="G127" s="1"/>
      <c r="H127" s="1" t="s">
        <v>217</v>
      </c>
      <c r="I127" s="1"/>
      <c r="J127" s="2">
        <v>864.04</v>
      </c>
      <c r="K127" s="2">
        <v>1250</v>
      </c>
      <c r="L127" s="2">
        <f>ROUND((J127-K127),5)</f>
        <v>-385.96</v>
      </c>
      <c r="M127" s="15">
        <f>ROUND(IF(K127=0, IF(J127=0, 0, 1), J127/K127),5)</f>
        <v>0.69123000000000001</v>
      </c>
    </row>
    <row r="128" spans="1:13" x14ac:dyDescent="0.25">
      <c r="A128" s="1"/>
      <c r="B128" s="1"/>
      <c r="C128" s="1"/>
      <c r="D128" s="1"/>
      <c r="E128" s="1"/>
      <c r="F128" s="1"/>
      <c r="G128" s="1"/>
      <c r="H128" s="1" t="s">
        <v>218</v>
      </c>
      <c r="I128" s="1"/>
      <c r="J128" s="2">
        <v>864.01</v>
      </c>
      <c r="K128" s="2">
        <v>1250</v>
      </c>
      <c r="L128" s="2">
        <f>ROUND((J128-K128),5)</f>
        <v>-385.99</v>
      </c>
      <c r="M128" s="15">
        <f>ROUND(IF(K128=0, IF(J128=0, 0, 1), J128/K128),5)</f>
        <v>0.69120999999999999</v>
      </c>
    </row>
    <row r="129" spans="1:13" ht="15.75" thickBot="1" x14ac:dyDescent="0.3">
      <c r="A129" s="1"/>
      <c r="B129" s="1"/>
      <c r="C129" s="1"/>
      <c r="D129" s="1"/>
      <c r="E129" s="1"/>
      <c r="F129" s="1"/>
      <c r="G129" s="1"/>
      <c r="H129" s="1" t="s">
        <v>219</v>
      </c>
      <c r="I129" s="1"/>
      <c r="J129" s="4">
        <v>0</v>
      </c>
      <c r="K129" s="4">
        <v>0</v>
      </c>
      <c r="L129" s="4">
        <f>ROUND((J129-K129),5)</f>
        <v>0</v>
      </c>
      <c r="M129" s="18">
        <f>ROUND(IF(K129=0, IF(J129=0, 0, 1), J129/K129),5)</f>
        <v>0</v>
      </c>
    </row>
    <row r="130" spans="1:13" x14ac:dyDescent="0.25">
      <c r="A130" s="1"/>
      <c r="B130" s="1"/>
      <c r="C130" s="1"/>
      <c r="D130" s="1"/>
      <c r="E130" s="1"/>
      <c r="F130" s="1"/>
      <c r="G130" s="1" t="s">
        <v>220</v>
      </c>
      <c r="H130" s="1"/>
      <c r="I130" s="1"/>
      <c r="J130" s="2">
        <f>ROUND(SUM(J123:J129),5)</f>
        <v>7324.98</v>
      </c>
      <c r="K130" s="2">
        <f>ROUND(SUM(K123:K129),5)</f>
        <v>11000</v>
      </c>
      <c r="L130" s="2">
        <f>ROUND((J130-K130),5)</f>
        <v>-3675.02</v>
      </c>
      <c r="M130" s="15">
        <f>ROUND(IF(K130=0, IF(J130=0, 0, 1), J130/K130),5)</f>
        <v>0.66591</v>
      </c>
    </row>
    <row r="131" spans="1:13" x14ac:dyDescent="0.25">
      <c r="A131" s="1"/>
      <c r="B131" s="1"/>
      <c r="C131" s="1"/>
      <c r="D131" s="1"/>
      <c r="E131" s="1"/>
      <c r="F131" s="1"/>
      <c r="G131" s="1" t="s">
        <v>221</v>
      </c>
      <c r="H131" s="1"/>
      <c r="I131" s="1"/>
      <c r="J131" s="2"/>
      <c r="K131" s="2"/>
      <c r="L131" s="2"/>
      <c r="M131" s="15"/>
    </row>
    <row r="132" spans="1:13" x14ac:dyDescent="0.25">
      <c r="A132" s="1"/>
      <c r="B132" s="1"/>
      <c r="C132" s="1"/>
      <c r="D132" s="1"/>
      <c r="E132" s="1"/>
      <c r="F132" s="1"/>
      <c r="G132" s="1"/>
      <c r="H132" s="1" t="s">
        <v>222</v>
      </c>
      <c r="I132" s="1"/>
      <c r="J132" s="2"/>
      <c r="K132" s="2"/>
      <c r="L132" s="2"/>
      <c r="M132" s="15"/>
    </row>
    <row r="133" spans="1:13" x14ac:dyDescent="0.25">
      <c r="A133" s="1"/>
      <c r="B133" s="1"/>
      <c r="C133" s="1"/>
      <c r="D133" s="1"/>
      <c r="E133" s="1"/>
      <c r="F133" s="1"/>
      <c r="G133" s="1"/>
      <c r="H133" s="1"/>
      <c r="I133" s="1" t="s">
        <v>223</v>
      </c>
      <c r="J133" s="2">
        <v>12256.08</v>
      </c>
      <c r="K133" s="2">
        <v>16850</v>
      </c>
      <c r="L133" s="2">
        <f>ROUND((J133-K133),5)</f>
        <v>-4593.92</v>
      </c>
      <c r="M133" s="15">
        <f>ROUND(IF(K133=0, IF(J133=0, 0, 1), J133/K133),5)</f>
        <v>0.72736000000000001</v>
      </c>
    </row>
    <row r="134" spans="1:13" x14ac:dyDescent="0.25">
      <c r="A134" s="1"/>
      <c r="B134" s="1"/>
      <c r="C134" s="1"/>
      <c r="D134" s="1"/>
      <c r="E134" s="1"/>
      <c r="F134" s="1"/>
      <c r="G134" s="1"/>
      <c r="H134" s="1"/>
      <c r="I134" s="1" t="s">
        <v>224</v>
      </c>
      <c r="J134" s="2">
        <v>2407.44</v>
      </c>
      <c r="K134" s="2">
        <v>2125</v>
      </c>
      <c r="L134" s="2">
        <f>ROUND((J134-K134),5)</f>
        <v>282.44</v>
      </c>
      <c r="M134" s="15">
        <f>ROUND(IF(K134=0, IF(J134=0, 0, 1), J134/K134),5)</f>
        <v>1.1329100000000001</v>
      </c>
    </row>
    <row r="135" spans="1:13" ht="15.75" thickBot="1" x14ac:dyDescent="0.3">
      <c r="A135" s="1"/>
      <c r="B135" s="1"/>
      <c r="C135" s="1"/>
      <c r="D135" s="1"/>
      <c r="E135" s="1"/>
      <c r="F135" s="1"/>
      <c r="G135" s="1"/>
      <c r="H135" s="1"/>
      <c r="I135" s="1" t="s">
        <v>225</v>
      </c>
      <c r="J135" s="4">
        <v>374.37</v>
      </c>
      <c r="K135" s="4">
        <v>1475</v>
      </c>
      <c r="L135" s="4">
        <f>ROUND((J135-K135),5)</f>
        <v>-1100.6300000000001</v>
      </c>
      <c r="M135" s="18">
        <f>ROUND(IF(K135=0, IF(J135=0, 0, 1), J135/K135),5)</f>
        <v>0.25380999999999998</v>
      </c>
    </row>
    <row r="136" spans="1:13" x14ac:dyDescent="0.25">
      <c r="A136" s="1"/>
      <c r="B136" s="1"/>
      <c r="C136" s="1"/>
      <c r="D136" s="1"/>
      <c r="E136" s="1"/>
      <c r="F136" s="1"/>
      <c r="G136" s="1"/>
      <c r="H136" s="1" t="s">
        <v>226</v>
      </c>
      <c r="I136" s="1"/>
      <c r="J136" s="2">
        <f>ROUND(SUM(J132:J135),5)</f>
        <v>15037.89</v>
      </c>
      <c r="K136" s="2">
        <f>ROUND(SUM(K132:K135),5)</f>
        <v>20450</v>
      </c>
      <c r="L136" s="2">
        <f>ROUND((J136-K136),5)</f>
        <v>-5412.11</v>
      </c>
      <c r="M136" s="15">
        <f>ROUND(IF(K136=0, IF(J136=0, 0, 1), J136/K136),5)</f>
        <v>0.73534999999999995</v>
      </c>
    </row>
    <row r="137" spans="1:13" x14ac:dyDescent="0.25">
      <c r="A137" s="1"/>
      <c r="B137" s="1"/>
      <c r="C137" s="1"/>
      <c r="D137" s="1"/>
      <c r="E137" s="1"/>
      <c r="F137" s="1"/>
      <c r="G137" s="1"/>
      <c r="H137" s="1" t="s">
        <v>227</v>
      </c>
      <c r="I137" s="1"/>
      <c r="J137" s="2">
        <v>843.16</v>
      </c>
      <c r="K137" s="2">
        <v>2230</v>
      </c>
      <c r="L137" s="2">
        <f>ROUND((J137-K137),5)</f>
        <v>-1386.84</v>
      </c>
      <c r="M137" s="15">
        <f>ROUND(IF(K137=0, IF(J137=0, 0, 1), J137/K137),5)</f>
        <v>0.37809999999999999</v>
      </c>
    </row>
    <row r="138" spans="1:13" ht="15.75" thickBot="1" x14ac:dyDescent="0.3">
      <c r="A138" s="1"/>
      <c r="B138" s="1"/>
      <c r="C138" s="1"/>
      <c r="D138" s="1"/>
      <c r="E138" s="1"/>
      <c r="F138" s="1"/>
      <c r="G138" s="1"/>
      <c r="H138" s="1" t="s">
        <v>228</v>
      </c>
      <c r="I138" s="1"/>
      <c r="J138" s="4">
        <v>1314.96</v>
      </c>
      <c r="K138" s="4">
        <v>0</v>
      </c>
      <c r="L138" s="4">
        <f>ROUND((J138-K138),5)</f>
        <v>1314.96</v>
      </c>
      <c r="M138" s="18">
        <f>ROUND(IF(K138=0, IF(J138=0, 0, 1), J138/K138),5)</f>
        <v>1</v>
      </c>
    </row>
    <row r="139" spans="1:13" x14ac:dyDescent="0.25">
      <c r="A139" s="1"/>
      <c r="B139" s="1"/>
      <c r="C139" s="1"/>
      <c r="D139" s="1"/>
      <c r="E139" s="1"/>
      <c r="F139" s="1"/>
      <c r="G139" s="1" t="s">
        <v>229</v>
      </c>
      <c r="H139" s="1"/>
      <c r="I139" s="1"/>
      <c r="J139" s="2">
        <f>ROUND(J131+SUM(J136:J138),5)</f>
        <v>17196.009999999998</v>
      </c>
      <c r="K139" s="2">
        <f>ROUND(K131+SUM(K136:K138),5)</f>
        <v>22680</v>
      </c>
      <c r="L139" s="2">
        <f>ROUND((J139-K139),5)</f>
        <v>-5483.99</v>
      </c>
      <c r="M139" s="15">
        <f>ROUND(IF(K139=0, IF(J139=0, 0, 1), J139/K139),5)</f>
        <v>0.75819999999999999</v>
      </c>
    </row>
    <row r="140" spans="1:13" ht="15.75" thickBot="1" x14ac:dyDescent="0.3">
      <c r="A140" s="1"/>
      <c r="B140" s="1"/>
      <c r="C140" s="1"/>
      <c r="D140" s="1"/>
      <c r="E140" s="1"/>
      <c r="F140" s="1"/>
      <c r="G140" s="1" t="s">
        <v>230</v>
      </c>
      <c r="H140" s="1"/>
      <c r="I140" s="1"/>
      <c r="J140" s="35">
        <v>1968.79</v>
      </c>
      <c r="K140" s="35">
        <v>2470</v>
      </c>
      <c r="L140" s="35">
        <f>ROUND((J140-K140),5)</f>
        <v>-501.21</v>
      </c>
      <c r="M140" s="36">
        <f>ROUND(IF(K140=0, IF(J140=0, 0, 1), J140/K140),5)</f>
        <v>0.79708000000000001</v>
      </c>
    </row>
    <row r="141" spans="1:13" ht="15.75" thickBot="1" x14ac:dyDescent="0.3">
      <c r="A141" s="1"/>
      <c r="B141" s="1"/>
      <c r="C141" s="1"/>
      <c r="D141" s="1"/>
      <c r="E141" s="1"/>
      <c r="F141" s="1" t="s">
        <v>231</v>
      </c>
      <c r="G141" s="1"/>
      <c r="H141" s="1"/>
      <c r="I141" s="1"/>
      <c r="J141" s="3">
        <f>ROUND(SUM(J110:J111)+J122+J130+SUM(J139:J140),5)</f>
        <v>44837.58</v>
      </c>
      <c r="K141" s="3">
        <f>ROUND(SUM(K110:K111)+K122+K130+SUM(K139:K140),5)</f>
        <v>58650</v>
      </c>
      <c r="L141" s="3">
        <f>ROUND((J141-K141),5)</f>
        <v>-13812.42</v>
      </c>
      <c r="M141" s="17">
        <f>ROUND(IF(K141=0, IF(J141=0, 0, 1), J141/K141),5)</f>
        <v>0.76449</v>
      </c>
    </row>
    <row r="142" spans="1:13" x14ac:dyDescent="0.25">
      <c r="A142" s="1"/>
      <c r="B142" s="1"/>
      <c r="C142" s="1"/>
      <c r="D142" s="1"/>
      <c r="E142" s="1" t="s">
        <v>232</v>
      </c>
      <c r="F142" s="1"/>
      <c r="G142" s="1"/>
      <c r="H142" s="1"/>
      <c r="I142" s="1"/>
      <c r="J142" s="2">
        <f>ROUND(SUM(J44:J49)+J54+J61+J69+J102+J109+J141,5)</f>
        <v>1037690.59</v>
      </c>
      <c r="K142" s="2">
        <f>ROUND(SUM(K44:K49)+K54+K61+K69+K102+K109+K141,5)</f>
        <v>1393701.04</v>
      </c>
      <c r="L142" s="2">
        <f>ROUND((J142-K142),5)</f>
        <v>-356010.45</v>
      </c>
      <c r="M142" s="15">
        <f>ROUND(IF(K142=0, IF(J142=0, 0, 1), J142/K142),5)</f>
        <v>0.74456</v>
      </c>
    </row>
    <row r="143" spans="1:13" x14ac:dyDescent="0.25">
      <c r="A143" s="1"/>
      <c r="B143" s="1"/>
      <c r="C143" s="1"/>
      <c r="D143" s="1"/>
      <c r="E143" s="1" t="s">
        <v>233</v>
      </c>
      <c r="F143" s="1"/>
      <c r="G143" s="1"/>
      <c r="H143" s="1"/>
      <c r="I143" s="1"/>
      <c r="J143" s="2"/>
      <c r="K143" s="2"/>
      <c r="L143" s="2"/>
      <c r="M143" s="15"/>
    </row>
    <row r="144" spans="1:13" x14ac:dyDescent="0.25">
      <c r="A144" s="1"/>
      <c r="B144" s="1"/>
      <c r="C144" s="1"/>
      <c r="D144" s="1"/>
      <c r="E144" s="1"/>
      <c r="F144" s="1" t="s">
        <v>234</v>
      </c>
      <c r="G144" s="1"/>
      <c r="H144" s="1"/>
      <c r="I144" s="1"/>
      <c r="J144" s="2">
        <v>1828.31</v>
      </c>
      <c r="K144" s="2">
        <v>5000</v>
      </c>
      <c r="L144" s="2">
        <f>ROUND((J144-K144),5)</f>
        <v>-3171.69</v>
      </c>
      <c r="M144" s="15">
        <f>ROUND(IF(K144=0, IF(J144=0, 0, 1), J144/K144),5)</f>
        <v>0.36565999999999999</v>
      </c>
    </row>
    <row r="145" spans="1:13" x14ac:dyDescent="0.25">
      <c r="A145" s="1"/>
      <c r="B145" s="1"/>
      <c r="C145" s="1"/>
      <c r="D145" s="1"/>
      <c r="E145" s="1"/>
      <c r="F145" s="1" t="s">
        <v>363</v>
      </c>
      <c r="G145" s="1"/>
      <c r="H145" s="1"/>
      <c r="I145" s="1"/>
      <c r="J145" s="2">
        <v>720</v>
      </c>
      <c r="K145" s="2"/>
      <c r="L145" s="2"/>
      <c r="M145" s="15"/>
    </row>
    <row r="146" spans="1:13" ht="15.75" thickBot="1" x14ac:dyDescent="0.3">
      <c r="A146" s="1"/>
      <c r="B146" s="1"/>
      <c r="C146" s="1"/>
      <c r="D146" s="1"/>
      <c r="E146" s="1"/>
      <c r="F146" s="1" t="s">
        <v>235</v>
      </c>
      <c r="G146" s="1"/>
      <c r="H146" s="1"/>
      <c r="I146" s="1"/>
      <c r="J146" s="4">
        <v>64</v>
      </c>
      <c r="K146" s="4">
        <v>1000</v>
      </c>
      <c r="L146" s="4">
        <f>ROUND((J146-K146),5)</f>
        <v>-936</v>
      </c>
      <c r="M146" s="18">
        <f>ROUND(IF(K146=0, IF(J146=0, 0, 1), J146/K146),5)</f>
        <v>6.4000000000000001E-2</v>
      </c>
    </row>
    <row r="147" spans="1:13" x14ac:dyDescent="0.25">
      <c r="A147" s="1"/>
      <c r="B147" s="1"/>
      <c r="C147" s="1"/>
      <c r="D147" s="1"/>
      <c r="E147" s="1" t="s">
        <v>236</v>
      </c>
      <c r="F147" s="1"/>
      <c r="G147" s="1"/>
      <c r="H147" s="1"/>
      <c r="I147" s="1"/>
      <c r="J147" s="2">
        <f>ROUND(SUM(J143:J146),5)</f>
        <v>2612.31</v>
      </c>
      <c r="K147" s="2">
        <f>ROUND(SUM(K143:K146),5)</f>
        <v>6000</v>
      </c>
      <c r="L147" s="2">
        <f>ROUND((J147-K147),5)</f>
        <v>-3387.69</v>
      </c>
      <c r="M147" s="15">
        <f>ROUND(IF(K147=0, IF(J147=0, 0, 1), J147/K147),5)</f>
        <v>0.43539</v>
      </c>
    </row>
    <row r="148" spans="1:13" x14ac:dyDescent="0.25">
      <c r="A148" s="1"/>
      <c r="B148" s="1"/>
      <c r="C148" s="1"/>
      <c r="D148" s="1"/>
      <c r="E148" s="1" t="s">
        <v>237</v>
      </c>
      <c r="F148" s="1"/>
      <c r="G148" s="1"/>
      <c r="H148" s="1"/>
      <c r="I148" s="1"/>
      <c r="J148" s="2"/>
      <c r="K148" s="2"/>
      <c r="L148" s="2"/>
      <c r="M148" s="15"/>
    </row>
    <row r="149" spans="1:13" x14ac:dyDescent="0.25">
      <c r="A149" s="1"/>
      <c r="B149" s="1"/>
      <c r="C149" s="1"/>
      <c r="D149" s="1"/>
      <c r="E149" s="1"/>
      <c r="F149" s="1" t="s">
        <v>238</v>
      </c>
      <c r="G149" s="1"/>
      <c r="H149" s="1"/>
      <c r="I149" s="1"/>
      <c r="J149" s="2">
        <v>0</v>
      </c>
      <c r="K149" s="2">
        <v>0</v>
      </c>
      <c r="L149" s="2">
        <f>ROUND((J149-K149),5)</f>
        <v>0</v>
      </c>
      <c r="M149" s="15">
        <f>ROUND(IF(K149=0, IF(J149=0, 0, 1), J149/K149),5)</f>
        <v>0</v>
      </c>
    </row>
    <row r="150" spans="1:13" x14ac:dyDescent="0.25">
      <c r="A150" s="1"/>
      <c r="B150" s="1"/>
      <c r="C150" s="1"/>
      <c r="D150" s="1"/>
      <c r="E150" s="1"/>
      <c r="F150" s="1" t="s">
        <v>239</v>
      </c>
      <c r="G150" s="1"/>
      <c r="H150" s="1"/>
      <c r="I150" s="1"/>
      <c r="J150" s="2">
        <v>198.63</v>
      </c>
      <c r="K150" s="2">
        <v>8000</v>
      </c>
      <c r="L150" s="2">
        <f>ROUND((J150-K150),5)</f>
        <v>-7801.37</v>
      </c>
      <c r="M150" s="15">
        <f>ROUND(IF(K150=0, IF(J150=0, 0, 1), J150/K150),5)</f>
        <v>2.4830000000000001E-2</v>
      </c>
    </row>
    <row r="151" spans="1:13" x14ac:dyDescent="0.25">
      <c r="A151" s="1"/>
      <c r="B151" s="1"/>
      <c r="C151" s="1"/>
      <c r="D151" s="1"/>
      <c r="E151" s="1"/>
      <c r="F151" s="1" t="s">
        <v>240</v>
      </c>
      <c r="G151" s="1"/>
      <c r="H151" s="1"/>
      <c r="I151" s="1"/>
      <c r="J151" s="2">
        <v>8917.8700000000008</v>
      </c>
      <c r="K151" s="2">
        <v>11000</v>
      </c>
      <c r="L151" s="2">
        <f>ROUND((J151-K151),5)</f>
        <v>-2082.13</v>
      </c>
      <c r="M151" s="15">
        <f>ROUND(IF(K151=0, IF(J151=0, 0, 1), J151/K151),5)</f>
        <v>0.81072</v>
      </c>
    </row>
    <row r="152" spans="1:13" x14ac:dyDescent="0.25">
      <c r="A152" s="1"/>
      <c r="B152" s="1"/>
      <c r="C152" s="1"/>
      <c r="D152" s="1"/>
      <c r="E152" s="1"/>
      <c r="F152" s="1" t="s">
        <v>241</v>
      </c>
      <c r="G152" s="1"/>
      <c r="H152" s="1"/>
      <c r="I152" s="1"/>
      <c r="J152" s="2">
        <v>1508.55</v>
      </c>
      <c r="K152" s="2">
        <v>1500</v>
      </c>
      <c r="L152" s="2">
        <f>ROUND((J152-K152),5)</f>
        <v>8.5500000000000007</v>
      </c>
      <c r="M152" s="15">
        <f>ROUND(IF(K152=0, IF(J152=0, 0, 1), J152/K152),5)</f>
        <v>1.0057</v>
      </c>
    </row>
    <row r="153" spans="1:13" x14ac:dyDescent="0.25">
      <c r="A153" s="1"/>
      <c r="B153" s="1"/>
      <c r="C153" s="1"/>
      <c r="D153" s="1"/>
      <c r="E153" s="1"/>
      <c r="F153" s="1" t="s">
        <v>242</v>
      </c>
      <c r="G153" s="1"/>
      <c r="H153" s="1"/>
      <c r="I153" s="1"/>
      <c r="J153" s="2">
        <v>5567.33</v>
      </c>
      <c r="K153" s="2">
        <v>5000</v>
      </c>
      <c r="L153" s="2">
        <f>ROUND((J153-K153),5)</f>
        <v>567.33000000000004</v>
      </c>
      <c r="M153" s="15">
        <f>ROUND(IF(K153=0, IF(J153=0, 0, 1), J153/K153),5)</f>
        <v>1.11347</v>
      </c>
    </row>
    <row r="154" spans="1:13" x14ac:dyDescent="0.25">
      <c r="A154" s="1"/>
      <c r="B154" s="1"/>
      <c r="C154" s="1"/>
      <c r="D154" s="1"/>
      <c r="E154" s="1"/>
      <c r="F154" s="1" t="s">
        <v>364</v>
      </c>
      <c r="G154" s="1"/>
      <c r="H154" s="1"/>
      <c r="I154" s="1"/>
      <c r="J154" s="2">
        <v>0</v>
      </c>
      <c r="K154" s="2"/>
      <c r="L154" s="2"/>
      <c r="M154" s="15"/>
    </row>
    <row r="155" spans="1:13" ht="15.75" thickBot="1" x14ac:dyDescent="0.3">
      <c r="A155" s="1"/>
      <c r="B155" s="1"/>
      <c r="C155" s="1"/>
      <c r="D155" s="1"/>
      <c r="E155" s="1"/>
      <c r="F155" s="1" t="s">
        <v>365</v>
      </c>
      <c r="G155" s="1"/>
      <c r="H155" s="1"/>
      <c r="I155" s="1"/>
      <c r="J155" s="4">
        <v>57.5</v>
      </c>
      <c r="K155" s="4"/>
      <c r="L155" s="4"/>
      <c r="M155" s="18"/>
    </row>
    <row r="156" spans="1:13" x14ac:dyDescent="0.25">
      <c r="A156" s="1"/>
      <c r="B156" s="1"/>
      <c r="C156" s="1"/>
      <c r="D156" s="1"/>
      <c r="E156" s="1" t="s">
        <v>243</v>
      </c>
      <c r="F156" s="1"/>
      <c r="G156" s="1"/>
      <c r="H156" s="1"/>
      <c r="I156" s="1"/>
      <c r="J156" s="2">
        <f>ROUND(SUM(J148:J155),5)</f>
        <v>16249.88</v>
      </c>
      <c r="K156" s="2">
        <f>ROUND(SUM(K148:K155),5)</f>
        <v>25500</v>
      </c>
      <c r="L156" s="2">
        <f>ROUND((J156-K156),5)</f>
        <v>-9250.1200000000008</v>
      </c>
      <c r="M156" s="15">
        <f>ROUND(IF(K156=0, IF(J156=0, 0, 1), J156/K156),5)</f>
        <v>0.63724999999999998</v>
      </c>
    </row>
    <row r="157" spans="1:13" x14ac:dyDescent="0.25">
      <c r="A157" s="1"/>
      <c r="B157" s="1"/>
      <c r="C157" s="1"/>
      <c r="D157" s="1"/>
      <c r="E157" s="1" t="s">
        <v>244</v>
      </c>
      <c r="F157" s="1"/>
      <c r="G157" s="1"/>
      <c r="H157" s="1"/>
      <c r="I157" s="1"/>
      <c r="J157" s="2"/>
      <c r="K157" s="2"/>
      <c r="L157" s="2"/>
      <c r="M157" s="15"/>
    </row>
    <row r="158" spans="1:13" x14ac:dyDescent="0.25">
      <c r="A158" s="1"/>
      <c r="B158" s="1"/>
      <c r="C158" s="1"/>
      <c r="D158" s="1"/>
      <c r="E158" s="1"/>
      <c r="F158" s="1" t="s">
        <v>245</v>
      </c>
      <c r="G158" s="1"/>
      <c r="H158" s="1"/>
      <c r="I158" s="1"/>
      <c r="J158" s="2">
        <v>0</v>
      </c>
      <c r="K158" s="2">
        <v>0</v>
      </c>
      <c r="L158" s="2">
        <f>ROUND((J158-K158),5)</f>
        <v>0</v>
      </c>
      <c r="M158" s="15">
        <f>ROUND(IF(K158=0, IF(J158=0, 0, 1), J158/K158),5)</f>
        <v>0</v>
      </c>
    </row>
    <row r="159" spans="1:13" x14ac:dyDescent="0.25">
      <c r="A159" s="1"/>
      <c r="B159" s="1"/>
      <c r="C159" s="1"/>
      <c r="D159" s="1"/>
      <c r="E159" s="1"/>
      <c r="F159" s="1" t="s">
        <v>246</v>
      </c>
      <c r="G159" s="1"/>
      <c r="H159" s="1"/>
      <c r="I159" s="1"/>
      <c r="J159" s="2">
        <v>0</v>
      </c>
      <c r="K159" s="2">
        <v>1000</v>
      </c>
      <c r="L159" s="2">
        <f>ROUND((J159-K159),5)</f>
        <v>-1000</v>
      </c>
      <c r="M159" s="15">
        <f>ROUND(IF(K159=0, IF(J159=0, 0, 1), J159/K159),5)</f>
        <v>0</v>
      </c>
    </row>
    <row r="160" spans="1:13" x14ac:dyDescent="0.25">
      <c r="A160" s="1"/>
      <c r="B160" s="1"/>
      <c r="C160" s="1"/>
      <c r="D160" s="1"/>
      <c r="E160" s="1"/>
      <c r="F160" s="1" t="s">
        <v>366</v>
      </c>
      <c r="G160" s="1"/>
      <c r="H160" s="1"/>
      <c r="I160" s="1"/>
      <c r="J160" s="2">
        <v>262.99</v>
      </c>
      <c r="K160" s="2"/>
      <c r="L160" s="2"/>
      <c r="M160" s="15"/>
    </row>
    <row r="161" spans="1:13" x14ac:dyDescent="0.25">
      <c r="A161" s="1"/>
      <c r="B161" s="1"/>
      <c r="C161" s="1"/>
      <c r="D161" s="1"/>
      <c r="E161" s="1"/>
      <c r="F161" s="1" t="s">
        <v>247</v>
      </c>
      <c r="G161" s="1"/>
      <c r="H161" s="1"/>
      <c r="I161" s="1"/>
      <c r="J161" s="2">
        <v>7757.12</v>
      </c>
      <c r="K161" s="2">
        <v>9400</v>
      </c>
      <c r="L161" s="2">
        <f>ROUND((J161-K161),5)</f>
        <v>-1642.88</v>
      </c>
      <c r="M161" s="15">
        <f>ROUND(IF(K161=0, IF(J161=0, 0, 1), J161/K161),5)</f>
        <v>0.82523000000000002</v>
      </c>
    </row>
    <row r="162" spans="1:13" x14ac:dyDescent="0.25">
      <c r="A162" s="1"/>
      <c r="B162" s="1"/>
      <c r="C162" s="1"/>
      <c r="D162" s="1"/>
      <c r="E162" s="1"/>
      <c r="F162" s="1" t="s">
        <v>248</v>
      </c>
      <c r="G162" s="1"/>
      <c r="H162" s="1"/>
      <c r="I162" s="1"/>
      <c r="J162" s="2"/>
      <c r="K162" s="2"/>
      <c r="L162" s="2"/>
      <c r="M162" s="15"/>
    </row>
    <row r="163" spans="1:13" x14ac:dyDescent="0.25">
      <c r="A163" s="1"/>
      <c r="B163" s="1"/>
      <c r="C163" s="1"/>
      <c r="D163" s="1"/>
      <c r="E163" s="1"/>
      <c r="F163" s="1"/>
      <c r="G163" s="1" t="s">
        <v>249</v>
      </c>
      <c r="H163" s="1"/>
      <c r="I163" s="1"/>
      <c r="J163" s="2">
        <v>145</v>
      </c>
      <c r="K163" s="2">
        <v>6000</v>
      </c>
      <c r="L163" s="2">
        <f>ROUND((J163-K163),5)</f>
        <v>-5855</v>
      </c>
      <c r="M163" s="15">
        <f>ROUND(IF(K163=0, IF(J163=0, 0, 1), J163/K163),5)</f>
        <v>2.4170000000000001E-2</v>
      </c>
    </row>
    <row r="164" spans="1:13" x14ac:dyDescent="0.25">
      <c r="A164" s="1"/>
      <c r="B164" s="1"/>
      <c r="C164" s="1"/>
      <c r="D164" s="1"/>
      <c r="E164" s="1"/>
      <c r="F164" s="1"/>
      <c r="G164" s="1" t="s">
        <v>250</v>
      </c>
      <c r="H164" s="1"/>
      <c r="I164" s="1"/>
      <c r="J164" s="2">
        <v>0</v>
      </c>
      <c r="K164" s="2">
        <v>12450</v>
      </c>
      <c r="L164" s="2">
        <f>ROUND((J164-K164),5)</f>
        <v>-12450</v>
      </c>
      <c r="M164" s="15">
        <f>ROUND(IF(K164=0, IF(J164=0, 0, 1), J164/K164),5)</f>
        <v>0</v>
      </c>
    </row>
    <row r="165" spans="1:13" x14ac:dyDescent="0.25">
      <c r="A165" s="1"/>
      <c r="B165" s="1"/>
      <c r="C165" s="1"/>
      <c r="D165" s="1"/>
      <c r="E165" s="1"/>
      <c r="F165" s="1"/>
      <c r="G165" s="1" t="s">
        <v>251</v>
      </c>
      <c r="H165" s="1"/>
      <c r="I165" s="1"/>
      <c r="J165" s="2">
        <v>11545.24</v>
      </c>
      <c r="K165" s="2">
        <v>7000</v>
      </c>
      <c r="L165" s="2">
        <f>ROUND((J165-K165),5)</f>
        <v>4545.24</v>
      </c>
      <c r="M165" s="15">
        <f>ROUND(IF(K165=0, IF(J165=0, 0, 1), J165/K165),5)</f>
        <v>1.6493199999999999</v>
      </c>
    </row>
    <row r="166" spans="1:13" x14ac:dyDescent="0.25">
      <c r="A166" s="1"/>
      <c r="B166" s="1"/>
      <c r="C166" s="1"/>
      <c r="D166" s="1"/>
      <c r="E166" s="1"/>
      <c r="F166" s="1"/>
      <c r="G166" s="1" t="s">
        <v>252</v>
      </c>
      <c r="H166" s="1"/>
      <c r="I166" s="1"/>
      <c r="J166" s="2">
        <v>477.95</v>
      </c>
      <c r="K166" s="2">
        <v>9200</v>
      </c>
      <c r="L166" s="2">
        <f>ROUND((J166-K166),5)</f>
        <v>-8722.0499999999993</v>
      </c>
      <c r="M166" s="15">
        <f>ROUND(IF(K166=0, IF(J166=0, 0, 1), J166/K166),5)</f>
        <v>5.1950000000000003E-2</v>
      </c>
    </row>
    <row r="167" spans="1:13" x14ac:dyDescent="0.25">
      <c r="A167" s="1"/>
      <c r="B167" s="1"/>
      <c r="C167" s="1"/>
      <c r="D167" s="1"/>
      <c r="E167" s="1"/>
      <c r="F167" s="1"/>
      <c r="G167" s="1" t="s">
        <v>253</v>
      </c>
      <c r="H167" s="1"/>
      <c r="I167" s="1"/>
      <c r="J167" s="2">
        <v>0</v>
      </c>
      <c r="K167" s="2">
        <v>1500</v>
      </c>
      <c r="L167" s="2">
        <f>ROUND((J167-K167),5)</f>
        <v>-1500</v>
      </c>
      <c r="M167" s="15">
        <f>ROUND(IF(K167=0, IF(J167=0, 0, 1), J167/K167),5)</f>
        <v>0</v>
      </c>
    </row>
    <row r="168" spans="1:13" x14ac:dyDescent="0.25">
      <c r="A168" s="1"/>
      <c r="B168" s="1"/>
      <c r="C168" s="1"/>
      <c r="D168" s="1"/>
      <c r="E168" s="1"/>
      <c r="F168" s="1"/>
      <c r="G168" s="1" t="s">
        <v>254</v>
      </c>
      <c r="H168" s="1"/>
      <c r="I168" s="1"/>
      <c r="J168" s="2">
        <v>0</v>
      </c>
      <c r="K168" s="2">
        <v>2000</v>
      </c>
      <c r="L168" s="2">
        <f>ROUND((J168-K168),5)</f>
        <v>-2000</v>
      </c>
      <c r="M168" s="15">
        <f>ROUND(IF(K168=0, IF(J168=0, 0, 1), J168/K168),5)</f>
        <v>0</v>
      </c>
    </row>
    <row r="169" spans="1:13" x14ac:dyDescent="0.25">
      <c r="A169" s="1"/>
      <c r="B169" s="1"/>
      <c r="C169" s="1"/>
      <c r="D169" s="1"/>
      <c r="E169" s="1"/>
      <c r="F169" s="1"/>
      <c r="G169" s="1" t="s">
        <v>255</v>
      </c>
      <c r="H169" s="1"/>
      <c r="I169" s="1"/>
      <c r="J169" s="2">
        <v>1757.09</v>
      </c>
      <c r="K169" s="2">
        <v>3600</v>
      </c>
      <c r="L169" s="2">
        <f>ROUND((J169-K169),5)</f>
        <v>-1842.91</v>
      </c>
      <c r="M169" s="15">
        <f>ROUND(IF(K169=0, IF(J169=0, 0, 1), J169/K169),5)</f>
        <v>0.48808000000000001</v>
      </c>
    </row>
    <row r="170" spans="1:13" x14ac:dyDescent="0.25">
      <c r="A170" s="1"/>
      <c r="B170" s="1"/>
      <c r="C170" s="1"/>
      <c r="D170" s="1"/>
      <c r="E170" s="1"/>
      <c r="F170" s="1"/>
      <c r="G170" s="1" t="s">
        <v>256</v>
      </c>
      <c r="H170" s="1"/>
      <c r="I170" s="1"/>
      <c r="J170" s="2">
        <v>3382.14</v>
      </c>
      <c r="K170" s="2">
        <v>3000</v>
      </c>
      <c r="L170" s="2">
        <f>ROUND((J170-K170),5)</f>
        <v>382.14</v>
      </c>
      <c r="M170" s="15">
        <f>ROUND(IF(K170=0, IF(J170=0, 0, 1), J170/K170),5)</f>
        <v>1.12738</v>
      </c>
    </row>
    <row r="171" spans="1:13" x14ac:dyDescent="0.25">
      <c r="A171" s="1"/>
      <c r="B171" s="1"/>
      <c r="C171" s="1"/>
      <c r="D171" s="1"/>
      <c r="E171" s="1"/>
      <c r="F171" s="1"/>
      <c r="G171" s="1" t="s">
        <v>257</v>
      </c>
      <c r="H171" s="1"/>
      <c r="I171" s="1"/>
      <c r="J171" s="2">
        <v>0</v>
      </c>
      <c r="K171" s="2">
        <v>0</v>
      </c>
      <c r="L171" s="2">
        <f>ROUND((J171-K171),5)</f>
        <v>0</v>
      </c>
      <c r="M171" s="15">
        <f>ROUND(IF(K171=0, IF(J171=0, 0, 1), J171/K171),5)</f>
        <v>0</v>
      </c>
    </row>
    <row r="172" spans="1:13" x14ac:dyDescent="0.25">
      <c r="A172" s="1"/>
      <c r="B172" s="1"/>
      <c r="C172" s="1"/>
      <c r="D172" s="1"/>
      <c r="E172" s="1"/>
      <c r="F172" s="1"/>
      <c r="G172" s="1" t="s">
        <v>258</v>
      </c>
      <c r="H172" s="1"/>
      <c r="I172" s="1"/>
      <c r="J172" s="2">
        <v>677.73</v>
      </c>
      <c r="K172" s="2">
        <v>1000</v>
      </c>
      <c r="L172" s="2">
        <f>ROUND((J172-K172),5)</f>
        <v>-322.27</v>
      </c>
      <c r="M172" s="15">
        <f>ROUND(IF(K172=0, IF(J172=0, 0, 1), J172/K172),5)</f>
        <v>0.67773000000000005</v>
      </c>
    </row>
    <row r="173" spans="1:13" ht="15.75" thickBot="1" x14ac:dyDescent="0.3">
      <c r="A173" s="1"/>
      <c r="B173" s="1"/>
      <c r="C173" s="1"/>
      <c r="D173" s="1"/>
      <c r="E173" s="1"/>
      <c r="F173" s="1"/>
      <c r="G173" s="1" t="s">
        <v>259</v>
      </c>
      <c r="H173" s="1"/>
      <c r="I173" s="1"/>
      <c r="J173" s="4">
        <v>0</v>
      </c>
      <c r="K173" s="4">
        <v>0</v>
      </c>
      <c r="L173" s="4">
        <f>ROUND((J173-K173),5)</f>
        <v>0</v>
      </c>
      <c r="M173" s="18">
        <f>ROUND(IF(K173=0, IF(J173=0, 0, 1), J173/K173),5)</f>
        <v>0</v>
      </c>
    </row>
    <row r="174" spans="1:13" x14ac:dyDescent="0.25">
      <c r="A174" s="1"/>
      <c r="B174" s="1"/>
      <c r="C174" s="1"/>
      <c r="D174" s="1"/>
      <c r="E174" s="1"/>
      <c r="F174" s="1" t="s">
        <v>260</v>
      </c>
      <c r="G174" s="1"/>
      <c r="H174" s="1"/>
      <c r="I174" s="1"/>
      <c r="J174" s="2">
        <f>ROUND(SUM(J162:J173),5)</f>
        <v>17985.150000000001</v>
      </c>
      <c r="K174" s="2">
        <f>ROUND(SUM(K162:K173),5)</f>
        <v>45750</v>
      </c>
      <c r="L174" s="2">
        <f>ROUND((J174-K174),5)</f>
        <v>-27764.85</v>
      </c>
      <c r="M174" s="15">
        <f>ROUND(IF(K174=0, IF(J174=0, 0, 1), J174/K174),5)</f>
        <v>0.39312000000000002</v>
      </c>
    </row>
    <row r="175" spans="1:13" x14ac:dyDescent="0.25">
      <c r="A175" s="1"/>
      <c r="B175" s="1"/>
      <c r="C175" s="1"/>
      <c r="D175" s="1"/>
      <c r="E175" s="1"/>
      <c r="F175" s="1" t="s">
        <v>261</v>
      </c>
      <c r="G175" s="1"/>
      <c r="H175" s="1"/>
      <c r="I175" s="1"/>
      <c r="J175" s="2"/>
      <c r="K175" s="2"/>
      <c r="L175" s="2"/>
      <c r="M175" s="15"/>
    </row>
    <row r="176" spans="1:13" x14ac:dyDescent="0.25">
      <c r="A176" s="1"/>
      <c r="B176" s="1"/>
      <c r="C176" s="1"/>
      <c r="D176" s="1"/>
      <c r="E176" s="1"/>
      <c r="F176" s="1"/>
      <c r="G176" s="1" t="s">
        <v>262</v>
      </c>
      <c r="H176" s="1"/>
      <c r="I176" s="1"/>
      <c r="J176" s="2">
        <v>844.03</v>
      </c>
      <c r="K176" s="2">
        <v>0</v>
      </c>
      <c r="L176" s="2">
        <f>ROUND((J176-K176),5)</f>
        <v>844.03</v>
      </c>
      <c r="M176" s="15">
        <f>ROUND(IF(K176=0, IF(J176=0, 0, 1), J176/K176),5)</f>
        <v>1</v>
      </c>
    </row>
    <row r="177" spans="1:13" x14ac:dyDescent="0.25">
      <c r="A177" s="1"/>
      <c r="B177" s="1"/>
      <c r="C177" s="1"/>
      <c r="D177" s="1"/>
      <c r="E177" s="1"/>
      <c r="F177" s="1"/>
      <c r="G177" s="1" t="s">
        <v>263</v>
      </c>
      <c r="H177" s="1"/>
      <c r="I177" s="1"/>
      <c r="J177" s="2">
        <v>641.15</v>
      </c>
      <c r="K177" s="2">
        <v>0</v>
      </c>
      <c r="L177" s="2">
        <f>ROUND((J177-K177),5)</f>
        <v>641.15</v>
      </c>
      <c r="M177" s="15">
        <f>ROUND(IF(K177=0, IF(J177=0, 0, 1), J177/K177),5)</f>
        <v>1</v>
      </c>
    </row>
    <row r="178" spans="1:13" x14ac:dyDescent="0.25">
      <c r="A178" s="1"/>
      <c r="B178" s="1"/>
      <c r="C178" s="1"/>
      <c r="D178" s="1"/>
      <c r="E178" s="1"/>
      <c r="F178" s="1"/>
      <c r="G178" s="1" t="s">
        <v>264</v>
      </c>
      <c r="H178" s="1"/>
      <c r="I178" s="1"/>
      <c r="J178" s="2">
        <v>127.19</v>
      </c>
      <c r="K178" s="2">
        <v>0</v>
      </c>
      <c r="L178" s="2">
        <f>ROUND((J178-K178),5)</f>
        <v>127.19</v>
      </c>
      <c r="M178" s="15">
        <f>ROUND(IF(K178=0, IF(J178=0, 0, 1), J178/K178),5)</f>
        <v>1</v>
      </c>
    </row>
    <row r="179" spans="1:13" x14ac:dyDescent="0.25">
      <c r="A179" s="1"/>
      <c r="B179" s="1"/>
      <c r="C179" s="1"/>
      <c r="D179" s="1"/>
      <c r="E179" s="1"/>
      <c r="F179" s="1"/>
      <c r="G179" s="1" t="s">
        <v>265</v>
      </c>
      <c r="H179" s="1"/>
      <c r="I179" s="1"/>
      <c r="J179" s="2">
        <v>34.380000000000003</v>
      </c>
      <c r="K179" s="2"/>
      <c r="L179" s="2"/>
      <c r="M179" s="15"/>
    </row>
    <row r="180" spans="1:13" x14ac:dyDescent="0.25">
      <c r="A180" s="1"/>
      <c r="B180" s="1"/>
      <c r="C180" s="1"/>
      <c r="D180" s="1"/>
      <c r="E180" s="1"/>
      <c r="F180" s="1"/>
      <c r="G180" s="1" t="s">
        <v>266</v>
      </c>
      <c r="H180" s="1"/>
      <c r="I180" s="1"/>
      <c r="J180" s="2">
        <v>0</v>
      </c>
      <c r="K180" s="2">
        <v>0</v>
      </c>
      <c r="L180" s="2">
        <f>ROUND((J180-K180),5)</f>
        <v>0</v>
      </c>
      <c r="M180" s="15">
        <f>ROUND(IF(K180=0, IF(J180=0, 0, 1), J180/K180),5)</f>
        <v>0</v>
      </c>
    </row>
    <row r="181" spans="1:13" x14ac:dyDescent="0.25">
      <c r="A181" s="1"/>
      <c r="B181" s="1"/>
      <c r="C181" s="1"/>
      <c r="D181" s="1"/>
      <c r="E181" s="1"/>
      <c r="F181" s="1"/>
      <c r="G181" s="1" t="s">
        <v>267</v>
      </c>
      <c r="H181" s="1"/>
      <c r="I181" s="1"/>
      <c r="J181" s="2">
        <v>970.05</v>
      </c>
      <c r="K181" s="2">
        <v>0</v>
      </c>
      <c r="L181" s="2">
        <f>ROUND((J181-K181),5)</f>
        <v>970.05</v>
      </c>
      <c r="M181" s="15">
        <f>ROUND(IF(K181=0, IF(J181=0, 0, 1), J181/K181),5)</f>
        <v>1</v>
      </c>
    </row>
    <row r="182" spans="1:13" x14ac:dyDescent="0.25">
      <c r="A182" s="1"/>
      <c r="B182" s="1"/>
      <c r="C182" s="1"/>
      <c r="D182" s="1"/>
      <c r="E182" s="1"/>
      <c r="F182" s="1"/>
      <c r="G182" s="1" t="s">
        <v>268</v>
      </c>
      <c r="H182" s="1"/>
      <c r="I182" s="1"/>
      <c r="J182" s="2">
        <v>25.29</v>
      </c>
      <c r="K182" s="2">
        <v>0</v>
      </c>
      <c r="L182" s="2">
        <f>ROUND((J182-K182),5)</f>
        <v>25.29</v>
      </c>
      <c r="M182" s="15">
        <f>ROUND(IF(K182=0, IF(J182=0, 0, 1), J182/K182),5)</f>
        <v>1</v>
      </c>
    </row>
    <row r="183" spans="1:13" x14ac:dyDescent="0.25">
      <c r="A183" s="1"/>
      <c r="B183" s="1"/>
      <c r="C183" s="1"/>
      <c r="D183" s="1"/>
      <c r="E183" s="1"/>
      <c r="F183" s="1"/>
      <c r="G183" s="1" t="s">
        <v>269</v>
      </c>
      <c r="H183" s="1"/>
      <c r="I183" s="1"/>
      <c r="J183" s="2">
        <v>1115.95</v>
      </c>
      <c r="K183" s="2">
        <v>0</v>
      </c>
      <c r="L183" s="2">
        <f>ROUND((J183-K183),5)</f>
        <v>1115.95</v>
      </c>
      <c r="M183" s="15">
        <f>ROUND(IF(K183=0, IF(J183=0, 0, 1), J183/K183),5)</f>
        <v>1</v>
      </c>
    </row>
    <row r="184" spans="1:13" x14ac:dyDescent="0.25">
      <c r="A184" s="1"/>
      <c r="B184" s="1"/>
      <c r="C184" s="1"/>
      <c r="D184" s="1"/>
      <c r="E184" s="1"/>
      <c r="F184" s="1"/>
      <c r="G184" s="1" t="s">
        <v>270</v>
      </c>
      <c r="H184" s="1"/>
      <c r="I184" s="1"/>
      <c r="J184" s="2">
        <v>153.51</v>
      </c>
      <c r="K184" s="2">
        <v>0</v>
      </c>
      <c r="L184" s="2">
        <f>ROUND((J184-K184),5)</f>
        <v>153.51</v>
      </c>
      <c r="M184" s="15">
        <f>ROUND(IF(K184=0, IF(J184=0, 0, 1), J184/K184),5)</f>
        <v>1</v>
      </c>
    </row>
    <row r="185" spans="1:13" x14ac:dyDescent="0.25">
      <c r="A185" s="1"/>
      <c r="B185" s="1"/>
      <c r="C185" s="1"/>
      <c r="D185" s="1"/>
      <c r="E185" s="1"/>
      <c r="F185" s="1"/>
      <c r="G185" s="1" t="s">
        <v>271</v>
      </c>
      <c r="H185" s="1"/>
      <c r="I185" s="1"/>
      <c r="J185" s="2">
        <v>4389.8900000000003</v>
      </c>
      <c r="K185" s="2">
        <v>0</v>
      </c>
      <c r="L185" s="2">
        <f>ROUND((J185-K185),5)</f>
        <v>4389.8900000000003</v>
      </c>
      <c r="M185" s="15">
        <f>ROUND(IF(K185=0, IF(J185=0, 0, 1), J185/K185),5)</f>
        <v>1</v>
      </c>
    </row>
    <row r="186" spans="1:13" x14ac:dyDescent="0.25">
      <c r="A186" s="1"/>
      <c r="B186" s="1"/>
      <c r="C186" s="1"/>
      <c r="D186" s="1"/>
      <c r="E186" s="1"/>
      <c r="F186" s="1"/>
      <c r="G186" s="1" t="s">
        <v>272</v>
      </c>
      <c r="H186" s="1"/>
      <c r="I186" s="1"/>
      <c r="J186" s="2">
        <v>1521.4</v>
      </c>
      <c r="K186" s="2">
        <v>0</v>
      </c>
      <c r="L186" s="2">
        <f>ROUND((J186-K186),5)</f>
        <v>1521.4</v>
      </c>
      <c r="M186" s="15">
        <f>ROUND(IF(K186=0, IF(J186=0, 0, 1), J186/K186),5)</f>
        <v>1</v>
      </c>
    </row>
    <row r="187" spans="1:13" x14ac:dyDescent="0.25">
      <c r="A187" s="1"/>
      <c r="B187" s="1"/>
      <c r="C187" s="1"/>
      <c r="D187" s="1"/>
      <c r="E187" s="1"/>
      <c r="F187" s="1"/>
      <c r="G187" s="1" t="s">
        <v>273</v>
      </c>
      <c r="H187" s="1"/>
      <c r="I187" s="1"/>
      <c r="J187" s="2">
        <v>438</v>
      </c>
      <c r="K187" s="2">
        <v>0</v>
      </c>
      <c r="L187" s="2">
        <f>ROUND((J187-K187),5)</f>
        <v>438</v>
      </c>
      <c r="M187" s="15">
        <f>ROUND(IF(K187=0, IF(J187=0, 0, 1), J187/K187),5)</f>
        <v>1</v>
      </c>
    </row>
    <row r="188" spans="1:13" x14ac:dyDescent="0.25">
      <c r="A188" s="1"/>
      <c r="B188" s="1"/>
      <c r="C188" s="1"/>
      <c r="D188" s="1"/>
      <c r="E188" s="1"/>
      <c r="F188" s="1"/>
      <c r="G188" s="1" t="s">
        <v>274</v>
      </c>
      <c r="H188" s="1"/>
      <c r="I188" s="1"/>
      <c r="J188" s="2">
        <v>3007.78</v>
      </c>
      <c r="K188" s="2">
        <v>0</v>
      </c>
      <c r="L188" s="2">
        <f>ROUND((J188-K188),5)</f>
        <v>3007.78</v>
      </c>
      <c r="M188" s="15">
        <f>ROUND(IF(K188=0, IF(J188=0, 0, 1), J188/K188),5)</f>
        <v>1</v>
      </c>
    </row>
    <row r="189" spans="1:13" x14ac:dyDescent="0.25">
      <c r="A189" s="1"/>
      <c r="B189" s="1"/>
      <c r="C189" s="1"/>
      <c r="D189" s="1"/>
      <c r="E189" s="1"/>
      <c r="F189" s="1"/>
      <c r="G189" s="1" t="s">
        <v>275</v>
      </c>
      <c r="H189" s="1"/>
      <c r="I189" s="1"/>
      <c r="J189" s="2">
        <v>264.33999999999997</v>
      </c>
      <c r="K189" s="2">
        <v>0</v>
      </c>
      <c r="L189" s="2">
        <f>ROUND((J189-K189),5)</f>
        <v>264.33999999999997</v>
      </c>
      <c r="M189" s="15">
        <f>ROUND(IF(K189=0, IF(J189=0, 0, 1), J189/K189),5)</f>
        <v>1</v>
      </c>
    </row>
    <row r="190" spans="1:13" x14ac:dyDescent="0.25">
      <c r="A190" s="1"/>
      <c r="B190" s="1"/>
      <c r="C190" s="1"/>
      <c r="D190" s="1"/>
      <c r="E190" s="1"/>
      <c r="F190" s="1"/>
      <c r="G190" s="1" t="s">
        <v>276</v>
      </c>
      <c r="H190" s="1"/>
      <c r="I190" s="1"/>
      <c r="J190" s="2">
        <v>20.8</v>
      </c>
      <c r="K190" s="2">
        <v>0</v>
      </c>
      <c r="L190" s="2">
        <f>ROUND((J190-K190),5)</f>
        <v>20.8</v>
      </c>
      <c r="M190" s="15">
        <f>ROUND(IF(K190=0, IF(J190=0, 0, 1), J190/K190),5)</f>
        <v>1</v>
      </c>
    </row>
    <row r="191" spans="1:13" x14ac:dyDescent="0.25">
      <c r="A191" s="1"/>
      <c r="B191" s="1"/>
      <c r="C191" s="1"/>
      <c r="D191" s="1"/>
      <c r="E191" s="1"/>
      <c r="F191" s="1"/>
      <c r="G191" s="1" t="s">
        <v>277</v>
      </c>
      <c r="H191" s="1"/>
      <c r="I191" s="1"/>
      <c r="J191" s="2">
        <v>0</v>
      </c>
      <c r="K191" s="2">
        <v>0</v>
      </c>
      <c r="L191" s="2">
        <f>ROUND((J191-K191),5)</f>
        <v>0</v>
      </c>
      <c r="M191" s="15">
        <f>ROUND(IF(K191=0, IF(J191=0, 0, 1), J191/K191),5)</f>
        <v>0</v>
      </c>
    </row>
    <row r="192" spans="1:13" x14ac:dyDescent="0.25">
      <c r="A192" s="1"/>
      <c r="B192" s="1"/>
      <c r="C192" s="1"/>
      <c r="D192" s="1"/>
      <c r="E192" s="1"/>
      <c r="F192" s="1"/>
      <c r="G192" s="1" t="s">
        <v>278</v>
      </c>
      <c r="H192" s="1"/>
      <c r="I192" s="1"/>
      <c r="J192" s="2">
        <v>186.37</v>
      </c>
      <c r="K192" s="2">
        <v>0</v>
      </c>
      <c r="L192" s="2">
        <f>ROUND((J192-K192),5)</f>
        <v>186.37</v>
      </c>
      <c r="M192" s="15">
        <f>ROUND(IF(K192=0, IF(J192=0, 0, 1), J192/K192),5)</f>
        <v>1</v>
      </c>
    </row>
    <row r="193" spans="1:13" x14ac:dyDescent="0.25">
      <c r="A193" s="1"/>
      <c r="B193" s="1"/>
      <c r="C193" s="1"/>
      <c r="D193" s="1"/>
      <c r="E193" s="1"/>
      <c r="F193" s="1"/>
      <c r="G193" s="1" t="s">
        <v>279</v>
      </c>
      <c r="H193" s="1"/>
      <c r="I193" s="1"/>
      <c r="J193" s="2">
        <v>5577.51</v>
      </c>
      <c r="K193" s="2">
        <v>0</v>
      </c>
      <c r="L193" s="2">
        <f>ROUND((J193-K193),5)</f>
        <v>5577.51</v>
      </c>
      <c r="M193" s="15">
        <f>ROUND(IF(K193=0, IF(J193=0, 0, 1), J193/K193),5)</f>
        <v>1</v>
      </c>
    </row>
    <row r="194" spans="1:13" x14ac:dyDescent="0.25">
      <c r="A194" s="1"/>
      <c r="B194" s="1"/>
      <c r="C194" s="1"/>
      <c r="D194" s="1"/>
      <c r="E194" s="1"/>
      <c r="F194" s="1"/>
      <c r="G194" s="1" t="s">
        <v>280</v>
      </c>
      <c r="H194" s="1"/>
      <c r="I194" s="1"/>
      <c r="J194" s="2">
        <v>225.37</v>
      </c>
      <c r="K194" s="2">
        <v>0</v>
      </c>
      <c r="L194" s="2">
        <f>ROUND((J194-K194),5)</f>
        <v>225.37</v>
      </c>
      <c r="M194" s="15">
        <f>ROUND(IF(K194=0, IF(J194=0, 0, 1), J194/K194),5)</f>
        <v>1</v>
      </c>
    </row>
    <row r="195" spans="1:13" x14ac:dyDescent="0.25">
      <c r="A195" s="1"/>
      <c r="B195" s="1"/>
      <c r="C195" s="1"/>
      <c r="D195" s="1"/>
      <c r="E195" s="1"/>
      <c r="F195" s="1"/>
      <c r="G195" s="1" t="s">
        <v>281</v>
      </c>
      <c r="H195" s="1"/>
      <c r="I195" s="1"/>
      <c r="J195" s="2">
        <v>15813.18</v>
      </c>
      <c r="K195" s="2">
        <v>0</v>
      </c>
      <c r="L195" s="2">
        <f>ROUND((J195-K195),5)</f>
        <v>15813.18</v>
      </c>
      <c r="M195" s="15">
        <f>ROUND(IF(K195=0, IF(J195=0, 0, 1), J195/K195),5)</f>
        <v>1</v>
      </c>
    </row>
    <row r="196" spans="1:13" x14ac:dyDescent="0.25">
      <c r="A196" s="1"/>
      <c r="B196" s="1"/>
      <c r="C196" s="1"/>
      <c r="D196" s="1"/>
      <c r="E196" s="1"/>
      <c r="F196" s="1"/>
      <c r="G196" s="1" t="s">
        <v>282</v>
      </c>
      <c r="H196" s="1"/>
      <c r="I196" s="1"/>
      <c r="J196" s="2">
        <v>3837.14</v>
      </c>
      <c r="K196" s="2">
        <v>0</v>
      </c>
      <c r="L196" s="2">
        <f>ROUND((J196-K196),5)</f>
        <v>3837.14</v>
      </c>
      <c r="M196" s="15">
        <f>ROUND(IF(K196=0, IF(J196=0, 0, 1), J196/K196),5)</f>
        <v>1</v>
      </c>
    </row>
    <row r="197" spans="1:13" ht="15.75" thickBot="1" x14ac:dyDescent="0.3">
      <c r="A197" s="1"/>
      <c r="B197" s="1"/>
      <c r="C197" s="1"/>
      <c r="D197" s="1"/>
      <c r="E197" s="1"/>
      <c r="F197" s="1"/>
      <c r="G197" s="1" t="s">
        <v>283</v>
      </c>
      <c r="H197" s="1"/>
      <c r="I197" s="1"/>
      <c r="J197" s="35">
        <v>1728.17</v>
      </c>
      <c r="K197" s="35">
        <v>25000</v>
      </c>
      <c r="L197" s="35">
        <f>ROUND((J197-K197),5)</f>
        <v>-23271.83</v>
      </c>
      <c r="M197" s="36">
        <f>ROUND(IF(K197=0, IF(J197=0, 0, 1), J197/K197),5)</f>
        <v>6.9129999999999997E-2</v>
      </c>
    </row>
    <row r="198" spans="1:13" ht="15.75" thickBot="1" x14ac:dyDescent="0.3">
      <c r="A198" s="1"/>
      <c r="B198" s="1"/>
      <c r="C198" s="1"/>
      <c r="D198" s="1"/>
      <c r="E198" s="1"/>
      <c r="F198" s="1" t="s">
        <v>284</v>
      </c>
      <c r="G198" s="1"/>
      <c r="H198" s="1"/>
      <c r="I198" s="1"/>
      <c r="J198" s="3">
        <f>ROUND(SUM(J175:J197),5)</f>
        <v>40921.5</v>
      </c>
      <c r="K198" s="3">
        <f>ROUND(SUM(K175:K197),5)</f>
        <v>25000</v>
      </c>
      <c r="L198" s="3">
        <f>ROUND((J198-K198),5)</f>
        <v>15921.5</v>
      </c>
      <c r="M198" s="17">
        <f>ROUND(IF(K198=0, IF(J198=0, 0, 1), J198/K198),5)</f>
        <v>1.63686</v>
      </c>
    </row>
    <row r="199" spans="1:13" x14ac:dyDescent="0.25">
      <c r="A199" s="1"/>
      <c r="B199" s="1"/>
      <c r="C199" s="1"/>
      <c r="D199" s="1"/>
      <c r="E199" s="1" t="s">
        <v>285</v>
      </c>
      <c r="F199" s="1"/>
      <c r="G199" s="1"/>
      <c r="H199" s="1"/>
      <c r="I199" s="1"/>
      <c r="J199" s="2">
        <f>ROUND(SUM(J157:J161)+J174+J198,5)</f>
        <v>66926.759999999995</v>
      </c>
      <c r="K199" s="2">
        <f>ROUND(SUM(K157:K161)+K174+K198,5)</f>
        <v>81150</v>
      </c>
      <c r="L199" s="2">
        <f>ROUND((J199-K199),5)</f>
        <v>-14223.24</v>
      </c>
      <c r="M199" s="15">
        <f>ROUND(IF(K199=0, IF(J199=0, 0, 1), J199/K199),5)</f>
        <v>0.82472999999999996</v>
      </c>
    </row>
    <row r="200" spans="1:13" x14ac:dyDescent="0.25">
      <c r="A200" s="1"/>
      <c r="B200" s="1"/>
      <c r="C200" s="1"/>
      <c r="D200" s="1"/>
      <c r="E200" s="1" t="s">
        <v>286</v>
      </c>
      <c r="F200" s="1"/>
      <c r="G200" s="1"/>
      <c r="H200" s="1"/>
      <c r="I200" s="1"/>
      <c r="J200" s="2"/>
      <c r="K200" s="2"/>
      <c r="L200" s="2"/>
      <c r="M200" s="15"/>
    </row>
    <row r="201" spans="1:13" x14ac:dyDescent="0.25">
      <c r="A201" s="1"/>
      <c r="B201" s="1"/>
      <c r="C201" s="1"/>
      <c r="D201" s="1"/>
      <c r="E201" s="1"/>
      <c r="F201" s="1" t="s">
        <v>287</v>
      </c>
      <c r="G201" s="1"/>
      <c r="H201" s="1"/>
      <c r="I201" s="1"/>
      <c r="J201" s="2">
        <v>7615.67</v>
      </c>
      <c r="K201" s="2">
        <v>1950</v>
      </c>
      <c r="L201" s="2">
        <f>ROUND((J201-K201),5)</f>
        <v>5665.67</v>
      </c>
      <c r="M201" s="15">
        <f>ROUND(IF(K201=0, IF(J201=0, 0, 1), J201/K201),5)</f>
        <v>3.9054700000000002</v>
      </c>
    </row>
    <row r="202" spans="1:13" x14ac:dyDescent="0.25">
      <c r="A202" s="1"/>
      <c r="B202" s="1"/>
      <c r="C202" s="1"/>
      <c r="D202" s="1"/>
      <c r="E202" s="1"/>
      <c r="F202" s="1" t="s">
        <v>288</v>
      </c>
      <c r="G202" s="1"/>
      <c r="H202" s="1"/>
      <c r="I202" s="1"/>
      <c r="J202" s="2">
        <v>87.98</v>
      </c>
      <c r="K202" s="2">
        <v>3750</v>
      </c>
      <c r="L202" s="2">
        <f>ROUND((J202-K202),5)</f>
        <v>-3662.02</v>
      </c>
      <c r="M202" s="15">
        <f>ROUND(IF(K202=0, IF(J202=0, 0, 1), J202/K202),5)</f>
        <v>2.3460000000000002E-2</v>
      </c>
    </row>
    <row r="203" spans="1:13" ht="15.75" thickBot="1" x14ac:dyDescent="0.3">
      <c r="A203" s="1"/>
      <c r="B203" s="1"/>
      <c r="C203" s="1"/>
      <c r="D203" s="1"/>
      <c r="E203" s="1"/>
      <c r="F203" s="1" t="s">
        <v>289</v>
      </c>
      <c r="G203" s="1"/>
      <c r="H203" s="1"/>
      <c r="I203" s="1"/>
      <c r="J203" s="4">
        <v>0</v>
      </c>
      <c r="K203" s="4">
        <v>0</v>
      </c>
      <c r="L203" s="4">
        <f>ROUND((J203-K203),5)</f>
        <v>0</v>
      </c>
      <c r="M203" s="18">
        <f>ROUND(IF(K203=0, IF(J203=0, 0, 1), J203/K203),5)</f>
        <v>0</v>
      </c>
    </row>
    <row r="204" spans="1:13" x14ac:dyDescent="0.25">
      <c r="A204" s="1"/>
      <c r="B204" s="1"/>
      <c r="C204" s="1"/>
      <c r="D204" s="1"/>
      <c r="E204" s="1" t="s">
        <v>290</v>
      </c>
      <c r="F204" s="1"/>
      <c r="G204" s="1"/>
      <c r="H204" s="1"/>
      <c r="I204" s="1"/>
      <c r="J204" s="2">
        <f>ROUND(SUM(J200:J203),5)</f>
        <v>7703.65</v>
      </c>
      <c r="K204" s="2">
        <f>ROUND(SUM(K200:K203),5)</f>
        <v>5700</v>
      </c>
      <c r="L204" s="2">
        <f>ROUND((J204-K204),5)</f>
        <v>2003.65</v>
      </c>
      <c r="M204" s="15">
        <f>ROUND(IF(K204=0, IF(J204=0, 0, 1), J204/K204),5)</f>
        <v>1.3515200000000001</v>
      </c>
    </row>
    <row r="205" spans="1:13" x14ac:dyDescent="0.25">
      <c r="A205" s="1"/>
      <c r="B205" s="1"/>
      <c r="C205" s="1"/>
      <c r="D205" s="1"/>
      <c r="E205" s="1" t="s">
        <v>291</v>
      </c>
      <c r="F205" s="1"/>
      <c r="G205" s="1"/>
      <c r="H205" s="1"/>
      <c r="I205" s="1"/>
      <c r="J205" s="2"/>
      <c r="K205" s="2"/>
      <c r="L205" s="2"/>
      <c r="M205" s="15"/>
    </row>
    <row r="206" spans="1:13" x14ac:dyDescent="0.25">
      <c r="A206" s="1"/>
      <c r="B206" s="1"/>
      <c r="C206" s="1"/>
      <c r="D206" s="1"/>
      <c r="E206" s="1"/>
      <c r="F206" s="1" t="s">
        <v>292</v>
      </c>
      <c r="G206" s="1"/>
      <c r="H206" s="1"/>
      <c r="I206" s="1"/>
      <c r="J206" s="2">
        <v>355</v>
      </c>
      <c r="K206" s="2">
        <v>1500</v>
      </c>
      <c r="L206" s="2">
        <f>ROUND((J206-K206),5)</f>
        <v>-1145</v>
      </c>
      <c r="M206" s="15">
        <f>ROUND(IF(K206=0, IF(J206=0, 0, 1), J206/K206),5)</f>
        <v>0.23666999999999999</v>
      </c>
    </row>
    <row r="207" spans="1:13" x14ac:dyDescent="0.25">
      <c r="A207" s="1"/>
      <c r="B207" s="1"/>
      <c r="C207" s="1"/>
      <c r="D207" s="1"/>
      <c r="E207" s="1"/>
      <c r="F207" s="1" t="s">
        <v>293</v>
      </c>
      <c r="G207" s="1"/>
      <c r="H207" s="1"/>
      <c r="I207" s="1"/>
      <c r="J207" s="2"/>
      <c r="K207" s="2"/>
      <c r="L207" s="2"/>
      <c r="M207" s="15"/>
    </row>
    <row r="208" spans="1:13" x14ac:dyDescent="0.25">
      <c r="A208" s="1"/>
      <c r="B208" s="1"/>
      <c r="C208" s="1"/>
      <c r="D208" s="1"/>
      <c r="E208" s="1"/>
      <c r="F208" s="1"/>
      <c r="G208" s="1" t="s">
        <v>294</v>
      </c>
      <c r="H208" s="1"/>
      <c r="I208" s="1"/>
      <c r="J208" s="2">
        <v>1887.52</v>
      </c>
      <c r="K208" s="2">
        <v>1000</v>
      </c>
      <c r="L208" s="2">
        <f>ROUND((J208-K208),5)</f>
        <v>887.52</v>
      </c>
      <c r="M208" s="15">
        <f>ROUND(IF(K208=0, IF(J208=0, 0, 1), J208/K208),5)</f>
        <v>1.8875200000000001</v>
      </c>
    </row>
    <row r="209" spans="1:13" x14ac:dyDescent="0.25">
      <c r="A209" s="1"/>
      <c r="B209" s="1"/>
      <c r="C209" s="1"/>
      <c r="D209" s="1"/>
      <c r="E209" s="1"/>
      <c r="F209" s="1"/>
      <c r="G209" s="1" t="s">
        <v>295</v>
      </c>
      <c r="H209" s="1"/>
      <c r="I209" s="1"/>
      <c r="J209" s="2">
        <v>0</v>
      </c>
      <c r="K209" s="2">
        <v>5000</v>
      </c>
      <c r="L209" s="2">
        <f>ROUND((J209-K209),5)</f>
        <v>-5000</v>
      </c>
      <c r="M209" s="15">
        <f>ROUND(IF(K209=0, IF(J209=0, 0, 1), J209/K209),5)</f>
        <v>0</v>
      </c>
    </row>
    <row r="210" spans="1:13" x14ac:dyDescent="0.25">
      <c r="A210" s="1"/>
      <c r="B210" s="1"/>
      <c r="C210" s="1"/>
      <c r="D210" s="1"/>
      <c r="E210" s="1"/>
      <c r="F210" s="1"/>
      <c r="G210" s="1" t="s">
        <v>296</v>
      </c>
      <c r="H210" s="1"/>
      <c r="I210" s="1"/>
      <c r="J210" s="2">
        <v>0</v>
      </c>
      <c r="K210" s="2">
        <v>11000</v>
      </c>
      <c r="L210" s="2">
        <f>ROUND((J210-K210),5)</f>
        <v>-11000</v>
      </c>
      <c r="M210" s="15">
        <f>ROUND(IF(K210=0, IF(J210=0, 0, 1), J210/K210),5)</f>
        <v>0</v>
      </c>
    </row>
    <row r="211" spans="1:13" ht="15.75" thickBot="1" x14ac:dyDescent="0.3">
      <c r="A211" s="1"/>
      <c r="B211" s="1"/>
      <c r="C211" s="1"/>
      <c r="D211" s="1"/>
      <c r="E211" s="1"/>
      <c r="F211" s="1"/>
      <c r="G211" s="1" t="s">
        <v>297</v>
      </c>
      <c r="H211" s="1"/>
      <c r="I211" s="1"/>
      <c r="J211" s="4">
        <v>5681.67</v>
      </c>
      <c r="K211" s="4">
        <v>12000</v>
      </c>
      <c r="L211" s="4">
        <f>ROUND((J211-K211),5)</f>
        <v>-6318.33</v>
      </c>
      <c r="M211" s="18">
        <f>ROUND(IF(K211=0, IF(J211=0, 0, 1), J211/K211),5)</f>
        <v>0.47347</v>
      </c>
    </row>
    <row r="212" spans="1:13" x14ac:dyDescent="0.25">
      <c r="A212" s="1"/>
      <c r="B212" s="1"/>
      <c r="C212" s="1"/>
      <c r="D212" s="1"/>
      <c r="E212" s="1"/>
      <c r="F212" s="1" t="s">
        <v>298</v>
      </c>
      <c r="G212" s="1"/>
      <c r="H212" s="1"/>
      <c r="I212" s="1"/>
      <c r="J212" s="2">
        <f>ROUND(SUM(J207:J211),5)</f>
        <v>7569.19</v>
      </c>
      <c r="K212" s="2">
        <f>ROUND(SUM(K207:K211),5)</f>
        <v>29000</v>
      </c>
      <c r="L212" s="2">
        <f>ROUND((J212-K212),5)</f>
        <v>-21430.81</v>
      </c>
      <c r="M212" s="15">
        <f>ROUND(IF(K212=0, IF(J212=0, 0, 1), J212/K212),5)</f>
        <v>0.26101000000000002</v>
      </c>
    </row>
    <row r="213" spans="1:13" x14ac:dyDescent="0.25">
      <c r="A213" s="1"/>
      <c r="B213" s="1"/>
      <c r="C213" s="1"/>
      <c r="D213" s="1"/>
      <c r="E213" s="1"/>
      <c r="F213" s="1" t="s">
        <v>299</v>
      </c>
      <c r="G213" s="1"/>
      <c r="H213" s="1"/>
      <c r="I213" s="1"/>
      <c r="J213" s="2">
        <v>0</v>
      </c>
      <c r="K213" s="2">
        <v>12920</v>
      </c>
      <c r="L213" s="2">
        <f>ROUND((J213-K213),5)</f>
        <v>-12920</v>
      </c>
      <c r="M213" s="15">
        <f>ROUND(IF(K213=0, IF(J213=0, 0, 1), J213/K213),5)</f>
        <v>0</v>
      </c>
    </row>
    <row r="214" spans="1:13" x14ac:dyDescent="0.25">
      <c r="A214" s="1"/>
      <c r="B214" s="1"/>
      <c r="C214" s="1"/>
      <c r="D214" s="1"/>
      <c r="E214" s="1"/>
      <c r="F214" s="1" t="s">
        <v>300</v>
      </c>
      <c r="G214" s="1"/>
      <c r="H214" s="1"/>
      <c r="I214" s="1"/>
      <c r="J214" s="2">
        <v>4475</v>
      </c>
      <c r="K214" s="2"/>
      <c r="L214" s="2"/>
      <c r="M214" s="15"/>
    </row>
    <row r="215" spans="1:13" x14ac:dyDescent="0.25">
      <c r="A215" s="1"/>
      <c r="B215" s="1"/>
      <c r="C215" s="1"/>
      <c r="D215" s="1"/>
      <c r="E215" s="1"/>
      <c r="F215" s="1" t="s">
        <v>301</v>
      </c>
      <c r="G215" s="1"/>
      <c r="H215" s="1"/>
      <c r="I215" s="1"/>
      <c r="J215" s="2"/>
      <c r="K215" s="2"/>
      <c r="L215" s="2"/>
      <c r="M215" s="15"/>
    </row>
    <row r="216" spans="1:13" x14ac:dyDescent="0.25">
      <c r="A216" s="1"/>
      <c r="B216" s="1"/>
      <c r="C216" s="1"/>
      <c r="D216" s="1"/>
      <c r="E216" s="1"/>
      <c r="F216" s="1"/>
      <c r="G216" s="1" t="s">
        <v>302</v>
      </c>
      <c r="H216" s="1"/>
      <c r="I216" s="1"/>
      <c r="J216" s="2">
        <v>83.2</v>
      </c>
      <c r="K216" s="2">
        <v>2500</v>
      </c>
      <c r="L216" s="2">
        <f>ROUND((J216-K216),5)</f>
        <v>-2416.8000000000002</v>
      </c>
      <c r="M216" s="15">
        <f>ROUND(IF(K216=0, IF(J216=0, 0, 1), J216/K216),5)</f>
        <v>3.3279999999999997E-2</v>
      </c>
    </row>
    <row r="217" spans="1:13" x14ac:dyDescent="0.25">
      <c r="A217" s="1"/>
      <c r="B217" s="1"/>
      <c r="C217" s="1"/>
      <c r="D217" s="1"/>
      <c r="E217" s="1"/>
      <c r="F217" s="1"/>
      <c r="G217" s="1" t="s">
        <v>303</v>
      </c>
      <c r="H217" s="1"/>
      <c r="I217" s="1"/>
      <c r="J217" s="2">
        <v>696.79</v>
      </c>
      <c r="K217" s="2">
        <v>1000</v>
      </c>
      <c r="L217" s="2">
        <f>ROUND((J217-K217),5)</f>
        <v>-303.20999999999998</v>
      </c>
      <c r="M217" s="15">
        <f>ROUND(IF(K217=0, IF(J217=0, 0, 1), J217/K217),5)</f>
        <v>0.69679000000000002</v>
      </c>
    </row>
    <row r="218" spans="1:13" ht="15.75" thickBot="1" x14ac:dyDescent="0.3">
      <c r="A218" s="1"/>
      <c r="B218" s="1"/>
      <c r="C218" s="1"/>
      <c r="D218" s="1"/>
      <c r="E218" s="1"/>
      <c r="F218" s="1"/>
      <c r="G218" s="1" t="s">
        <v>304</v>
      </c>
      <c r="H218" s="1"/>
      <c r="I218" s="1"/>
      <c r="J218" s="35">
        <v>18.399999999999999</v>
      </c>
      <c r="K218" s="35">
        <v>0</v>
      </c>
      <c r="L218" s="35">
        <f>ROUND((J218-K218),5)</f>
        <v>18.399999999999999</v>
      </c>
      <c r="M218" s="36">
        <f>ROUND(IF(K218=0, IF(J218=0, 0, 1), J218/K218),5)</f>
        <v>1</v>
      </c>
    </row>
    <row r="219" spans="1:13" ht="15.75" thickBot="1" x14ac:dyDescent="0.3">
      <c r="A219" s="1"/>
      <c r="B219" s="1"/>
      <c r="C219" s="1"/>
      <c r="D219" s="1"/>
      <c r="E219" s="1"/>
      <c r="F219" s="1" t="s">
        <v>305</v>
      </c>
      <c r="G219" s="1"/>
      <c r="H219" s="1"/>
      <c r="I219" s="1"/>
      <c r="J219" s="3">
        <f>ROUND(SUM(J215:J218),5)</f>
        <v>798.39</v>
      </c>
      <c r="K219" s="3">
        <f>ROUND(SUM(K215:K218),5)</f>
        <v>3500</v>
      </c>
      <c r="L219" s="3">
        <f>ROUND((J219-K219),5)</f>
        <v>-2701.61</v>
      </c>
      <c r="M219" s="17">
        <f>ROUND(IF(K219=0, IF(J219=0, 0, 1), J219/K219),5)</f>
        <v>0.22811000000000001</v>
      </c>
    </row>
    <row r="220" spans="1:13" x14ac:dyDescent="0.25">
      <c r="A220" s="1"/>
      <c r="B220" s="1"/>
      <c r="C220" s="1"/>
      <c r="D220" s="1"/>
      <c r="E220" s="1" t="s">
        <v>306</v>
      </c>
      <c r="F220" s="1"/>
      <c r="G220" s="1"/>
      <c r="H220" s="1"/>
      <c r="I220" s="1"/>
      <c r="J220" s="2">
        <f>ROUND(SUM(J205:J206)+SUM(J212:J214)+J219,5)</f>
        <v>13197.58</v>
      </c>
      <c r="K220" s="2">
        <f>ROUND(SUM(K205:K206)+SUM(K212:K214)+K219,5)</f>
        <v>46920</v>
      </c>
      <c r="L220" s="2">
        <f>ROUND((J220-K220),5)</f>
        <v>-33722.42</v>
      </c>
      <c r="M220" s="15">
        <f>ROUND(IF(K220=0, IF(J220=0, 0, 1), J220/K220),5)</f>
        <v>0.28127999999999997</v>
      </c>
    </row>
    <row r="221" spans="1:13" x14ac:dyDescent="0.25">
      <c r="A221" s="1"/>
      <c r="B221" s="1"/>
      <c r="C221" s="1"/>
      <c r="D221" s="1"/>
      <c r="E221" s="1" t="s">
        <v>307</v>
      </c>
      <c r="F221" s="1"/>
      <c r="G221" s="1"/>
      <c r="H221" s="1"/>
      <c r="I221" s="1"/>
      <c r="J221" s="2"/>
      <c r="K221" s="2"/>
      <c r="L221" s="2"/>
      <c r="M221" s="15"/>
    </row>
    <row r="222" spans="1:13" x14ac:dyDescent="0.25">
      <c r="A222" s="1"/>
      <c r="B222" s="1"/>
      <c r="C222" s="1"/>
      <c r="D222" s="1"/>
      <c r="E222" s="1"/>
      <c r="F222" s="1" t="s">
        <v>308</v>
      </c>
      <c r="G222" s="1"/>
      <c r="H222" s="1"/>
      <c r="I222" s="1"/>
      <c r="J222" s="2">
        <v>1045.22</v>
      </c>
      <c r="K222" s="2">
        <v>5500</v>
      </c>
      <c r="L222" s="2">
        <f>ROUND((J222-K222),5)</f>
        <v>-4454.78</v>
      </c>
      <c r="M222" s="15">
        <f>ROUND(IF(K222=0, IF(J222=0, 0, 1), J222/K222),5)</f>
        <v>0.19003999999999999</v>
      </c>
    </row>
    <row r="223" spans="1:13" x14ac:dyDescent="0.25">
      <c r="A223" s="1"/>
      <c r="B223" s="1"/>
      <c r="C223" s="1"/>
      <c r="D223" s="1"/>
      <c r="E223" s="1"/>
      <c r="F223" s="1" t="s">
        <v>309</v>
      </c>
      <c r="G223" s="1"/>
      <c r="H223" s="1"/>
      <c r="I223" s="1"/>
      <c r="J223" s="2">
        <v>2042.83</v>
      </c>
      <c r="K223" s="2">
        <v>0</v>
      </c>
      <c r="L223" s="2">
        <f>ROUND((J223-K223),5)</f>
        <v>2042.83</v>
      </c>
      <c r="M223" s="15">
        <f>ROUND(IF(K223=0, IF(J223=0, 0, 1), J223/K223),5)</f>
        <v>1</v>
      </c>
    </row>
    <row r="224" spans="1:13" x14ac:dyDescent="0.25">
      <c r="A224" s="1"/>
      <c r="B224" s="1"/>
      <c r="C224" s="1"/>
      <c r="D224" s="1"/>
      <c r="E224" s="1"/>
      <c r="F224" s="1" t="s">
        <v>310</v>
      </c>
      <c r="G224" s="1"/>
      <c r="H224" s="1"/>
      <c r="I224" s="1"/>
      <c r="J224" s="2">
        <v>0</v>
      </c>
      <c r="K224" s="2">
        <v>5000</v>
      </c>
      <c r="L224" s="2">
        <f>ROUND((J224-K224),5)</f>
        <v>-5000</v>
      </c>
      <c r="M224" s="15">
        <f>ROUND(IF(K224=0, IF(J224=0, 0, 1), J224/K224),5)</f>
        <v>0</v>
      </c>
    </row>
    <row r="225" spans="1:13" x14ac:dyDescent="0.25">
      <c r="A225" s="1"/>
      <c r="B225" s="1"/>
      <c r="C225" s="1"/>
      <c r="D225" s="1"/>
      <c r="E225" s="1"/>
      <c r="F225" s="1" t="s">
        <v>311</v>
      </c>
      <c r="G225" s="1"/>
      <c r="H225" s="1"/>
      <c r="I225" s="1"/>
      <c r="J225" s="2">
        <v>119.97</v>
      </c>
      <c r="K225" s="2">
        <v>5500</v>
      </c>
      <c r="L225" s="2">
        <f>ROUND((J225-K225),5)</f>
        <v>-5380.03</v>
      </c>
      <c r="M225" s="15">
        <f>ROUND(IF(K225=0, IF(J225=0, 0, 1), J225/K225),5)</f>
        <v>2.181E-2</v>
      </c>
    </row>
    <row r="226" spans="1:13" x14ac:dyDescent="0.25">
      <c r="A226" s="1"/>
      <c r="B226" s="1"/>
      <c r="C226" s="1"/>
      <c r="D226" s="1"/>
      <c r="E226" s="1"/>
      <c r="F226" s="1" t="s">
        <v>312</v>
      </c>
      <c r="G226" s="1"/>
      <c r="H226" s="1"/>
      <c r="I226" s="1"/>
      <c r="J226" s="2">
        <v>115</v>
      </c>
      <c r="K226" s="2">
        <v>5000</v>
      </c>
      <c r="L226" s="2">
        <f>ROUND((J226-K226),5)</f>
        <v>-4885</v>
      </c>
      <c r="M226" s="15">
        <f>ROUND(IF(K226=0, IF(J226=0, 0, 1), J226/K226),5)</f>
        <v>2.3E-2</v>
      </c>
    </row>
    <row r="227" spans="1:13" x14ac:dyDescent="0.25">
      <c r="A227" s="1"/>
      <c r="B227" s="1"/>
      <c r="C227" s="1"/>
      <c r="D227" s="1"/>
      <c r="E227" s="1"/>
      <c r="F227" s="1" t="s">
        <v>313</v>
      </c>
      <c r="G227" s="1"/>
      <c r="H227" s="1"/>
      <c r="I227" s="1"/>
      <c r="J227" s="2">
        <v>3033.73</v>
      </c>
      <c r="K227" s="2">
        <v>10000</v>
      </c>
      <c r="L227" s="2">
        <f>ROUND((J227-K227),5)</f>
        <v>-6966.27</v>
      </c>
      <c r="M227" s="15">
        <f>ROUND(IF(K227=0, IF(J227=0, 0, 1), J227/K227),5)</f>
        <v>0.30336999999999997</v>
      </c>
    </row>
    <row r="228" spans="1:13" x14ac:dyDescent="0.25">
      <c r="A228" s="1"/>
      <c r="B228" s="1"/>
      <c r="C228" s="1"/>
      <c r="D228" s="1"/>
      <c r="E228" s="1"/>
      <c r="F228" s="1" t="s">
        <v>314</v>
      </c>
      <c r="G228" s="1"/>
      <c r="H228" s="1"/>
      <c r="I228" s="1"/>
      <c r="J228" s="2"/>
      <c r="K228" s="2"/>
      <c r="L228" s="2"/>
      <c r="M228" s="15"/>
    </row>
    <row r="229" spans="1:13" ht="15.75" thickBot="1" x14ac:dyDescent="0.3">
      <c r="A229" s="1"/>
      <c r="B229" s="1"/>
      <c r="C229" s="1"/>
      <c r="D229" s="1"/>
      <c r="E229" s="1"/>
      <c r="F229" s="1"/>
      <c r="G229" s="1" t="s">
        <v>315</v>
      </c>
      <c r="H229" s="1"/>
      <c r="I229" s="1"/>
      <c r="J229" s="35">
        <v>550</v>
      </c>
      <c r="K229" s="35">
        <v>550</v>
      </c>
      <c r="L229" s="35">
        <f>ROUND((J229-K229),5)</f>
        <v>0</v>
      </c>
      <c r="M229" s="36">
        <f>ROUND(IF(K229=0, IF(J229=0, 0, 1), J229/K229),5)</f>
        <v>1</v>
      </c>
    </row>
    <row r="230" spans="1:13" ht="15.75" thickBot="1" x14ac:dyDescent="0.3">
      <c r="A230" s="1"/>
      <c r="B230" s="1"/>
      <c r="C230" s="1"/>
      <c r="D230" s="1"/>
      <c r="E230" s="1"/>
      <c r="F230" s="1" t="s">
        <v>316</v>
      </c>
      <c r="G230" s="1"/>
      <c r="H230" s="1"/>
      <c r="I230" s="1"/>
      <c r="J230" s="3">
        <f>ROUND(SUM(J228:J229),5)</f>
        <v>550</v>
      </c>
      <c r="K230" s="3">
        <f>ROUND(SUM(K228:K229),5)</f>
        <v>550</v>
      </c>
      <c r="L230" s="3">
        <f>ROUND((J230-K230),5)</f>
        <v>0</v>
      </c>
      <c r="M230" s="17">
        <f>ROUND(IF(K230=0, IF(J230=0, 0, 1), J230/K230),5)</f>
        <v>1</v>
      </c>
    </row>
    <row r="231" spans="1:13" x14ac:dyDescent="0.25">
      <c r="A231" s="1"/>
      <c r="B231" s="1"/>
      <c r="C231" s="1"/>
      <c r="D231" s="1"/>
      <c r="E231" s="1" t="s">
        <v>317</v>
      </c>
      <c r="F231" s="1"/>
      <c r="G231" s="1"/>
      <c r="H231" s="1"/>
      <c r="I231" s="1"/>
      <c r="J231" s="2">
        <f>ROUND(SUM(J221:J227)+J230,5)</f>
        <v>6906.75</v>
      </c>
      <c r="K231" s="2">
        <f>ROUND(SUM(K221:K227)+K230,5)</f>
        <v>31550</v>
      </c>
      <c r="L231" s="2">
        <f>ROUND((J231-K231),5)</f>
        <v>-24643.25</v>
      </c>
      <c r="M231" s="15">
        <f>ROUND(IF(K231=0, IF(J231=0, 0, 1), J231/K231),5)</f>
        <v>0.21890999999999999</v>
      </c>
    </row>
    <row r="232" spans="1:13" ht="15.75" thickBot="1" x14ac:dyDescent="0.3">
      <c r="A232" s="1"/>
      <c r="B232" s="1"/>
      <c r="C232" s="1"/>
      <c r="D232" s="1"/>
      <c r="E232" s="1" t="s">
        <v>318</v>
      </c>
      <c r="F232" s="1"/>
      <c r="G232" s="1"/>
      <c r="H232" s="1"/>
      <c r="I232" s="1"/>
      <c r="J232" s="35">
        <v>-277.74</v>
      </c>
      <c r="K232" s="35">
        <v>0</v>
      </c>
      <c r="L232" s="35">
        <f>ROUND((J232-K232),5)</f>
        <v>-277.74</v>
      </c>
      <c r="M232" s="36">
        <f>ROUND(IF(K232=0, IF(J232=0, 0, 1), J232/K232),5)</f>
        <v>1</v>
      </c>
    </row>
    <row r="233" spans="1:13" ht="15.75" thickBot="1" x14ac:dyDescent="0.3">
      <c r="A233" s="1"/>
      <c r="B233" s="1"/>
      <c r="C233" s="1"/>
      <c r="D233" s="1" t="s">
        <v>319</v>
      </c>
      <c r="E233" s="1"/>
      <c r="F233" s="1"/>
      <c r="G233" s="1"/>
      <c r="H233" s="1"/>
      <c r="I233" s="1"/>
      <c r="J233" s="3">
        <f>ROUND(J34+J43+J142+J147+J156+J199+J204+J220+SUM(J231:J232),5)</f>
        <v>1338005.74</v>
      </c>
      <c r="K233" s="3">
        <f>ROUND(K34+K43+K142+K147+K156+K199+K204+K220+SUM(K231:K232),5)</f>
        <v>1880863.1</v>
      </c>
      <c r="L233" s="3">
        <f>ROUND((J233-K233),5)</f>
        <v>-542857.36</v>
      </c>
      <c r="M233" s="17">
        <f>ROUND(IF(K233=0, IF(J233=0, 0, 1), J233/K233),5)</f>
        <v>0.71138000000000001</v>
      </c>
    </row>
    <row r="234" spans="1:13" x14ac:dyDescent="0.25">
      <c r="A234" s="1"/>
      <c r="B234" s="1" t="s">
        <v>320</v>
      </c>
      <c r="C234" s="1"/>
      <c r="D234" s="1"/>
      <c r="E234" s="1"/>
      <c r="F234" s="1"/>
      <c r="G234" s="1"/>
      <c r="H234" s="1"/>
      <c r="I234" s="1"/>
      <c r="J234" s="2">
        <f>ROUND(J3+J33-J233,5)</f>
        <v>436499.11</v>
      </c>
      <c r="K234" s="2">
        <f>ROUND(K3+K33-K233,5)</f>
        <v>0</v>
      </c>
      <c r="L234" s="2">
        <f>ROUND((J234-K234),5)</f>
        <v>436499.11</v>
      </c>
      <c r="M234" s="15">
        <f>ROUND(IF(K234=0, IF(J234=0, 0, 1), J234/K234),5)</f>
        <v>1</v>
      </c>
    </row>
    <row r="235" spans="1:13" x14ac:dyDescent="0.25">
      <c r="A235" s="1"/>
      <c r="B235" s="1" t="s">
        <v>321</v>
      </c>
      <c r="C235" s="1"/>
      <c r="D235" s="1"/>
      <c r="E235" s="1"/>
      <c r="F235" s="1"/>
      <c r="G235" s="1"/>
      <c r="H235" s="1"/>
      <c r="I235" s="1"/>
      <c r="J235" s="2"/>
      <c r="K235" s="2"/>
      <c r="L235" s="2"/>
      <c r="M235" s="15"/>
    </row>
    <row r="236" spans="1:13" x14ac:dyDescent="0.25">
      <c r="A236" s="1"/>
      <c r="B236" s="1"/>
      <c r="C236" s="1" t="s">
        <v>322</v>
      </c>
      <c r="D236" s="1"/>
      <c r="E236" s="1"/>
      <c r="F236" s="1"/>
      <c r="G236" s="1"/>
      <c r="H236" s="1"/>
      <c r="I236" s="1"/>
      <c r="J236" s="2"/>
      <c r="K236" s="2"/>
      <c r="L236" s="2"/>
      <c r="M236" s="15"/>
    </row>
    <row r="237" spans="1:13" x14ac:dyDescent="0.25">
      <c r="A237" s="1"/>
      <c r="B237" s="1"/>
      <c r="C237" s="1"/>
      <c r="D237" s="1" t="s">
        <v>367</v>
      </c>
      <c r="E237" s="1"/>
      <c r="F237" s="1"/>
      <c r="G237" s="1"/>
      <c r="H237" s="1"/>
      <c r="I237" s="1"/>
      <c r="J237" s="2"/>
      <c r="K237" s="2"/>
      <c r="L237" s="2"/>
      <c r="M237" s="15"/>
    </row>
    <row r="238" spans="1:13" x14ac:dyDescent="0.25">
      <c r="A238" s="1"/>
      <c r="B238" s="1"/>
      <c r="C238" s="1"/>
      <c r="D238" s="1"/>
      <c r="E238" s="1" t="s">
        <v>368</v>
      </c>
      <c r="F238" s="1"/>
      <c r="G238" s="1"/>
      <c r="H238" s="1"/>
      <c r="I238" s="1"/>
      <c r="J238" s="2">
        <v>-18.989999999999998</v>
      </c>
      <c r="K238" s="2"/>
      <c r="L238" s="2"/>
      <c r="M238" s="15"/>
    </row>
    <row r="239" spans="1:13" ht="15.75" thickBot="1" x14ac:dyDescent="0.3">
      <c r="A239" s="1"/>
      <c r="B239" s="1"/>
      <c r="C239" s="1"/>
      <c r="D239" s="1"/>
      <c r="E239" s="1" t="s">
        <v>369</v>
      </c>
      <c r="F239" s="1"/>
      <c r="G239" s="1"/>
      <c r="H239" s="1"/>
      <c r="I239" s="1"/>
      <c r="J239" s="4">
        <v>12000</v>
      </c>
      <c r="K239" s="2"/>
      <c r="L239" s="2"/>
      <c r="M239" s="15"/>
    </row>
    <row r="240" spans="1:13" x14ac:dyDescent="0.25">
      <c r="A240" s="1"/>
      <c r="B240" s="1"/>
      <c r="C240" s="1"/>
      <c r="D240" s="1" t="s">
        <v>370</v>
      </c>
      <c r="E240" s="1"/>
      <c r="F240" s="1"/>
      <c r="G240" s="1"/>
      <c r="H240" s="1"/>
      <c r="I240" s="1"/>
      <c r="J240" s="2">
        <f>ROUND(SUM(J237:J239),5)</f>
        <v>11981.01</v>
      </c>
      <c r="K240" s="2"/>
      <c r="L240" s="2"/>
      <c r="M240" s="15"/>
    </row>
    <row r="241" spans="1:13" x14ac:dyDescent="0.25">
      <c r="A241" s="1"/>
      <c r="B241" s="1"/>
      <c r="C241" s="1"/>
      <c r="D241" s="1" t="s">
        <v>371</v>
      </c>
      <c r="E241" s="1"/>
      <c r="F241" s="1"/>
      <c r="G241" s="1"/>
      <c r="H241" s="1"/>
      <c r="I241" s="1"/>
      <c r="J241" s="2"/>
      <c r="K241" s="2"/>
      <c r="L241" s="2"/>
      <c r="M241" s="15"/>
    </row>
    <row r="242" spans="1:13" ht="15.75" thickBot="1" x14ac:dyDescent="0.3">
      <c r="A242" s="1"/>
      <c r="B242" s="1"/>
      <c r="C242" s="1"/>
      <c r="D242" s="1"/>
      <c r="E242" s="1" t="s">
        <v>372</v>
      </c>
      <c r="F242" s="1"/>
      <c r="G242" s="1"/>
      <c r="H242" s="1"/>
      <c r="I242" s="1"/>
      <c r="J242" s="4">
        <v>75000</v>
      </c>
      <c r="K242" s="2"/>
      <c r="L242" s="2"/>
      <c r="M242" s="15"/>
    </row>
    <row r="243" spans="1:13" x14ac:dyDescent="0.25">
      <c r="A243" s="1"/>
      <c r="B243" s="1"/>
      <c r="C243" s="1"/>
      <c r="D243" s="1" t="s">
        <v>373</v>
      </c>
      <c r="E243" s="1"/>
      <c r="F243" s="1"/>
      <c r="G243" s="1"/>
      <c r="H243" s="1"/>
      <c r="I243" s="1"/>
      <c r="J243" s="2">
        <f>ROUND(SUM(J241:J242),5)</f>
        <v>75000</v>
      </c>
      <c r="K243" s="2"/>
      <c r="L243" s="2"/>
      <c r="M243" s="15"/>
    </row>
    <row r="244" spans="1:13" x14ac:dyDescent="0.25">
      <c r="A244" s="1"/>
      <c r="B244" s="1"/>
      <c r="C244" s="1"/>
      <c r="D244" s="1" t="s">
        <v>323</v>
      </c>
      <c r="E244" s="1"/>
      <c r="F244" s="1"/>
      <c r="G244" s="1"/>
      <c r="H244" s="1"/>
      <c r="I244" s="1"/>
      <c r="J244" s="2"/>
      <c r="K244" s="2"/>
      <c r="L244" s="2"/>
      <c r="M244" s="15"/>
    </row>
    <row r="245" spans="1:13" x14ac:dyDescent="0.25">
      <c r="A245" s="1"/>
      <c r="B245" s="1"/>
      <c r="C245" s="1"/>
      <c r="D245" s="1"/>
      <c r="E245" s="1" t="s">
        <v>374</v>
      </c>
      <c r="F245" s="1"/>
      <c r="G245" s="1"/>
      <c r="H245" s="1"/>
      <c r="I245" s="1"/>
      <c r="J245" s="2">
        <v>2641.04</v>
      </c>
      <c r="K245" s="2"/>
      <c r="L245" s="2"/>
      <c r="M245" s="15"/>
    </row>
    <row r="246" spans="1:13" x14ac:dyDescent="0.25">
      <c r="A246" s="1"/>
      <c r="B246" s="1"/>
      <c r="C246" s="1"/>
      <c r="D246" s="1"/>
      <c r="E246" s="1" t="s">
        <v>324</v>
      </c>
      <c r="F246" s="1"/>
      <c r="G246" s="1"/>
      <c r="H246" s="1"/>
      <c r="I246" s="1"/>
      <c r="J246" s="2"/>
      <c r="K246" s="2"/>
      <c r="L246" s="2"/>
      <c r="M246" s="15"/>
    </row>
    <row r="247" spans="1:13" x14ac:dyDescent="0.25">
      <c r="A247" s="1"/>
      <c r="B247" s="1"/>
      <c r="C247" s="1"/>
      <c r="D247" s="1"/>
      <c r="E247" s="1"/>
      <c r="F247" s="1" t="s">
        <v>325</v>
      </c>
      <c r="G247" s="1"/>
      <c r="H247" s="1"/>
      <c r="I247" s="1"/>
      <c r="J247" s="2">
        <v>500</v>
      </c>
      <c r="K247" s="2">
        <v>5000</v>
      </c>
      <c r="L247" s="2">
        <f>ROUND((J247-K247),5)</f>
        <v>-4500</v>
      </c>
      <c r="M247" s="15">
        <f>ROUND(IF(K247=0, IF(J247=0, 0, 1), J247/K247),5)</f>
        <v>0.1</v>
      </c>
    </row>
    <row r="248" spans="1:13" x14ac:dyDescent="0.25">
      <c r="A248" s="1"/>
      <c r="B248" s="1"/>
      <c r="C248" s="1"/>
      <c r="D248" s="1"/>
      <c r="E248" s="1"/>
      <c r="F248" s="1" t="s">
        <v>326</v>
      </c>
      <c r="G248" s="1"/>
      <c r="H248" s="1"/>
      <c r="I248" s="1"/>
      <c r="J248" s="2">
        <v>45000</v>
      </c>
      <c r="K248" s="2">
        <v>42500</v>
      </c>
      <c r="L248" s="2">
        <f>ROUND((J248-K248),5)</f>
        <v>2500</v>
      </c>
      <c r="M248" s="15">
        <f>ROUND(IF(K248=0, IF(J248=0, 0, 1), J248/K248),5)</f>
        <v>1.0588200000000001</v>
      </c>
    </row>
    <row r="249" spans="1:13" x14ac:dyDescent="0.25">
      <c r="A249" s="1"/>
      <c r="B249" s="1"/>
      <c r="C249" s="1"/>
      <c r="D249" s="1"/>
      <c r="E249" s="1"/>
      <c r="F249" s="1" t="s">
        <v>327</v>
      </c>
      <c r="G249" s="1"/>
      <c r="H249" s="1"/>
      <c r="I249" s="1"/>
      <c r="J249" s="2">
        <v>6813.5</v>
      </c>
      <c r="K249" s="2"/>
      <c r="L249" s="2"/>
      <c r="M249" s="15"/>
    </row>
    <row r="250" spans="1:13" ht="15.75" thickBot="1" x14ac:dyDescent="0.3">
      <c r="A250" s="1"/>
      <c r="B250" s="1"/>
      <c r="C250" s="1"/>
      <c r="D250" s="1"/>
      <c r="E250" s="1"/>
      <c r="F250" s="1" t="s">
        <v>375</v>
      </c>
      <c r="G250" s="1"/>
      <c r="H250" s="1"/>
      <c r="I250" s="1"/>
      <c r="J250" s="4">
        <v>75</v>
      </c>
      <c r="K250" s="4"/>
      <c r="L250" s="4"/>
      <c r="M250" s="18"/>
    </row>
    <row r="251" spans="1:13" x14ac:dyDescent="0.25">
      <c r="A251" s="1"/>
      <c r="B251" s="1"/>
      <c r="C251" s="1"/>
      <c r="D251" s="1"/>
      <c r="E251" s="1" t="s">
        <v>328</v>
      </c>
      <c r="F251" s="1"/>
      <c r="G251" s="1"/>
      <c r="H251" s="1"/>
      <c r="I251" s="1"/>
      <c r="J251" s="2">
        <f>ROUND(SUM(J246:J250),5)</f>
        <v>52388.5</v>
      </c>
      <c r="K251" s="2">
        <f>ROUND(SUM(K246:K250),5)</f>
        <v>47500</v>
      </c>
      <c r="L251" s="2">
        <f>ROUND((J251-K251),5)</f>
        <v>4888.5</v>
      </c>
      <c r="M251" s="15">
        <f>ROUND(IF(K251=0, IF(J251=0, 0, 1), J251/K251),5)</f>
        <v>1.1029199999999999</v>
      </c>
    </row>
    <row r="252" spans="1:13" x14ac:dyDescent="0.25">
      <c r="A252" s="1"/>
      <c r="B252" s="1"/>
      <c r="C252" s="1"/>
      <c r="D252" s="1"/>
      <c r="E252" s="1" t="s">
        <v>376</v>
      </c>
      <c r="F252" s="1"/>
      <c r="G252" s="1"/>
      <c r="H252" s="1"/>
      <c r="I252" s="1"/>
      <c r="J252" s="2"/>
      <c r="K252" s="2"/>
      <c r="L252" s="2"/>
      <c r="M252" s="15"/>
    </row>
    <row r="253" spans="1:13" ht="15.75" thickBot="1" x14ac:dyDescent="0.3">
      <c r="A253" s="1"/>
      <c r="B253" s="1"/>
      <c r="C253" s="1"/>
      <c r="D253" s="1"/>
      <c r="E253" s="1"/>
      <c r="F253" s="1" t="s">
        <v>377</v>
      </c>
      <c r="G253" s="1"/>
      <c r="H253" s="1"/>
      <c r="I253" s="1"/>
      <c r="J253" s="4">
        <v>32500</v>
      </c>
      <c r="K253" s="2"/>
      <c r="L253" s="2"/>
      <c r="M253" s="15"/>
    </row>
    <row r="254" spans="1:13" x14ac:dyDescent="0.25">
      <c r="A254" s="1"/>
      <c r="B254" s="1"/>
      <c r="C254" s="1"/>
      <c r="D254" s="1"/>
      <c r="E254" s="1" t="s">
        <v>378</v>
      </c>
      <c r="F254" s="1"/>
      <c r="G254" s="1"/>
      <c r="H254" s="1"/>
      <c r="I254" s="1"/>
      <c r="J254" s="2">
        <f>ROUND(SUM(J252:J253),5)</f>
        <v>32500</v>
      </c>
      <c r="K254" s="2"/>
      <c r="L254" s="2"/>
      <c r="M254" s="15"/>
    </row>
    <row r="255" spans="1:13" x14ac:dyDescent="0.25">
      <c r="A255" s="1"/>
      <c r="B255" s="1"/>
      <c r="C255" s="1"/>
      <c r="D255" s="1"/>
      <c r="E255" s="1" t="s">
        <v>379</v>
      </c>
      <c r="F255" s="1"/>
      <c r="G255" s="1"/>
      <c r="H255" s="1"/>
      <c r="I255" s="1"/>
      <c r="J255" s="2">
        <v>2387.9699999999998</v>
      </c>
      <c r="K255" s="2"/>
      <c r="L255" s="2"/>
      <c r="M255" s="15"/>
    </row>
    <row r="256" spans="1:13" x14ac:dyDescent="0.25">
      <c r="A256" s="1"/>
      <c r="B256" s="1"/>
      <c r="C256" s="1"/>
      <c r="D256" s="1"/>
      <c r="E256" s="1" t="s">
        <v>329</v>
      </c>
      <c r="F256" s="1"/>
      <c r="G256" s="1"/>
      <c r="H256" s="1"/>
      <c r="I256" s="1"/>
      <c r="J256" s="2"/>
      <c r="K256" s="2"/>
      <c r="L256" s="2"/>
      <c r="M256" s="15"/>
    </row>
    <row r="257" spans="1:13" x14ac:dyDescent="0.25">
      <c r="A257" s="1"/>
      <c r="B257" s="1"/>
      <c r="C257" s="1"/>
      <c r="D257" s="1"/>
      <c r="E257" s="1"/>
      <c r="F257" s="1" t="s">
        <v>330</v>
      </c>
      <c r="G257" s="1"/>
      <c r="H257" s="1"/>
      <c r="I257" s="1"/>
      <c r="J257" s="2">
        <v>95450.73</v>
      </c>
      <c r="K257" s="2"/>
      <c r="L257" s="2"/>
      <c r="M257" s="15"/>
    </row>
    <row r="258" spans="1:13" x14ac:dyDescent="0.25">
      <c r="A258" s="1"/>
      <c r="B258" s="1"/>
      <c r="C258" s="1"/>
      <c r="D258" s="1"/>
      <c r="E258" s="1"/>
      <c r="F258" s="1" t="s">
        <v>331</v>
      </c>
      <c r="G258" s="1"/>
      <c r="H258" s="1"/>
      <c r="I258" s="1"/>
      <c r="J258" s="2">
        <v>48025.13</v>
      </c>
      <c r="K258" s="2"/>
      <c r="L258" s="2"/>
      <c r="M258" s="15"/>
    </row>
    <row r="259" spans="1:13" x14ac:dyDescent="0.25">
      <c r="A259" s="1"/>
      <c r="B259" s="1"/>
      <c r="C259" s="1"/>
      <c r="D259" s="1"/>
      <c r="E259" s="1"/>
      <c r="F259" s="1" t="s">
        <v>332</v>
      </c>
      <c r="G259" s="1"/>
      <c r="H259" s="1"/>
      <c r="I259" s="1"/>
      <c r="J259" s="2">
        <v>33655.699999999997</v>
      </c>
      <c r="K259" s="2"/>
      <c r="L259" s="2"/>
      <c r="M259" s="15"/>
    </row>
    <row r="260" spans="1:13" x14ac:dyDescent="0.25">
      <c r="A260" s="1"/>
      <c r="B260" s="1"/>
      <c r="C260" s="1"/>
      <c r="D260" s="1"/>
      <c r="E260" s="1"/>
      <c r="F260" s="1" t="s">
        <v>333</v>
      </c>
      <c r="G260" s="1"/>
      <c r="H260" s="1"/>
      <c r="I260" s="1"/>
      <c r="J260" s="2">
        <v>150821.38</v>
      </c>
      <c r="K260" s="2"/>
      <c r="L260" s="2"/>
      <c r="M260" s="15"/>
    </row>
    <row r="261" spans="1:13" ht="15.75" thickBot="1" x14ac:dyDescent="0.3">
      <c r="A261" s="1"/>
      <c r="B261" s="1"/>
      <c r="C261" s="1"/>
      <c r="D261" s="1"/>
      <c r="E261" s="1"/>
      <c r="F261" s="1" t="s">
        <v>334</v>
      </c>
      <c r="G261" s="1"/>
      <c r="H261" s="1"/>
      <c r="I261" s="1"/>
      <c r="J261" s="4">
        <v>10011.44</v>
      </c>
      <c r="K261" s="2"/>
      <c r="L261" s="2"/>
      <c r="M261" s="15"/>
    </row>
    <row r="262" spans="1:13" x14ac:dyDescent="0.25">
      <c r="A262" s="1"/>
      <c r="B262" s="1"/>
      <c r="C262" s="1"/>
      <c r="D262" s="1"/>
      <c r="E262" s="1" t="s">
        <v>335</v>
      </c>
      <c r="F262" s="1"/>
      <c r="G262" s="1"/>
      <c r="H262" s="1"/>
      <c r="I262" s="1"/>
      <c r="J262" s="2">
        <f>ROUND(SUM(J256:J261),5)</f>
        <v>337964.38</v>
      </c>
      <c r="K262" s="2"/>
      <c r="L262" s="2"/>
      <c r="M262" s="15"/>
    </row>
    <row r="263" spans="1:13" ht="15.75" thickBot="1" x14ac:dyDescent="0.3">
      <c r="A263" s="1"/>
      <c r="B263" s="1"/>
      <c r="C263" s="1"/>
      <c r="D263" s="1"/>
      <c r="E263" s="1" t="s">
        <v>336</v>
      </c>
      <c r="F263" s="1"/>
      <c r="G263" s="1"/>
      <c r="H263" s="1"/>
      <c r="I263" s="1"/>
      <c r="J263" s="35">
        <v>1680</v>
      </c>
      <c r="K263" s="35"/>
      <c r="L263" s="35"/>
      <c r="M263" s="36"/>
    </row>
    <row r="264" spans="1:13" ht="15.75" thickBot="1" x14ac:dyDescent="0.3">
      <c r="A264" s="1"/>
      <c r="B264" s="1"/>
      <c r="C264" s="1"/>
      <c r="D264" s="1" t="s">
        <v>337</v>
      </c>
      <c r="E264" s="1"/>
      <c r="F264" s="1"/>
      <c r="G264" s="1"/>
      <c r="H264" s="1"/>
      <c r="I264" s="1"/>
      <c r="J264" s="3">
        <f>ROUND(SUM(J244:J245)+J251+SUM(J254:J255)+SUM(J262:J263),5)</f>
        <v>429561.89</v>
      </c>
      <c r="K264" s="3">
        <f>ROUND(SUM(K244:K245)+K251+SUM(K254:K255)+SUM(K262:K263),5)</f>
        <v>47500</v>
      </c>
      <c r="L264" s="3">
        <f>ROUND((J264-K264),5)</f>
        <v>382061.89</v>
      </c>
      <c r="M264" s="17">
        <f>ROUND(IF(K264=0, IF(J264=0, 0, 1), J264/K264),5)</f>
        <v>9.0434099999999997</v>
      </c>
    </row>
    <row r="265" spans="1:13" x14ac:dyDescent="0.25">
      <c r="A265" s="1"/>
      <c r="B265" s="1"/>
      <c r="C265" s="1" t="s">
        <v>338</v>
      </c>
      <c r="D265" s="1"/>
      <c r="E265" s="1"/>
      <c r="F265" s="1"/>
      <c r="G265" s="1"/>
      <c r="H265" s="1"/>
      <c r="I265" s="1"/>
      <c r="J265" s="2">
        <f>ROUND(J236+J240+J243+J264,5)</f>
        <v>516542.9</v>
      </c>
      <c r="K265" s="2">
        <f>ROUND(K236+K240+K243+K264,5)</f>
        <v>47500</v>
      </c>
      <c r="L265" s="2">
        <f>ROUND((J265-K265),5)</f>
        <v>469042.9</v>
      </c>
      <c r="M265" s="15">
        <f>ROUND(IF(K265=0, IF(J265=0, 0, 1), J265/K265),5)</f>
        <v>10.87459</v>
      </c>
    </row>
    <row r="266" spans="1:13" x14ac:dyDescent="0.25">
      <c r="A266" s="1"/>
      <c r="B266" s="1"/>
      <c r="C266" s="1" t="s">
        <v>339</v>
      </c>
      <c r="D266" s="1"/>
      <c r="E266" s="1"/>
      <c r="F266" s="1"/>
      <c r="G266" s="1"/>
      <c r="H266" s="1"/>
      <c r="I266" s="1"/>
      <c r="J266" s="2"/>
      <c r="K266" s="2"/>
      <c r="L266" s="2"/>
      <c r="M266" s="15"/>
    </row>
    <row r="267" spans="1:13" x14ac:dyDescent="0.25">
      <c r="A267" s="1"/>
      <c r="B267" s="1"/>
      <c r="C267" s="1"/>
      <c r="D267" s="1" t="s">
        <v>340</v>
      </c>
      <c r="E267" s="1"/>
      <c r="F267" s="1"/>
      <c r="G267" s="1"/>
      <c r="H267" s="1"/>
      <c r="I267" s="1"/>
      <c r="J267" s="2"/>
      <c r="K267" s="2"/>
      <c r="L267" s="2"/>
      <c r="M267" s="15"/>
    </row>
    <row r="268" spans="1:13" x14ac:dyDescent="0.25">
      <c r="A268" s="1"/>
      <c r="B268" s="1"/>
      <c r="C268" s="1"/>
      <c r="D268" s="1"/>
      <c r="E268" s="1" t="s">
        <v>341</v>
      </c>
      <c r="F268" s="1"/>
      <c r="G268" s="1"/>
      <c r="H268" s="1"/>
      <c r="I268" s="1"/>
      <c r="J268" s="2">
        <v>716.04</v>
      </c>
      <c r="K268" s="2"/>
      <c r="L268" s="2"/>
      <c r="M268" s="15"/>
    </row>
    <row r="269" spans="1:13" x14ac:dyDescent="0.25">
      <c r="A269" s="1"/>
      <c r="B269" s="1"/>
      <c r="C269" s="1"/>
      <c r="D269" s="1"/>
      <c r="E269" s="1" t="s">
        <v>380</v>
      </c>
      <c r="F269" s="1"/>
      <c r="G269" s="1"/>
      <c r="H269" s="1"/>
      <c r="I269" s="1"/>
      <c r="J269" s="2">
        <v>212.01</v>
      </c>
      <c r="K269" s="2"/>
      <c r="L269" s="2"/>
      <c r="M269" s="15"/>
    </row>
    <row r="270" spans="1:13" x14ac:dyDescent="0.25">
      <c r="A270" s="1"/>
      <c r="B270" s="1"/>
      <c r="C270" s="1"/>
      <c r="D270" s="1"/>
      <c r="E270" s="1" t="s">
        <v>381</v>
      </c>
      <c r="F270" s="1"/>
      <c r="G270" s="1"/>
      <c r="H270" s="1"/>
      <c r="I270" s="1"/>
      <c r="J270" s="2">
        <v>11194.1</v>
      </c>
      <c r="K270" s="2"/>
      <c r="L270" s="2"/>
      <c r="M270" s="15"/>
    </row>
    <row r="271" spans="1:13" x14ac:dyDescent="0.25">
      <c r="A271" s="1"/>
      <c r="B271" s="1"/>
      <c r="C271" s="1"/>
      <c r="D271" s="1"/>
      <c r="E271" s="1" t="s">
        <v>382</v>
      </c>
      <c r="F271" s="1"/>
      <c r="G271" s="1"/>
      <c r="H271" s="1"/>
      <c r="I271" s="1"/>
      <c r="J271" s="2">
        <v>4756.3100000000004</v>
      </c>
      <c r="K271" s="2"/>
      <c r="L271" s="2"/>
      <c r="M271" s="15"/>
    </row>
    <row r="272" spans="1:13" x14ac:dyDescent="0.25">
      <c r="A272" s="1"/>
      <c r="B272" s="1"/>
      <c r="C272" s="1"/>
      <c r="D272" s="1"/>
      <c r="E272" s="1" t="s">
        <v>383</v>
      </c>
      <c r="F272" s="1"/>
      <c r="G272" s="1"/>
      <c r="H272" s="1"/>
      <c r="I272" s="1"/>
      <c r="J272" s="2">
        <v>3.44</v>
      </c>
      <c r="K272" s="2"/>
      <c r="L272" s="2"/>
      <c r="M272" s="15"/>
    </row>
    <row r="273" spans="1:13" x14ac:dyDescent="0.25">
      <c r="A273" s="1"/>
      <c r="B273" s="1"/>
      <c r="C273" s="1"/>
      <c r="D273" s="1"/>
      <c r="E273" s="1" t="s">
        <v>384</v>
      </c>
      <c r="F273" s="1"/>
      <c r="G273" s="1"/>
      <c r="H273" s="1"/>
      <c r="I273" s="1"/>
      <c r="J273" s="2">
        <v>6161</v>
      </c>
      <c r="K273" s="2"/>
      <c r="L273" s="2"/>
      <c r="M273" s="15"/>
    </row>
    <row r="274" spans="1:13" x14ac:dyDescent="0.25">
      <c r="A274" s="1"/>
      <c r="B274" s="1"/>
      <c r="C274" s="1"/>
      <c r="D274" s="1"/>
      <c r="E274" s="1" t="s">
        <v>342</v>
      </c>
      <c r="F274" s="1"/>
      <c r="G274" s="1"/>
      <c r="H274" s="1"/>
      <c r="I274" s="1"/>
      <c r="J274" s="2"/>
      <c r="K274" s="2"/>
      <c r="L274" s="2"/>
      <c r="M274" s="15"/>
    </row>
    <row r="275" spans="1:13" x14ac:dyDescent="0.25">
      <c r="A275" s="1"/>
      <c r="B275" s="1"/>
      <c r="C275" s="1"/>
      <c r="D275" s="1"/>
      <c r="E275" s="1"/>
      <c r="F275" s="1" t="s">
        <v>343</v>
      </c>
      <c r="G275" s="1"/>
      <c r="H275" s="1"/>
      <c r="I275" s="1"/>
      <c r="J275" s="2">
        <v>62268.78</v>
      </c>
      <c r="K275" s="2"/>
      <c r="L275" s="2"/>
      <c r="M275" s="15"/>
    </row>
    <row r="276" spans="1:13" x14ac:dyDescent="0.25">
      <c r="A276" s="1"/>
      <c r="B276" s="1"/>
      <c r="C276" s="1"/>
      <c r="D276" s="1"/>
      <c r="E276" s="1"/>
      <c r="F276" s="1" t="s">
        <v>344</v>
      </c>
      <c r="G276" s="1"/>
      <c r="H276" s="1"/>
      <c r="I276" s="1"/>
      <c r="J276" s="2">
        <v>10399.33</v>
      </c>
      <c r="K276" s="2"/>
      <c r="L276" s="2"/>
      <c r="M276" s="15"/>
    </row>
    <row r="277" spans="1:13" x14ac:dyDescent="0.25">
      <c r="A277" s="1"/>
      <c r="B277" s="1"/>
      <c r="C277" s="1"/>
      <c r="D277" s="1"/>
      <c r="E277" s="1"/>
      <c r="F277" s="1" t="s">
        <v>345</v>
      </c>
      <c r="G277" s="1"/>
      <c r="H277" s="1"/>
      <c r="I277" s="1"/>
      <c r="J277" s="2">
        <v>41132.300000000003</v>
      </c>
      <c r="K277" s="2">
        <v>35000</v>
      </c>
      <c r="L277" s="2">
        <f>ROUND((J277-K277),5)</f>
        <v>6132.3</v>
      </c>
      <c r="M277" s="15">
        <f>ROUND(IF(K277=0, IF(J277=0, 0, 1), J277/K277),5)</f>
        <v>1.1752100000000001</v>
      </c>
    </row>
    <row r="278" spans="1:13" x14ac:dyDescent="0.25">
      <c r="A278" s="1"/>
      <c r="B278" s="1"/>
      <c r="C278" s="1"/>
      <c r="D278" s="1"/>
      <c r="E278" s="1"/>
      <c r="F278" s="1" t="s">
        <v>346</v>
      </c>
      <c r="G278" s="1"/>
      <c r="H278" s="1"/>
      <c r="I278" s="1"/>
      <c r="J278" s="2">
        <v>9855.14</v>
      </c>
      <c r="K278" s="2"/>
      <c r="L278" s="2"/>
      <c r="M278" s="15"/>
    </row>
    <row r="279" spans="1:13" ht="15.75" thickBot="1" x14ac:dyDescent="0.3">
      <c r="A279" s="1"/>
      <c r="B279" s="1"/>
      <c r="C279" s="1"/>
      <c r="D279" s="1"/>
      <c r="E279" s="1"/>
      <c r="F279" s="1" t="s">
        <v>385</v>
      </c>
      <c r="G279" s="1"/>
      <c r="H279" s="1"/>
      <c r="I279" s="1"/>
      <c r="J279" s="4">
        <v>14.35</v>
      </c>
      <c r="K279" s="4"/>
      <c r="L279" s="4"/>
      <c r="M279" s="18"/>
    </row>
    <row r="280" spans="1:13" x14ac:dyDescent="0.25">
      <c r="A280" s="1"/>
      <c r="B280" s="1"/>
      <c r="C280" s="1"/>
      <c r="D280" s="1"/>
      <c r="E280" s="1" t="s">
        <v>347</v>
      </c>
      <c r="F280" s="1"/>
      <c r="G280" s="1"/>
      <c r="H280" s="1"/>
      <c r="I280" s="1"/>
      <c r="J280" s="2">
        <f>ROUND(SUM(J274:J279),5)</f>
        <v>123669.9</v>
      </c>
      <c r="K280" s="2">
        <f>ROUND(SUM(K274:K279),5)</f>
        <v>35000</v>
      </c>
      <c r="L280" s="2">
        <f>ROUND((J280-K280),5)</f>
        <v>88669.9</v>
      </c>
      <c r="M280" s="15">
        <f>ROUND(IF(K280=0, IF(J280=0, 0, 1), J280/K280),5)</f>
        <v>3.5334300000000001</v>
      </c>
    </row>
    <row r="281" spans="1:13" ht="15.75" thickBot="1" x14ac:dyDescent="0.3">
      <c r="A281" s="1"/>
      <c r="B281" s="1"/>
      <c r="C281" s="1"/>
      <c r="D281" s="1"/>
      <c r="E281" s="1" t="s">
        <v>386</v>
      </c>
      <c r="F281" s="1"/>
      <c r="G281" s="1"/>
      <c r="H281" s="1"/>
      <c r="I281" s="1"/>
      <c r="J281" s="4">
        <v>85.82</v>
      </c>
      <c r="K281" s="4"/>
      <c r="L281" s="4"/>
      <c r="M281" s="18"/>
    </row>
    <row r="282" spans="1:13" x14ac:dyDescent="0.25">
      <c r="A282" s="1"/>
      <c r="B282" s="1"/>
      <c r="C282" s="1"/>
      <c r="D282" s="1" t="s">
        <v>348</v>
      </c>
      <c r="E282" s="1"/>
      <c r="F282" s="1"/>
      <c r="G282" s="1"/>
      <c r="H282" s="1"/>
      <c r="I282" s="1"/>
      <c r="J282" s="2">
        <f>ROUND(SUM(J267:J273)+SUM(J280:J281),5)</f>
        <v>146798.62</v>
      </c>
      <c r="K282" s="2">
        <f>ROUND(SUM(K267:K273)+SUM(K280:K281),5)</f>
        <v>35000</v>
      </c>
      <c r="L282" s="2">
        <f>ROUND((J282-K282),5)</f>
        <v>111798.62</v>
      </c>
      <c r="M282" s="15">
        <f>ROUND(IF(K282=0, IF(J282=0, 0, 1), J282/K282),5)</f>
        <v>4.1942500000000003</v>
      </c>
    </row>
    <row r="283" spans="1:13" x14ac:dyDescent="0.25">
      <c r="A283" s="1"/>
      <c r="B283" s="1"/>
      <c r="C283" s="1"/>
      <c r="D283" s="1" t="s">
        <v>349</v>
      </c>
      <c r="E283" s="1"/>
      <c r="F283" s="1"/>
      <c r="G283" s="1"/>
      <c r="H283" s="1"/>
      <c r="I283" s="1"/>
      <c r="J283" s="2"/>
      <c r="K283" s="2"/>
      <c r="L283" s="2"/>
      <c r="M283" s="15"/>
    </row>
    <row r="284" spans="1:13" x14ac:dyDescent="0.25">
      <c r="A284" s="1"/>
      <c r="B284" s="1"/>
      <c r="C284" s="1"/>
      <c r="D284" s="1"/>
      <c r="E284" s="1" t="s">
        <v>350</v>
      </c>
      <c r="F284" s="1"/>
      <c r="G284" s="1"/>
      <c r="H284" s="1"/>
      <c r="I284" s="1"/>
      <c r="J284" s="2">
        <v>0</v>
      </c>
      <c r="K284" s="2">
        <v>2500</v>
      </c>
      <c r="L284" s="2">
        <f>ROUND((J284-K284),5)</f>
        <v>-2500</v>
      </c>
      <c r="M284" s="15">
        <f>ROUND(IF(K284=0, IF(J284=0, 0, 1), J284/K284),5)</f>
        <v>0</v>
      </c>
    </row>
    <row r="285" spans="1:13" ht="15.75" thickBot="1" x14ac:dyDescent="0.3">
      <c r="A285" s="1"/>
      <c r="B285" s="1"/>
      <c r="C285" s="1"/>
      <c r="D285" s="1"/>
      <c r="E285" s="1" t="s">
        <v>351</v>
      </c>
      <c r="F285" s="1"/>
      <c r="G285" s="1"/>
      <c r="H285" s="1"/>
      <c r="I285" s="1"/>
      <c r="J285" s="35">
        <v>0</v>
      </c>
      <c r="K285" s="35">
        <v>10000</v>
      </c>
      <c r="L285" s="35">
        <f>ROUND((J285-K285),5)</f>
        <v>-10000</v>
      </c>
      <c r="M285" s="36">
        <f>ROUND(IF(K285=0, IF(J285=0, 0, 1), J285/K285),5)</f>
        <v>0</v>
      </c>
    </row>
    <row r="286" spans="1:13" ht="15.75" thickBot="1" x14ac:dyDescent="0.3">
      <c r="A286" s="1"/>
      <c r="B286" s="1"/>
      <c r="C286" s="1"/>
      <c r="D286" s="1" t="s">
        <v>352</v>
      </c>
      <c r="E286" s="1"/>
      <c r="F286" s="1"/>
      <c r="G286" s="1"/>
      <c r="H286" s="1"/>
      <c r="I286" s="1"/>
      <c r="J286" s="5">
        <f>ROUND(SUM(J283:J285),5)</f>
        <v>0</v>
      </c>
      <c r="K286" s="5">
        <f>ROUND(SUM(K283:K285),5)</f>
        <v>12500</v>
      </c>
      <c r="L286" s="5">
        <f>ROUND((J286-K286),5)</f>
        <v>-12500</v>
      </c>
      <c r="M286" s="16">
        <f>ROUND(IF(K286=0, IF(J286=0, 0, 1), J286/K286),5)</f>
        <v>0</v>
      </c>
    </row>
    <row r="287" spans="1:13" ht="15.75" thickBot="1" x14ac:dyDescent="0.3">
      <c r="A287" s="1"/>
      <c r="B287" s="1"/>
      <c r="C287" s="1" t="s">
        <v>353</v>
      </c>
      <c r="D287" s="1"/>
      <c r="E287" s="1"/>
      <c r="F287" s="1"/>
      <c r="G287" s="1"/>
      <c r="H287" s="1"/>
      <c r="I287" s="1"/>
      <c r="J287" s="5">
        <f>ROUND(J266+J282+J286,5)</f>
        <v>146798.62</v>
      </c>
      <c r="K287" s="5">
        <f>ROUND(K266+K282+K286,5)</f>
        <v>47500</v>
      </c>
      <c r="L287" s="5">
        <f>ROUND((J287-K287),5)</f>
        <v>99298.62</v>
      </c>
      <c r="M287" s="16">
        <f>ROUND(IF(K287=0, IF(J287=0, 0, 1), J287/K287),5)</f>
        <v>3.0905</v>
      </c>
    </row>
    <row r="288" spans="1:13" ht="15.75" thickBot="1" x14ac:dyDescent="0.3">
      <c r="A288" s="1"/>
      <c r="B288" s="1" t="s">
        <v>354</v>
      </c>
      <c r="C288" s="1"/>
      <c r="D288" s="1"/>
      <c r="E288" s="1"/>
      <c r="F288" s="1"/>
      <c r="G288" s="1"/>
      <c r="H288" s="1"/>
      <c r="I288" s="1"/>
      <c r="J288" s="5">
        <f>ROUND(J235+J265-J287,5)</f>
        <v>369744.28</v>
      </c>
      <c r="K288" s="5">
        <f>ROUND(K235+K265-K287,5)</f>
        <v>0</v>
      </c>
      <c r="L288" s="5">
        <f>ROUND((J288-K288),5)</f>
        <v>369744.28</v>
      </c>
      <c r="M288" s="16">
        <f>ROUND(IF(K288=0, IF(J288=0, 0, 1), J288/K288),5)</f>
        <v>1</v>
      </c>
    </row>
    <row r="289" spans="1:13" s="8" customFormat="1" ht="12" thickBot="1" x14ac:dyDescent="0.25">
      <c r="A289" s="6" t="s">
        <v>93</v>
      </c>
      <c r="B289" s="6"/>
      <c r="C289" s="6"/>
      <c r="D289" s="6"/>
      <c r="E289" s="6"/>
      <c r="F289" s="6"/>
      <c r="G289" s="6"/>
      <c r="H289" s="6"/>
      <c r="I289" s="6"/>
      <c r="J289" s="7">
        <f>ROUND(J234+J288,5)</f>
        <v>806243.39</v>
      </c>
      <c r="K289" s="7">
        <f>ROUND(K234+K288,5)</f>
        <v>0</v>
      </c>
      <c r="L289" s="7">
        <f>ROUND((J289-K289),5)</f>
        <v>806243.39</v>
      </c>
      <c r="M289" s="19">
        <f>ROUND(IF(K289=0, IF(J289=0, 0, 1), J289/K289),5)</f>
        <v>1</v>
      </c>
    </row>
    <row r="290" spans="1:13" ht="15.75" thickTop="1" x14ac:dyDescent="0.25"/>
  </sheetData>
  <pageMargins left="0.7" right="0.7" top="0.75" bottom="0.75" header="0.1" footer="0.3"/>
  <pageSetup orientation="portrait" r:id="rId1"/>
  <headerFooter>
    <oddHeader>&amp;L&amp;"Arial,Bold"&amp;8 3:59 PM
&amp;"Arial,Bold"&amp;8 09/10/26
&amp;"Arial,Bold"&amp;8 Accrual Basis&amp;C&amp;"Arial,Bold"&amp;12 Nederland Fire Protection District
&amp;"Arial,Bold"&amp;14 Income &amp;&amp; Expense Budget vs. Actual
&amp;"Arial,Bold"&amp;10 January through December 2026</oddHeader>
    <oddFooter>&amp;R&amp;"Arial,Bold"&amp;8 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5BABA26B305243A60A31FCA787FEA4" ma:contentTypeVersion="18" ma:contentTypeDescription="Create a new document." ma:contentTypeScope="" ma:versionID="569849e804b68e09181e2c01c2f492cc">
  <xsd:schema xmlns:xsd="http://www.w3.org/2001/XMLSchema" xmlns:xs="http://www.w3.org/2001/XMLSchema" xmlns:p="http://schemas.microsoft.com/office/2006/metadata/properties" xmlns:ns2="0b42ca36-c917-426e-b10f-a601cd052900" xmlns:ns3="66d75f40-7d24-403a-a859-e7f12c41f900" targetNamespace="http://schemas.microsoft.com/office/2006/metadata/properties" ma:root="true" ma:fieldsID="a69dff9e227d42405527a69cd5037dd9" ns2:_="" ns3:_="">
    <xsd:import namespace="0b42ca36-c917-426e-b10f-a601cd052900"/>
    <xsd:import namespace="66d75f40-7d24-403a-a859-e7f12c41f9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42ca36-c917-426e-b10f-a601cd0529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bc163435-b481-4f32-b3c0-29a0a12426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d75f40-7d24-403a-a859-e7f12c41f90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877865d3-a4a9-4a08-8cda-27d5374147dc}" ma:internalName="TaxCatchAll" ma:showField="CatchAllData" ma:web="66d75f40-7d24-403a-a859-e7f12c41f9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6d75f40-7d24-403a-a859-e7f12c41f900" xsi:nil="true"/>
    <lcf76f155ced4ddcb4097134ff3c332f xmlns="0b42ca36-c917-426e-b10f-a601cd05290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010193D-BC43-4EF7-96E7-FAFEA8DBE75D}"/>
</file>

<file path=customXml/itemProps2.xml><?xml version="1.0" encoding="utf-8"?>
<ds:datastoreItem xmlns:ds="http://schemas.openxmlformats.org/officeDocument/2006/customXml" ds:itemID="{0459C79E-ECC7-4FD2-BE6B-86A826457E23}"/>
</file>

<file path=customXml/itemProps3.xml><?xml version="1.0" encoding="utf-8"?>
<ds:datastoreItem xmlns:ds="http://schemas.openxmlformats.org/officeDocument/2006/customXml" ds:itemID="{D68A1402-E220-4369-B67F-3DD18DBF7C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AUG 2026 Balance Sheet</vt:lpstr>
      <vt:lpstr>AUG 2026 MTD I&amp;E</vt:lpstr>
      <vt:lpstr>AUG 2026 YTD I&amp;E</vt:lpstr>
      <vt:lpstr>AUG 2026 General Ledger</vt:lpstr>
      <vt:lpstr>Alert</vt:lpstr>
      <vt:lpstr>AUG 2026 BVA</vt:lpstr>
      <vt:lpstr>'AUG 2026 Balance Sheet'!Print_Titles</vt:lpstr>
      <vt:lpstr>'AUG 2026 BVA'!Print_Titles</vt:lpstr>
      <vt:lpstr>'AUG 2026 General Ledger'!Print_Titles</vt:lpstr>
      <vt:lpstr>'AUG 2026 MTD I&amp;E'!Print_Titles</vt:lpstr>
      <vt:lpstr>'AUG 2026 YTD I&amp;E'!Print_Titles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Sherry Snyder</dc:creator>
  <cp:lastModifiedBy>Sherry Snyder</cp:lastModifiedBy>
  <dcterms:created xsi:type="dcterms:W3CDTF">2026-09-10T21:55:05Z</dcterms:created>
  <dcterms:modified xsi:type="dcterms:W3CDTF">2026-09-10T21:59:46Z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0x010100AA5BABA26B305243A60A31FCA787FEA4</vt:lpwstr>
  </property>
</Properties>
</file>