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rrySnyder\Nederland Fire\Board - Documents\Board of Directors Meetings\Meeting Packets\07-July\17\"/>
    </mc:Choice>
  </mc:AlternateContent>
  <xr:revisionPtr revIDLastSave="0" documentId="8_{5B998A81-116B-4406-A4E8-430F49CE9AA9}" xr6:coauthVersionLast="47" xr6:coauthVersionMax="47" xr10:uidLastSave="{00000000-0000-0000-0000-000000000000}"/>
  <bookViews>
    <workbookView xWindow="-120" yWindow="-120" windowWidth="29040" windowHeight="15720" firstSheet="2" activeTab="5" xr2:uid="{615EDB90-5420-40D9-A3ED-5486A608FA92}"/>
  </bookViews>
  <sheets>
    <sheet name="JUN 24 Balance Sheet" sheetId="1" r:id="rId1"/>
    <sheet name="JUN 24 I&amp;E MTD" sheetId="3" r:id="rId2"/>
    <sheet name="JUN 24 I&amp;E YTD" sheetId="2" r:id="rId3"/>
    <sheet name="JUN 24 General Ledger" sheetId="4" r:id="rId4"/>
    <sheet name="Alert" sheetId="9" state="hidden" r:id="rId5"/>
    <sheet name="JUN 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'JUN 24 Balance Sheet'!$A:$F,'JUN 24 Balance Sheet'!$1:$1</definedName>
    <definedName name="_xlnm.Print_Titles" localSheetId="5">'JUN 24 BVA'!$A:$I,'JUN 24 BVA'!$1:$2</definedName>
    <definedName name="_xlnm.Print_Titles" localSheetId="3">'JUN 24 General Ledger'!$A:$F,'JUN 24 General Ledger'!$1:$1</definedName>
    <definedName name="_xlnm.Print_Titles" localSheetId="1">'JUN 24 I&amp;E MTD'!$A:$I,'JUN 24 I&amp;E MTD'!$1:$2</definedName>
    <definedName name="_xlnm.Print_Titles" localSheetId="2">'JUN 24 I&amp;E YTD'!$A:$I,'JUN 24 I&amp;E YTD'!$1:$2</definedName>
    <definedName name="QB_COLUMN_1" localSheetId="3" hidden="1">'JUN 24 General Ledger'!$G$1</definedName>
    <definedName name="QB_COLUMN_17" localSheetId="3" hidden="1">'JUN 24 General Ledger'!$M$1</definedName>
    <definedName name="QB_COLUMN_19" localSheetId="3" hidden="1">'JUN 24 General Ledger'!$N$1</definedName>
    <definedName name="QB_COLUMN_20" localSheetId="3" hidden="1">'JUN 24 General Ledger'!$O$1</definedName>
    <definedName name="QB_COLUMN_29" localSheetId="0" hidden="1">'JUN 24 Balance Sheet'!$G$1</definedName>
    <definedName name="QB_COLUMN_3" localSheetId="3" hidden="1">'JUN 24 General Ledger'!$H$1</definedName>
    <definedName name="QB_COLUMN_30" localSheetId="3" hidden="1">'JUN 24 General Ledger'!$P$1</definedName>
    <definedName name="QB_COLUMN_31" localSheetId="3" hidden="1">'JUN 24 General Ledger'!$Q$1</definedName>
    <definedName name="QB_COLUMN_4" localSheetId="3" hidden="1">'JUN 24 General Ledger'!$I$1</definedName>
    <definedName name="QB_COLUMN_5" localSheetId="3" hidden="1">'JUN 24 General Ledger'!$J$1</definedName>
    <definedName name="QB_COLUMN_59200" localSheetId="5" hidden="1">'JUN 24 BVA'!$J$2</definedName>
    <definedName name="QB_COLUMN_59200" localSheetId="1" hidden="1">'JUN 24 I&amp;E MTD'!$J$2</definedName>
    <definedName name="QB_COLUMN_59200" localSheetId="2" hidden="1">'JUN 24 I&amp;E YTD'!$J$2</definedName>
    <definedName name="QB_COLUMN_63620" localSheetId="5" hidden="1">'JUN 24 BVA'!$L$2</definedName>
    <definedName name="QB_COLUMN_63620" localSheetId="1" hidden="1">'JUN 24 I&amp;E MTD'!$L$2</definedName>
    <definedName name="QB_COLUMN_63620" localSheetId="2" hidden="1">'JUN 24 I&amp;E YTD'!$L$2</definedName>
    <definedName name="QB_COLUMN_64430" localSheetId="5" hidden="1">'JUN 24 BVA'!$M$2</definedName>
    <definedName name="QB_COLUMN_64430" localSheetId="1" hidden="1">'JUN 24 I&amp;E MTD'!$M$2</definedName>
    <definedName name="QB_COLUMN_64430" localSheetId="2" hidden="1">'JUN 24 I&amp;E YTD'!$M$2</definedName>
    <definedName name="QB_COLUMN_7" localSheetId="3" hidden="1">'JUN 24 General Ledger'!$K$1</definedName>
    <definedName name="QB_COLUMN_76210" localSheetId="5" hidden="1">'JUN 24 BVA'!$K$2</definedName>
    <definedName name="QB_COLUMN_76210" localSheetId="1" hidden="1">'JUN 24 I&amp;E MTD'!$K$2</definedName>
    <definedName name="QB_COLUMN_76210" localSheetId="2" hidden="1">'JUN 24 I&amp;E YTD'!$K$2</definedName>
    <definedName name="QB_COLUMN_8" localSheetId="3" hidden="1">'JUN 24 General Ledger'!$L$1</definedName>
    <definedName name="QB_DATA_0" localSheetId="0" hidden="1">'JUN 24 Balance Sheet'!$6:$6,'JUN 24 Balance Sheet'!$7:$7,'JUN 24 Balance Sheet'!$8:$8,'JUN 24 Balance Sheet'!$9:$9,'JUN 24 Balance Sheet'!$10:$10,'JUN 24 Balance Sheet'!$11:$11,'JUN 24 Balance Sheet'!$12:$12,'JUN 24 Balance Sheet'!$16:$16,'JUN 24 Balance Sheet'!$17:$17,'JUN 24 Balance Sheet'!$18:$18,'JUN 24 Balance Sheet'!$22:$22,'JUN 24 Balance Sheet'!$23:$23,'JUN 24 Balance Sheet'!$24:$24,'JUN 24 Balance Sheet'!$25:$25,'JUN 24 Balance Sheet'!$26:$26,'JUN 24 Balance Sheet'!$27:$27</definedName>
    <definedName name="QB_DATA_0" localSheetId="5" hidden="1">'JUN 24 BVA'!$5:$5,'JUN 24 BVA'!$6:$6,'JUN 24 BVA'!$7:$7,'JUN 24 BVA'!$8:$8,'JUN 24 BVA'!$9:$9,'JUN 24 BVA'!$10:$10,'JUN 24 BVA'!$11:$11,'JUN 24 BVA'!$13:$13,'JUN 24 BVA'!$14:$14,'JUN 24 BVA'!$15:$15,'JUN 24 BVA'!$16:$16,'JUN 24 BVA'!$17:$17,'JUN 24 BVA'!$18:$18,'JUN 24 BVA'!$19:$19,'JUN 24 BVA'!$20:$20,'JUN 24 BVA'!$21:$21</definedName>
    <definedName name="QB_DATA_0" localSheetId="3" hidden="1">'JUN 24 General Ledger'!$3:$3,'JUN 24 General Ledger'!$6:$6,'JUN 24 General Ledger'!$7:$7,'JUN 24 General Ledger'!$8:$8,'JUN 24 General Ledger'!$9:$9,'JUN 24 General Ledger'!$10:$10,'JUN 24 General Ledger'!$11:$11,'JUN 24 General Ledger'!$12:$12,'JUN 24 General Ledger'!$16:$16,'JUN 24 General Ledger'!$19:$19,'JUN 24 General Ledger'!$22:$22,'JUN 24 General Ledger'!$25:$25,'JUN 24 General Ledger'!$30:$30,'JUN 24 General Ledger'!$31:$31,'JUN 24 General Ledger'!$34:$34,'JUN 24 General Ledger'!$38:$38</definedName>
    <definedName name="QB_DATA_0" localSheetId="1" hidden="1">'JUN 24 I&amp;E MTD'!$5:$5,'JUN 24 I&amp;E MTD'!$6:$6,'JUN 24 I&amp;E MTD'!$7:$7,'JUN 24 I&amp;E MTD'!$8:$8,'JUN 24 I&amp;E MTD'!$9:$9,'JUN 24 I&amp;E MTD'!$10:$10,'JUN 24 I&amp;E MTD'!$11:$11,'JUN 24 I&amp;E MTD'!$13:$13,'JUN 24 I&amp;E MTD'!$14:$14,'JUN 24 I&amp;E MTD'!$15:$15,'JUN 24 I&amp;E MTD'!$16:$16,'JUN 24 I&amp;E MTD'!$17:$17,'JUN 24 I&amp;E MTD'!$18:$18,'JUN 24 I&amp;E MTD'!$19:$19,'JUN 24 I&amp;E MTD'!$20:$20,'JUN 24 I&amp;E MTD'!$21:$21</definedName>
    <definedName name="QB_DATA_0" localSheetId="2" hidden="1">'JUN 24 I&amp;E YTD'!$5:$5,'JUN 24 I&amp;E YTD'!$6:$6,'JUN 24 I&amp;E YTD'!$7:$7,'JUN 24 I&amp;E YTD'!$8:$8,'JUN 24 I&amp;E YTD'!$9:$9,'JUN 24 I&amp;E YTD'!$10:$10,'JUN 24 I&amp;E YTD'!$11:$11,'JUN 24 I&amp;E YTD'!$13:$13,'JUN 24 I&amp;E YTD'!$14:$14,'JUN 24 I&amp;E YTD'!$15:$15,'JUN 24 I&amp;E YTD'!$16:$16,'JUN 24 I&amp;E YTD'!$17:$17,'JUN 24 I&amp;E YTD'!$18:$18,'JUN 24 I&amp;E YTD'!$19:$19,'JUN 24 I&amp;E YTD'!$20:$20,'JUN 24 I&amp;E YTD'!$21:$21</definedName>
    <definedName name="QB_DATA_1" localSheetId="0" hidden="1">'JUN 24 Balance Sheet'!$28:$28,'JUN 24 Balance Sheet'!$29:$29,'JUN 24 Balance Sheet'!$30:$30,'JUN 24 Balance Sheet'!$37:$37,'JUN 24 Balance Sheet'!$40:$40,'JUN 24 Balance Sheet'!$43:$43,'JUN 24 Balance Sheet'!$44:$44,'JUN 24 Balance Sheet'!$46:$46,'JUN 24 Balance Sheet'!$49:$49,'JUN 24 Balance Sheet'!$50:$50,'JUN 24 Balance Sheet'!$51:$51,'JUN 24 Balance Sheet'!$52:$52,'JUN 24 Balance Sheet'!$53:$53,'JUN 24 Balance Sheet'!$59:$59,'JUN 24 Balance Sheet'!$61:$61,'JUN 24 Balance Sheet'!$62:$62</definedName>
    <definedName name="QB_DATA_1" localSheetId="5" hidden="1">'JUN 24 BVA'!$22:$22,'JUN 24 BVA'!$23:$23,'JUN 24 BVA'!$24:$24,'JUN 24 BVA'!$25:$25,'JUN 24 BVA'!$26:$26,'JUN 24 BVA'!$27:$27,'JUN 24 BVA'!$28:$28,'JUN 24 BVA'!$29:$29,'JUN 24 BVA'!$30:$30,'JUN 24 BVA'!$31:$31,'JUN 24 BVA'!$32:$32,'JUN 24 BVA'!$33:$33,'JUN 24 BVA'!$37:$37,'JUN 24 BVA'!$41:$41,'JUN 24 BVA'!$43:$43,'JUN 24 BVA'!$44:$44</definedName>
    <definedName name="QB_DATA_1" localSheetId="3" hidden="1">'JUN 24 General Ledger'!$41:$41,'JUN 24 General Ledger'!$46:$46,'JUN 24 General Ledger'!$51:$51,'JUN 24 General Ledger'!$54:$54,'JUN 24 General Ledger'!$57:$57,'JUN 24 General Ledger'!$60:$60,'JUN 24 General Ledger'!$61:$61,'JUN 24 General Ledger'!$62:$62,'JUN 24 General Ledger'!$68:$68,'JUN 24 General Ledger'!$69:$69,'JUN 24 General Ledger'!$70:$70,'JUN 24 General Ledger'!$74:$74,'JUN 24 General Ledger'!$75:$75,'JUN 24 General Ledger'!$76:$76,'JUN 24 General Ledger'!$77:$77,'JUN 24 General Ledger'!$81:$81</definedName>
    <definedName name="QB_DATA_1" localSheetId="1" hidden="1">'JUN 24 I&amp;E MTD'!$22:$22,'JUN 24 I&amp;E MTD'!$23:$23,'JUN 24 I&amp;E MTD'!$24:$24,'JUN 24 I&amp;E MTD'!$25:$25,'JUN 24 I&amp;E MTD'!$26:$26,'JUN 24 I&amp;E MTD'!$27:$27,'JUN 24 I&amp;E MTD'!$28:$28,'JUN 24 I&amp;E MTD'!$29:$29,'JUN 24 I&amp;E MTD'!$30:$30,'JUN 24 I&amp;E MTD'!$31:$31,'JUN 24 I&amp;E MTD'!$32:$32,'JUN 24 I&amp;E MTD'!$33:$33,'JUN 24 I&amp;E MTD'!$37:$37,'JUN 24 I&amp;E MTD'!$41:$41,'JUN 24 I&amp;E MTD'!$43:$43,'JUN 24 I&amp;E MTD'!$44:$44</definedName>
    <definedName name="QB_DATA_1" localSheetId="2" hidden="1">'JUN 24 I&amp;E YTD'!$22:$22,'JUN 24 I&amp;E YTD'!$23:$23,'JUN 24 I&amp;E YTD'!$24:$24,'JUN 24 I&amp;E YTD'!$25:$25,'JUN 24 I&amp;E YTD'!$26:$26,'JUN 24 I&amp;E YTD'!$27:$27,'JUN 24 I&amp;E YTD'!$28:$28,'JUN 24 I&amp;E YTD'!$29:$29,'JUN 24 I&amp;E YTD'!$30:$30,'JUN 24 I&amp;E YTD'!$31:$31,'JUN 24 I&amp;E YTD'!$32:$32,'JUN 24 I&amp;E YTD'!$33:$33,'JUN 24 I&amp;E YTD'!$37:$37,'JUN 24 I&amp;E YTD'!$41:$41,'JUN 24 I&amp;E YTD'!$43:$43,'JUN 24 I&amp;E YTD'!$44:$44</definedName>
    <definedName name="QB_DATA_10" localSheetId="5" hidden="1">'JUN 24 BVA'!$226:$226,'JUN 24 BVA'!$230:$230,'JUN 24 BVA'!$231:$231,'JUN 24 BVA'!$232:$232,'JUN 24 BVA'!$233:$233,'JUN 24 BVA'!$234:$234,'JUN 24 BVA'!$235:$235,'JUN 24 BVA'!$237:$237,'JUN 24 BVA'!$238:$238,'JUN 24 BVA'!$241:$241,'JUN 24 BVA'!$247:$247,'JUN 24 BVA'!$251:$251,'JUN 24 BVA'!$252:$252,'JUN 24 BVA'!$253:$253,'JUN 24 BVA'!$254:$254,'JUN 24 BVA'!$255:$255</definedName>
    <definedName name="QB_DATA_10" localSheetId="3" hidden="1">'JUN 24 General Ledger'!$301:$301,'JUN 24 General Ledger'!$302:$302,'JUN 24 General Ledger'!$303:$303,'JUN 24 General Ledger'!$304:$304,'JUN 24 General Ledger'!$305:$305,'JUN 24 General Ledger'!$306:$306,'JUN 24 General Ledger'!$307:$307,'JUN 24 General Ledger'!$308:$308,'JUN 24 General Ledger'!$309:$309,'JUN 24 General Ledger'!$310:$310,'JUN 24 General Ledger'!$311:$311,'JUN 24 General Ledger'!$312:$312,'JUN 24 General Ledger'!$313:$313,'JUN 24 General Ledger'!$314:$314,'JUN 24 General Ledger'!$315:$315,'JUN 24 General Ledger'!$316:$316</definedName>
    <definedName name="QB_DATA_10" localSheetId="1" hidden="1">'JUN 24 I&amp;E MTD'!$228:$228,'JUN 24 I&amp;E MTD'!$231:$231,'JUN 24 I&amp;E MTD'!$238:$238,'JUN 24 I&amp;E MTD'!$239:$239,'JUN 24 I&amp;E MTD'!$240:$240,'JUN 24 I&amp;E MTD'!$241:$241,'JUN 24 I&amp;E MTD'!$242:$242,'JUN 24 I&amp;E MTD'!$243:$243,'JUN 24 I&amp;E MTD'!$245:$245,'JUN 24 I&amp;E MTD'!$247:$247,'JUN 24 I&amp;E MTD'!$248:$248,'JUN 24 I&amp;E MTD'!$249:$249,'JUN 24 I&amp;E MTD'!$250:$250,'JUN 24 I&amp;E MTD'!$252:$252,'JUN 24 I&amp;E MTD'!$254:$254,'JUN 24 I&amp;E MTD'!$255:$255</definedName>
    <definedName name="QB_DATA_10" localSheetId="2" hidden="1">'JUN 24 I&amp;E YTD'!$226:$226,'JUN 24 I&amp;E YTD'!$230:$230,'JUN 24 I&amp;E YTD'!$231:$231,'JUN 24 I&amp;E YTD'!$232:$232,'JUN 24 I&amp;E YTD'!$233:$233,'JUN 24 I&amp;E YTD'!$234:$234,'JUN 24 I&amp;E YTD'!$235:$235,'JUN 24 I&amp;E YTD'!$237:$237,'JUN 24 I&amp;E YTD'!$238:$238,'JUN 24 I&amp;E YTD'!$241:$241,'JUN 24 I&amp;E YTD'!$247:$247,'JUN 24 I&amp;E YTD'!$251:$251,'JUN 24 I&amp;E YTD'!$252:$252,'JUN 24 I&amp;E YTD'!$253:$253,'JUN 24 I&amp;E YTD'!$254:$254,'JUN 24 I&amp;E YTD'!$255:$255</definedName>
    <definedName name="QB_DATA_11" localSheetId="5" hidden="1">'JUN 24 BVA'!$256:$256,'JUN 24 BVA'!$258:$258,'JUN 24 BVA'!$260:$260,'JUN 24 BVA'!$261:$261,'JUN 24 BVA'!$262:$262,'JUN 24 BVA'!$263:$263,'JUN 24 BVA'!$265:$265,'JUN 24 BVA'!$266:$266,'JUN 24 BVA'!$268:$268,'JUN 24 BVA'!$269:$269,'JUN 24 BVA'!$270:$270,'JUN 24 BVA'!$271:$271,'JUN 24 BVA'!$272:$272,'JUN 24 BVA'!$273:$273,'JUN 24 BVA'!$274:$274,'JUN 24 BVA'!$275:$275</definedName>
    <definedName name="QB_DATA_11" localSheetId="3" hidden="1">'JUN 24 General Ledger'!$317:$317,'JUN 24 General Ledger'!$318:$318,'JUN 24 General Ledger'!$319:$319,'JUN 24 General Ledger'!$320:$320,'JUN 24 General Ledger'!$321:$321,'JUN 24 General Ledger'!$322:$322,'JUN 24 General Ledger'!$323:$323,'JUN 24 General Ledger'!$324:$324,'JUN 24 General Ledger'!$325:$325,'JUN 24 General Ledger'!$326:$326,'JUN 24 General Ledger'!$327:$327,'JUN 24 General Ledger'!$328:$328,'JUN 24 General Ledger'!$329:$329,'JUN 24 General Ledger'!$330:$330,'JUN 24 General Ledger'!$331:$331,'JUN 24 General Ledger'!$332:$332</definedName>
    <definedName name="QB_DATA_11" localSheetId="1" hidden="1">'JUN 24 I&amp;E MTD'!$256:$256,'JUN 24 I&amp;E MTD'!$257:$257,'JUN 24 I&amp;E MTD'!$258:$258,'JUN 24 I&amp;E MTD'!$259:$259,'JUN 24 I&amp;E MTD'!$260:$260,'JUN 24 I&amp;E MTD'!$261:$261,'JUN 24 I&amp;E MTD'!$262:$262,'JUN 24 I&amp;E MTD'!$263:$263,'JUN 24 I&amp;E MTD'!$264:$264,'JUN 24 I&amp;E MTD'!$270:$270,'JUN 24 I&amp;E MTD'!$271:$271,'JUN 24 I&amp;E MTD'!$275:$275,'JUN 24 I&amp;E MTD'!$277:$277,'JUN 24 I&amp;E MTD'!$280:$280,'JUN 24 I&amp;E MTD'!$281:$281,'JUN 24 I&amp;E MTD'!$282:$282</definedName>
    <definedName name="QB_DATA_11" localSheetId="2" hidden="1">'JUN 24 I&amp;E YTD'!$256:$256,'JUN 24 I&amp;E YTD'!$258:$258,'JUN 24 I&amp;E YTD'!$260:$260,'JUN 24 I&amp;E YTD'!$261:$261,'JUN 24 I&amp;E YTD'!$262:$262,'JUN 24 I&amp;E YTD'!$263:$263,'JUN 24 I&amp;E YTD'!$265:$265,'JUN 24 I&amp;E YTD'!$267:$267,'JUN 24 I&amp;E YTD'!$268:$268,'JUN 24 I&amp;E YTD'!$269:$269,'JUN 24 I&amp;E YTD'!$270:$270,'JUN 24 I&amp;E YTD'!$271:$271,'JUN 24 I&amp;E YTD'!$272:$272,'JUN 24 I&amp;E YTD'!$273:$273,'JUN 24 I&amp;E YTD'!$274:$274,'JUN 24 I&amp;E YTD'!$275:$275</definedName>
    <definedName name="QB_DATA_12" localSheetId="5" hidden="1">'JUN 24 BVA'!$276:$276,'JUN 24 BVA'!$277:$277,'JUN 24 BVA'!$278:$278,'JUN 24 BVA'!$284:$284,'JUN 24 BVA'!$285:$285,'JUN 24 BVA'!$286:$286,'JUN 24 BVA'!$289:$289,'JUN 24 BVA'!$290:$290,'JUN 24 BVA'!$291:$291,'JUN 24 BVA'!$293:$293,'JUN 24 BVA'!$295:$295,'JUN 24 BVA'!$298:$298,'JUN 24 BVA'!$299:$299,'JUN 24 BVA'!$300:$300,'JUN 24 BVA'!$301:$301,'JUN 24 BVA'!$302:$302</definedName>
    <definedName name="QB_DATA_12" localSheetId="3" hidden="1">'JUN 24 General Ledger'!$333:$333,'JUN 24 General Ledger'!$334:$334,'JUN 24 General Ledger'!$335:$335,'JUN 24 General Ledger'!$336:$336,'JUN 24 General Ledger'!$337:$337,'JUN 24 General Ledger'!$340:$340,'JUN 24 General Ledger'!$341:$341,'JUN 24 General Ledger'!$344:$344,'JUN 24 General Ledger'!$347:$347,'JUN 24 General Ledger'!$348:$348,'JUN 24 General Ledger'!$349:$349,'JUN 24 General Ledger'!$352:$352,'JUN 24 General Ledger'!$353:$353,'JUN 24 General Ledger'!$354:$354,'JUN 24 General Ledger'!$355:$355,'JUN 24 General Ledger'!$358:$358</definedName>
    <definedName name="QB_DATA_12" localSheetId="1" hidden="1">'JUN 24 I&amp;E MTD'!$283:$283,'JUN 24 I&amp;E MTD'!$284:$284,'JUN 24 I&amp;E MTD'!$285:$285</definedName>
    <definedName name="QB_DATA_12" localSheetId="2" hidden="1">'JUN 24 I&amp;E YTD'!$276:$276,'JUN 24 I&amp;E YTD'!$277:$277,'JUN 24 I&amp;E YTD'!$283:$283,'JUN 24 I&amp;E YTD'!$284:$284,'JUN 24 I&amp;E YTD'!$285:$285,'JUN 24 I&amp;E YTD'!$288:$288,'JUN 24 I&amp;E YTD'!$289:$289,'JUN 24 I&amp;E YTD'!$290:$290,'JUN 24 I&amp;E YTD'!$292:$292,'JUN 24 I&amp;E YTD'!$294:$294,'JUN 24 I&amp;E YTD'!$297:$297,'JUN 24 I&amp;E YTD'!$298:$298,'JUN 24 I&amp;E YTD'!$299:$299,'JUN 24 I&amp;E YTD'!$300:$300,'JUN 24 I&amp;E YTD'!$301:$301,'JUN 24 I&amp;E YTD'!$302:$302</definedName>
    <definedName name="QB_DATA_13" localSheetId="5" hidden="1">'JUN 24 BVA'!$303:$303</definedName>
    <definedName name="QB_DATA_13" localSheetId="3" hidden="1">'JUN 24 General Ledger'!$359:$359,'JUN 24 General Ledger'!$360:$360,'JUN 24 General Ledger'!$361:$361,'JUN 24 General Ledger'!$364:$364,'JUN 24 General Ledger'!$365:$365,'JUN 24 General Ledger'!$371:$371,'JUN 24 General Ledger'!$376:$376,'JUN 24 General Ledger'!$377:$377,'JUN 24 General Ledger'!$378:$378,'JUN 24 General Ledger'!$379:$379,'JUN 24 General Ledger'!$380:$380,'JUN 24 General Ledger'!$381:$381,'JUN 24 General Ledger'!$382:$382,'JUN 24 General Ledger'!$383:$383,'JUN 24 General Ledger'!$386:$386,'JUN 24 General Ledger'!$387:$387</definedName>
    <definedName name="QB_DATA_14" localSheetId="3" hidden="1">'JUN 24 General Ledger'!$393:$393,'JUN 24 General Ledger'!$394:$394,'JUN 24 General Ledger'!$397:$397,'JUN 24 General Ledger'!$400:$400,'JUN 24 General Ledger'!$401:$401,'JUN 24 General Ledger'!$407:$407,'JUN 24 General Ledger'!$410:$410,'JUN 24 General Ledger'!$413:$413,'JUN 24 General Ledger'!$414:$414,'JUN 24 General Ledger'!$415:$415,'JUN 24 General Ledger'!$416:$416,'JUN 24 General Ledger'!$422:$422,'JUN 24 General Ledger'!$428:$428,'JUN 24 General Ledger'!$429:$429,'JUN 24 General Ledger'!$433:$433,'JUN 24 General Ledger'!$434:$434</definedName>
    <definedName name="QB_DATA_2" localSheetId="0" hidden="1">'JUN 24 Balance Sheet'!$63:$63,'JUN 24 Balance Sheet'!$64:$64,'JUN 24 Balance Sheet'!$65:$65,'JUN 24 Balance Sheet'!$66:$66,'JUN 24 Balance Sheet'!$68:$68,'JUN 24 Balance Sheet'!$69:$69,'JUN 24 Balance Sheet'!$70:$70</definedName>
    <definedName name="QB_DATA_2" localSheetId="5" hidden="1">'JUN 24 BVA'!$45:$45,'JUN 24 BVA'!$46:$46,'JUN 24 BVA'!$49:$49,'JUN 24 BVA'!$50:$50,'JUN 24 BVA'!$51:$51,'JUN 24 BVA'!$52:$52,'JUN 24 BVA'!$54:$54,'JUN 24 BVA'!$55:$55,'JUN 24 BVA'!$57:$57,'JUN 24 BVA'!$59:$59,'JUN 24 BVA'!$60:$60,'JUN 24 BVA'!$61:$61,'JUN 24 BVA'!$64:$64,'JUN 24 BVA'!$65:$65,'JUN 24 BVA'!$66:$66,'JUN 24 BVA'!$67:$67</definedName>
    <definedName name="QB_DATA_2" localSheetId="3" hidden="1">'JUN 24 General Ledger'!$82:$82,'JUN 24 General Ledger'!$83:$83,'JUN 24 General Ledger'!$84:$84,'JUN 24 General Ledger'!$85:$85,'JUN 24 General Ledger'!$86:$86,'JUN 24 General Ledger'!$87:$87,'JUN 24 General Ledger'!$88:$88,'JUN 24 General Ledger'!$89:$89,'JUN 24 General Ledger'!$90:$90,'JUN 24 General Ledger'!$91:$91,'JUN 24 General Ledger'!$92:$92,'JUN 24 General Ledger'!$93:$93,'JUN 24 General Ledger'!$94:$94,'JUN 24 General Ledger'!$95:$95,'JUN 24 General Ledger'!$96:$96,'JUN 24 General Ledger'!$99:$99</definedName>
    <definedName name="QB_DATA_2" localSheetId="1" hidden="1">'JUN 24 I&amp;E MTD'!$45:$45,'JUN 24 I&amp;E MTD'!$46:$46,'JUN 24 I&amp;E MTD'!$49:$49,'JUN 24 I&amp;E MTD'!$50:$50,'JUN 24 I&amp;E MTD'!$51:$51,'JUN 24 I&amp;E MTD'!$52:$52,'JUN 24 I&amp;E MTD'!$54:$54,'JUN 24 I&amp;E MTD'!$55:$55,'JUN 24 I&amp;E MTD'!$57:$57,'JUN 24 I&amp;E MTD'!$59:$59,'JUN 24 I&amp;E MTD'!$60:$60,'JUN 24 I&amp;E MTD'!$61:$61,'JUN 24 I&amp;E MTD'!$64:$64,'JUN 24 I&amp;E MTD'!$65:$65,'JUN 24 I&amp;E MTD'!$66:$66,'JUN 24 I&amp;E MTD'!$67:$67</definedName>
    <definedName name="QB_DATA_2" localSheetId="2" hidden="1">'JUN 24 I&amp;E YTD'!$45:$45,'JUN 24 I&amp;E YTD'!$46:$46,'JUN 24 I&amp;E YTD'!$49:$49,'JUN 24 I&amp;E YTD'!$50:$50,'JUN 24 I&amp;E YTD'!$51:$51,'JUN 24 I&amp;E YTD'!$52:$52,'JUN 24 I&amp;E YTD'!$54:$54,'JUN 24 I&amp;E YTD'!$55:$55,'JUN 24 I&amp;E YTD'!$57:$57,'JUN 24 I&amp;E YTD'!$59:$59,'JUN 24 I&amp;E YTD'!$60:$60,'JUN 24 I&amp;E YTD'!$61:$61,'JUN 24 I&amp;E YTD'!$64:$64,'JUN 24 I&amp;E YTD'!$65:$65,'JUN 24 I&amp;E YTD'!$66:$66,'JUN 24 I&amp;E YTD'!$67:$67</definedName>
    <definedName name="QB_DATA_3" localSheetId="5" hidden="1">'JUN 24 BVA'!$70:$70,'JUN 24 BVA'!$71:$71,'JUN 24 BVA'!$72:$72,'JUN 24 BVA'!$73:$73,'JUN 24 BVA'!$74:$74,'JUN 24 BVA'!$75:$75,'JUN 24 BVA'!$76:$76,'JUN 24 BVA'!$77:$77,'JUN 24 BVA'!$81:$81,'JUN 24 BVA'!$83:$83,'JUN 24 BVA'!$84:$84,'JUN 24 BVA'!$85:$85,'JUN 24 BVA'!$86:$86,'JUN 24 BVA'!$87:$87,'JUN 24 BVA'!$89:$89,'JUN 24 BVA'!$90:$90</definedName>
    <definedName name="QB_DATA_3" localSheetId="3" hidden="1">'JUN 24 General Ledger'!$100:$100,'JUN 24 General Ledger'!$103:$103,'JUN 24 General Ledger'!$106:$106,'JUN 24 General Ledger'!$107:$107,'JUN 24 General Ledger'!$108:$108,'JUN 24 General Ledger'!$109:$109,'JUN 24 General Ledger'!$110:$110,'JUN 24 General Ledger'!$111:$111,'JUN 24 General Ledger'!$112:$112,'JUN 24 General Ledger'!$116:$116,'JUN 24 General Ledger'!$117:$117,'JUN 24 General Ledger'!$118:$118,'JUN 24 General Ledger'!$119:$119,'JUN 24 General Ledger'!$120:$120,'JUN 24 General Ledger'!$121:$121,'JUN 24 General Ledger'!$125:$125</definedName>
    <definedName name="QB_DATA_3" localSheetId="1" hidden="1">'JUN 24 I&amp;E MTD'!$70:$70,'JUN 24 I&amp;E MTD'!$71:$71,'JUN 24 I&amp;E MTD'!$72:$72,'JUN 24 I&amp;E MTD'!$73:$73,'JUN 24 I&amp;E MTD'!$74:$74,'JUN 24 I&amp;E MTD'!$75:$75,'JUN 24 I&amp;E MTD'!$76:$76,'JUN 24 I&amp;E MTD'!$77:$77,'JUN 24 I&amp;E MTD'!$81:$81,'JUN 24 I&amp;E MTD'!$83:$83,'JUN 24 I&amp;E MTD'!$84:$84,'JUN 24 I&amp;E MTD'!$85:$85,'JUN 24 I&amp;E MTD'!$86:$86,'JUN 24 I&amp;E MTD'!$87:$87,'JUN 24 I&amp;E MTD'!$89:$89,'JUN 24 I&amp;E MTD'!$90:$90</definedName>
    <definedName name="QB_DATA_3" localSheetId="2" hidden="1">'JUN 24 I&amp;E YTD'!$70:$70,'JUN 24 I&amp;E YTD'!$71:$71,'JUN 24 I&amp;E YTD'!$72:$72,'JUN 24 I&amp;E YTD'!$73:$73,'JUN 24 I&amp;E YTD'!$74:$74,'JUN 24 I&amp;E YTD'!$75:$75,'JUN 24 I&amp;E YTD'!$76:$76,'JUN 24 I&amp;E YTD'!$77:$77,'JUN 24 I&amp;E YTD'!$81:$81,'JUN 24 I&amp;E YTD'!$83:$83,'JUN 24 I&amp;E YTD'!$84:$84,'JUN 24 I&amp;E YTD'!$85:$85,'JUN 24 I&amp;E YTD'!$86:$86,'JUN 24 I&amp;E YTD'!$87:$87,'JUN 24 I&amp;E YTD'!$89:$89,'JUN 24 I&amp;E YTD'!$90:$90</definedName>
    <definedName name="QB_DATA_4" localSheetId="5" hidden="1">'JUN 24 BVA'!$91:$91,'JUN 24 BVA'!$92:$92,'JUN 24 BVA'!$93:$93,'JUN 24 BVA'!$95:$95,'JUN 24 BVA'!$97:$97,'JUN 24 BVA'!$98:$98,'JUN 24 BVA'!$99:$99,'JUN 24 BVA'!$100:$100,'JUN 24 BVA'!$101:$101,'JUN 24 BVA'!$102:$102,'JUN 24 BVA'!$105:$105,'JUN 24 BVA'!$106:$106,'JUN 24 BVA'!$107:$107,'JUN 24 BVA'!$111:$111,'JUN 24 BVA'!$112:$112,'JUN 24 BVA'!$113:$113</definedName>
    <definedName name="QB_DATA_4" localSheetId="3" hidden="1">'JUN 24 General Ledger'!$126:$126,'JUN 24 General Ledger'!$127:$127,'JUN 24 General Ledger'!$128:$128,'JUN 24 General Ledger'!$129:$129,'JUN 24 General Ledger'!$130:$130,'JUN 24 General Ledger'!$133:$133,'JUN 24 General Ledger'!$134:$134,'JUN 24 General Ledger'!$135:$135,'JUN 24 General Ledger'!$136:$136,'JUN 24 General Ledger'!$137:$137,'JUN 24 General Ledger'!$138:$138,'JUN 24 General Ledger'!$141:$141,'JUN 24 General Ledger'!$142:$142,'JUN 24 General Ledger'!$143:$143,'JUN 24 General Ledger'!$144:$144,'JUN 24 General Ledger'!$145:$145</definedName>
    <definedName name="QB_DATA_4" localSheetId="1" hidden="1">'JUN 24 I&amp;E MTD'!$91:$91,'JUN 24 I&amp;E MTD'!$92:$92,'JUN 24 I&amp;E MTD'!$93:$93,'JUN 24 I&amp;E MTD'!$95:$95,'JUN 24 I&amp;E MTD'!$97:$97,'JUN 24 I&amp;E MTD'!$98:$98,'JUN 24 I&amp;E MTD'!$99:$99,'JUN 24 I&amp;E MTD'!$100:$100,'JUN 24 I&amp;E MTD'!$101:$101,'JUN 24 I&amp;E MTD'!$102:$102,'JUN 24 I&amp;E MTD'!$105:$105,'JUN 24 I&amp;E MTD'!$106:$106,'JUN 24 I&amp;E MTD'!$107:$107,'JUN 24 I&amp;E MTD'!$111:$111,'JUN 24 I&amp;E MTD'!$112:$112,'JUN 24 I&amp;E MTD'!$113:$113</definedName>
    <definedName name="QB_DATA_4" localSheetId="2" hidden="1">'JUN 24 I&amp;E YTD'!$91:$91,'JUN 24 I&amp;E YTD'!$92:$92,'JUN 24 I&amp;E YTD'!$93:$93,'JUN 24 I&amp;E YTD'!$95:$95,'JUN 24 I&amp;E YTD'!$97:$97,'JUN 24 I&amp;E YTD'!$98:$98,'JUN 24 I&amp;E YTD'!$99:$99,'JUN 24 I&amp;E YTD'!$100:$100,'JUN 24 I&amp;E YTD'!$101:$101,'JUN 24 I&amp;E YTD'!$102:$102,'JUN 24 I&amp;E YTD'!$105:$105,'JUN 24 I&amp;E YTD'!$106:$106,'JUN 24 I&amp;E YTD'!$107:$107,'JUN 24 I&amp;E YTD'!$111:$111,'JUN 24 I&amp;E YTD'!$112:$112,'JUN 24 I&amp;E YTD'!$113:$113</definedName>
    <definedName name="QB_DATA_5" localSheetId="5" hidden="1">'JUN 24 BVA'!$114:$114,'JUN 24 BVA'!$119:$119,'JUN 24 BVA'!$120:$120,'JUN 24 BVA'!$123:$123,'JUN 24 BVA'!$124:$124,'JUN 24 BVA'!$126:$126,'JUN 24 BVA'!$128:$128,'JUN 24 BVA'!$130:$130,'JUN 24 BVA'!$131:$131,'JUN 24 BVA'!$132:$132,'JUN 24 BVA'!$133:$133,'JUN 24 BVA'!$134:$134,'JUN 24 BVA'!$135:$135,'JUN 24 BVA'!$139:$139,'JUN 24 BVA'!$140:$140,'JUN 24 BVA'!$141:$141</definedName>
    <definedName name="QB_DATA_5" localSheetId="3" hidden="1">'JUN 24 General Ledger'!$148:$148,'JUN 24 General Ledger'!$153:$153,'JUN 24 General Ledger'!$154:$154,'JUN 24 General Ledger'!$155:$155,'JUN 24 General Ledger'!$158:$158,'JUN 24 General Ledger'!$159:$159,'JUN 24 General Ledger'!$160:$160,'JUN 24 General Ledger'!$161:$161,'JUN 24 General Ledger'!$162:$162,'JUN 24 General Ledger'!$163:$163,'JUN 24 General Ledger'!$164:$164,'JUN 24 General Ledger'!$165:$165,'JUN 24 General Ledger'!$166:$166,'JUN 24 General Ledger'!$169:$169,'JUN 24 General Ledger'!$170:$170,'JUN 24 General Ledger'!$171:$171</definedName>
    <definedName name="QB_DATA_5" localSheetId="1" hidden="1">'JUN 24 I&amp;E MTD'!$114:$114,'JUN 24 I&amp;E MTD'!$119:$119,'JUN 24 I&amp;E MTD'!$120:$120,'JUN 24 I&amp;E MTD'!$122:$122,'JUN 24 I&amp;E MTD'!$123:$123,'JUN 24 I&amp;E MTD'!$125:$125,'JUN 24 I&amp;E MTD'!$127:$127,'JUN 24 I&amp;E MTD'!$128:$128,'JUN 24 I&amp;E MTD'!$129:$129,'JUN 24 I&amp;E MTD'!$130:$130,'JUN 24 I&amp;E MTD'!$131:$131,'JUN 24 I&amp;E MTD'!$135:$135,'JUN 24 I&amp;E MTD'!$136:$136,'JUN 24 I&amp;E MTD'!$137:$137,'JUN 24 I&amp;E MTD'!$139:$139,'JUN 24 I&amp;E MTD'!$140:$140</definedName>
    <definedName name="QB_DATA_5" localSheetId="2" hidden="1">'JUN 24 I&amp;E YTD'!$114:$114,'JUN 24 I&amp;E YTD'!$119:$119,'JUN 24 I&amp;E YTD'!$120:$120,'JUN 24 I&amp;E YTD'!$123:$123,'JUN 24 I&amp;E YTD'!$124:$124,'JUN 24 I&amp;E YTD'!$126:$126,'JUN 24 I&amp;E YTD'!$128:$128,'JUN 24 I&amp;E YTD'!$130:$130,'JUN 24 I&amp;E YTD'!$131:$131,'JUN 24 I&amp;E YTD'!$132:$132,'JUN 24 I&amp;E YTD'!$133:$133,'JUN 24 I&amp;E YTD'!$134:$134,'JUN 24 I&amp;E YTD'!$135:$135,'JUN 24 I&amp;E YTD'!$139:$139,'JUN 24 I&amp;E YTD'!$140:$140,'JUN 24 I&amp;E YTD'!$141:$141</definedName>
    <definedName name="QB_DATA_6" localSheetId="5" hidden="1">'JUN 24 BVA'!$143:$143,'JUN 24 BVA'!$144:$144,'JUN 24 BVA'!$146:$146,'JUN 24 BVA'!$150:$150,'JUN 24 BVA'!$151:$151,'JUN 24 BVA'!$154:$154,'JUN 24 BVA'!$155:$155,'JUN 24 BVA'!$156:$156,'JUN 24 BVA'!$157:$157,'JUN 24 BVA'!$158:$158,'JUN 24 BVA'!$161:$161,'JUN 24 BVA'!$162:$162,'JUN 24 BVA'!$163:$163,'JUN 24 BVA'!$165:$165,'JUN 24 BVA'!$166:$166,'JUN 24 BVA'!$167:$167</definedName>
    <definedName name="QB_DATA_6" localSheetId="3" hidden="1">'JUN 24 General Ledger'!$172:$172,'JUN 24 General Ledger'!$173:$173,'JUN 24 General Ledger'!$174:$174,'JUN 24 General Ledger'!$175:$175,'JUN 24 General Ledger'!$176:$176,'JUN 24 General Ledger'!$177:$177,'JUN 24 General Ledger'!$183:$183,'JUN 24 General Ledger'!$184:$184,'JUN 24 General Ledger'!$187:$187,'JUN 24 General Ledger'!$188:$188,'JUN 24 General Ledger'!$191:$191,'JUN 24 General Ledger'!$198:$198,'JUN 24 General Ledger'!$199:$199,'JUN 24 General Ledger'!$200:$200,'JUN 24 General Ledger'!$201:$201,'JUN 24 General Ledger'!$202:$202</definedName>
    <definedName name="QB_DATA_6" localSheetId="1" hidden="1">'JUN 24 I&amp;E MTD'!$142:$142,'JUN 24 I&amp;E MTD'!$146:$146,'JUN 24 I&amp;E MTD'!$147:$147,'JUN 24 I&amp;E MTD'!$150:$150,'JUN 24 I&amp;E MTD'!$151:$151,'JUN 24 I&amp;E MTD'!$152:$152,'JUN 24 I&amp;E MTD'!$153:$153,'JUN 24 I&amp;E MTD'!$154:$154,'JUN 24 I&amp;E MTD'!$157:$157,'JUN 24 I&amp;E MTD'!$158:$158,'JUN 24 I&amp;E MTD'!$160:$160,'JUN 24 I&amp;E MTD'!$161:$161,'JUN 24 I&amp;E MTD'!$162:$162,'JUN 24 I&amp;E MTD'!$163:$163,'JUN 24 I&amp;E MTD'!$164:$164,'JUN 24 I&amp;E MTD'!$165:$165</definedName>
    <definedName name="QB_DATA_6" localSheetId="2" hidden="1">'JUN 24 I&amp;E YTD'!$143:$143,'JUN 24 I&amp;E YTD'!$144:$144,'JUN 24 I&amp;E YTD'!$146:$146,'JUN 24 I&amp;E YTD'!$150:$150,'JUN 24 I&amp;E YTD'!$151:$151,'JUN 24 I&amp;E YTD'!$154:$154,'JUN 24 I&amp;E YTD'!$155:$155,'JUN 24 I&amp;E YTD'!$156:$156,'JUN 24 I&amp;E YTD'!$157:$157,'JUN 24 I&amp;E YTD'!$158:$158,'JUN 24 I&amp;E YTD'!$161:$161,'JUN 24 I&amp;E YTD'!$162:$162,'JUN 24 I&amp;E YTD'!$163:$163,'JUN 24 I&amp;E YTD'!$165:$165,'JUN 24 I&amp;E YTD'!$166:$166,'JUN 24 I&amp;E YTD'!$167:$167</definedName>
    <definedName name="QB_DATA_7" localSheetId="5" hidden="1">'JUN 24 BVA'!$168:$168,'JUN 24 BVA'!$169:$169,'JUN 24 BVA'!$170:$170,'JUN 24 BVA'!$171:$171,'JUN 24 BVA'!$172:$172,'JUN 24 BVA'!$173:$173,'JUN 24 BVA'!$174:$174,'JUN 24 BVA'!$175:$175,'JUN 24 BVA'!$178:$178,'JUN 24 BVA'!$179:$179,'JUN 24 BVA'!$180:$180,'JUN 24 BVA'!$181:$181,'JUN 24 BVA'!$182:$182,'JUN 24 BVA'!$183:$183,'JUN 24 BVA'!$184:$184,'JUN 24 BVA'!$185:$185</definedName>
    <definedName name="QB_DATA_7" localSheetId="3" hidden="1">'JUN 24 General Ledger'!$203:$203,'JUN 24 General Ledger'!$204:$204,'JUN 24 General Ledger'!$207:$207,'JUN 24 General Ledger'!$208:$208,'JUN 24 General Ledger'!$209:$209,'JUN 24 General Ledger'!$210:$210,'JUN 24 General Ledger'!$211:$211,'JUN 24 General Ledger'!$212:$212,'JUN 24 General Ledger'!$213:$213,'JUN 24 General Ledger'!$214:$214,'JUN 24 General Ledger'!$215:$215,'JUN 24 General Ledger'!$216:$216,'JUN 24 General Ledger'!$221:$221,'JUN 24 General Ledger'!$225:$225,'JUN 24 General Ledger'!$228:$228,'JUN 24 General Ledger'!$231:$231</definedName>
    <definedName name="QB_DATA_7" localSheetId="1" hidden="1">'JUN 24 I&amp;E MTD'!$166:$166,'JUN 24 I&amp;E MTD'!$167:$167,'JUN 24 I&amp;E MTD'!$168:$168,'JUN 24 I&amp;E MTD'!$169:$169,'JUN 24 I&amp;E MTD'!$172:$172,'JUN 24 I&amp;E MTD'!$173:$173,'JUN 24 I&amp;E MTD'!$174:$174,'JUN 24 I&amp;E MTD'!$175:$175,'JUN 24 I&amp;E MTD'!$176:$176,'JUN 24 I&amp;E MTD'!$177:$177,'JUN 24 I&amp;E MTD'!$178:$178,'JUN 24 I&amp;E MTD'!$179:$179,'JUN 24 I&amp;E MTD'!$180:$180,'JUN 24 I&amp;E MTD'!$181:$181,'JUN 24 I&amp;E MTD'!$182:$182,'JUN 24 I&amp;E MTD'!$183:$183</definedName>
    <definedName name="QB_DATA_7" localSheetId="2" hidden="1">'JUN 24 I&amp;E YTD'!$168:$168,'JUN 24 I&amp;E YTD'!$169:$169,'JUN 24 I&amp;E YTD'!$170:$170,'JUN 24 I&amp;E YTD'!$171:$171,'JUN 24 I&amp;E YTD'!$172:$172,'JUN 24 I&amp;E YTD'!$173:$173,'JUN 24 I&amp;E YTD'!$174:$174,'JUN 24 I&amp;E YTD'!$175:$175,'JUN 24 I&amp;E YTD'!$178:$178,'JUN 24 I&amp;E YTD'!$179:$179,'JUN 24 I&amp;E YTD'!$180:$180,'JUN 24 I&amp;E YTD'!$181:$181,'JUN 24 I&amp;E YTD'!$182:$182,'JUN 24 I&amp;E YTD'!$183:$183,'JUN 24 I&amp;E YTD'!$184:$184,'JUN 24 I&amp;E YTD'!$185:$185</definedName>
    <definedName name="QB_DATA_8" localSheetId="5" hidden="1">'JUN 24 BVA'!$186:$186,'JUN 24 BVA'!$187:$187,'JUN 24 BVA'!$188:$188,'JUN 24 BVA'!$189:$189,'JUN 24 BVA'!$190:$190,'JUN 24 BVA'!$191:$191,'JUN 24 BVA'!$192:$192,'JUN 24 BVA'!$193:$193,'JUN 24 BVA'!$194:$194,'JUN 24 BVA'!$195:$195,'JUN 24 BVA'!$196:$196,'JUN 24 BVA'!$197:$197,'JUN 24 BVA'!$198:$198,'JUN 24 BVA'!$199:$199,'JUN 24 BVA'!$200:$200,'JUN 24 BVA'!$201:$201</definedName>
    <definedName name="QB_DATA_8" localSheetId="3" hidden="1">'JUN 24 General Ledger'!$234:$234,'JUN 24 General Ledger'!$235:$235,'JUN 24 General Ledger'!$241:$241,'JUN 24 General Ledger'!$245:$245,'JUN 24 General Ledger'!$248:$248,'JUN 24 General Ledger'!$249:$249,'JUN 24 General Ledger'!$250:$250,'JUN 24 General Ledger'!$251:$251,'JUN 24 General Ledger'!$252:$252,'JUN 24 General Ledger'!$256:$256,'JUN 24 General Ledger'!$262:$262,'JUN 24 General Ledger'!$265:$265,'JUN 24 General Ledger'!$266:$266,'JUN 24 General Ledger'!$267:$267,'JUN 24 General Ledger'!$268:$268,'JUN 24 General Ledger'!$269:$269</definedName>
    <definedName name="QB_DATA_8" localSheetId="1" hidden="1">'JUN 24 I&amp;E MTD'!$184:$184,'JUN 24 I&amp;E MTD'!$185:$185,'JUN 24 I&amp;E MTD'!$186:$186,'JUN 24 I&amp;E MTD'!$187:$187,'JUN 24 I&amp;E MTD'!$188:$188,'JUN 24 I&amp;E MTD'!$189:$189,'JUN 24 I&amp;E MTD'!$190:$190,'JUN 24 I&amp;E MTD'!$191:$191,'JUN 24 I&amp;E MTD'!$192:$192,'JUN 24 I&amp;E MTD'!$193:$193,'JUN 24 I&amp;E MTD'!$194:$194,'JUN 24 I&amp;E MTD'!$195:$195,'JUN 24 I&amp;E MTD'!$196:$196,'JUN 24 I&amp;E MTD'!$197:$197,'JUN 24 I&amp;E MTD'!$201:$201,'JUN 24 I&amp;E MTD'!$202:$202</definedName>
    <definedName name="QB_DATA_8" localSheetId="2" hidden="1">'JUN 24 I&amp;E YTD'!$186:$186,'JUN 24 I&amp;E YTD'!$187:$187,'JUN 24 I&amp;E YTD'!$188:$188,'JUN 24 I&amp;E YTD'!$189:$189,'JUN 24 I&amp;E YTD'!$190:$190,'JUN 24 I&amp;E YTD'!$191:$191,'JUN 24 I&amp;E YTD'!$192:$192,'JUN 24 I&amp;E YTD'!$193:$193,'JUN 24 I&amp;E YTD'!$194:$194,'JUN 24 I&amp;E YTD'!$195:$195,'JUN 24 I&amp;E YTD'!$196:$196,'JUN 24 I&amp;E YTD'!$197:$197,'JUN 24 I&amp;E YTD'!$198:$198,'JUN 24 I&amp;E YTD'!$199:$199,'JUN 24 I&amp;E YTD'!$200:$200,'JUN 24 I&amp;E YTD'!$201:$201</definedName>
    <definedName name="QB_DATA_9" localSheetId="5" hidden="1">'JUN 24 BVA'!$202:$202,'JUN 24 BVA'!$203:$203,'JUN 24 BVA'!$204:$204,'JUN 24 BVA'!$205:$205,'JUN 24 BVA'!$209:$209,'JUN 24 BVA'!$210:$210,'JUN 24 BVA'!$211:$211,'JUN 24 BVA'!$214:$214,'JUN 24 BVA'!$216:$216,'JUN 24 BVA'!$217:$217,'JUN 24 BVA'!$218:$218,'JUN 24 BVA'!$219:$219,'JUN 24 BVA'!$220:$220,'JUN 24 BVA'!$222:$222,'JUN 24 BVA'!$224:$224,'JUN 24 BVA'!$225:$225</definedName>
    <definedName name="QB_DATA_9" localSheetId="3" hidden="1">'JUN 24 General Ledger'!$270:$270,'JUN 24 General Ledger'!$271:$271,'JUN 24 General Ledger'!$272:$272,'JUN 24 General Ledger'!$273:$273,'JUN 24 General Ledger'!$274:$274,'JUN 24 General Ledger'!$275:$275,'JUN 24 General Ledger'!$276:$276,'JUN 24 General Ledger'!$277:$277,'JUN 24 General Ledger'!$278:$278,'JUN 24 General Ledger'!$281:$281,'JUN 24 General Ledger'!$286:$286,'JUN 24 General Ledger'!$287:$287,'JUN 24 General Ledger'!$288:$288,'JUN 24 General Ledger'!$292:$292,'JUN 24 General Ledger'!$293:$293,'JUN 24 General Ledger'!$296:$296</definedName>
    <definedName name="QB_DATA_9" localSheetId="1" hidden="1">'JUN 24 I&amp;E MTD'!$205:$205,'JUN 24 I&amp;E MTD'!$207:$207,'JUN 24 I&amp;E MTD'!$208:$208,'JUN 24 I&amp;E MTD'!$209:$209,'JUN 24 I&amp;E MTD'!$210:$210,'JUN 24 I&amp;E MTD'!$211:$211,'JUN 24 I&amp;E MTD'!$213:$213,'JUN 24 I&amp;E MTD'!$215:$215,'JUN 24 I&amp;E MTD'!$216:$216,'JUN 24 I&amp;E MTD'!$220:$220,'JUN 24 I&amp;E MTD'!$221:$221,'JUN 24 I&amp;E MTD'!$222:$222,'JUN 24 I&amp;E MTD'!$223:$223,'JUN 24 I&amp;E MTD'!$224:$224,'JUN 24 I&amp;E MTD'!$225:$225,'JUN 24 I&amp;E MTD'!$227:$227</definedName>
    <definedName name="QB_DATA_9" localSheetId="2" hidden="1">'JUN 24 I&amp;E YTD'!$202:$202,'JUN 24 I&amp;E YTD'!$203:$203,'JUN 24 I&amp;E YTD'!$204:$204,'JUN 24 I&amp;E YTD'!$205:$205,'JUN 24 I&amp;E YTD'!$209:$209,'JUN 24 I&amp;E YTD'!$210:$210,'JUN 24 I&amp;E YTD'!$211:$211,'JUN 24 I&amp;E YTD'!$214:$214,'JUN 24 I&amp;E YTD'!$216:$216,'JUN 24 I&amp;E YTD'!$217:$217,'JUN 24 I&amp;E YTD'!$218:$218,'JUN 24 I&amp;E YTD'!$219:$219,'JUN 24 I&amp;E YTD'!$220:$220,'JUN 24 I&amp;E YTD'!$222:$222,'JUN 24 I&amp;E YTD'!$224:$224,'JUN 24 I&amp;E YTD'!$225:$225</definedName>
    <definedName name="QB_FORMULA_0" localSheetId="0" hidden="1">'JUN 24 Balance Sheet'!$G$13,'JUN 24 Balance Sheet'!$G$14,'JUN 24 Balance Sheet'!$G$19,'JUN 24 Balance Sheet'!$G$20,'JUN 24 Balance Sheet'!$G$31,'JUN 24 Balance Sheet'!$G$32,'JUN 24 Balance Sheet'!$G$38,'JUN 24 Balance Sheet'!$G$41,'JUN 24 Balance Sheet'!$G$47,'JUN 24 Balance Sheet'!$G$54,'JUN 24 Balance Sheet'!$G$55,'JUN 24 Balance Sheet'!$G$56,'JUN 24 Balance Sheet'!$G$57,'JUN 24 Balance Sheet'!$G$67,'JUN 24 Balance Sheet'!$G$71,'JUN 24 Balance Sheet'!$G$72</definedName>
    <definedName name="QB_FORMULA_0" localSheetId="5" hidden="1">'JUN 24 BVA'!$L$5,'JUN 24 BVA'!$M$5,'JUN 24 BVA'!$L$6,'JUN 24 BVA'!$M$6,'JUN 24 BVA'!$L$7,'JUN 24 BVA'!$M$7,'JUN 24 BVA'!$L$8,'JUN 24 BVA'!$M$8,'JUN 24 BVA'!$L$9,'JUN 24 BVA'!$M$9,'JUN 24 BVA'!$L$10,'JUN 24 BVA'!$M$10,'JUN 24 BVA'!$L$11,'JUN 24 BVA'!$M$11,'JUN 24 BVA'!$L$13,'JUN 24 BVA'!$M$13</definedName>
    <definedName name="QB_FORMULA_0" localSheetId="3" hidden="1">'JUN 24 General Ledger'!$Q$3,'JUN 24 General Ledger'!$P$4,'JUN 24 General Ledger'!$Q$4,'JUN 24 General Ledger'!$Q$6,'JUN 24 General Ledger'!$Q$7,'JUN 24 General Ledger'!$Q$8,'JUN 24 General Ledger'!$Q$9,'JUN 24 General Ledger'!$Q$10,'JUN 24 General Ledger'!$Q$11,'JUN 24 General Ledger'!$Q$12,'JUN 24 General Ledger'!$P$13,'JUN 24 General Ledger'!$Q$13,'JUN 24 General Ledger'!$Q$16,'JUN 24 General Ledger'!$P$17,'JUN 24 General Ledger'!$Q$17,'JUN 24 General Ledger'!$Q$19</definedName>
    <definedName name="QB_FORMULA_0" localSheetId="1" hidden="1">'JUN 24 I&amp;E MTD'!$L$5,'JUN 24 I&amp;E MTD'!$M$5,'JUN 24 I&amp;E MTD'!$L$6,'JUN 24 I&amp;E MTD'!$M$6,'JUN 24 I&amp;E MTD'!$L$7,'JUN 24 I&amp;E MTD'!$M$7,'JUN 24 I&amp;E MTD'!$L$8,'JUN 24 I&amp;E MTD'!$M$8,'JUN 24 I&amp;E MTD'!$L$9,'JUN 24 I&amp;E MTD'!$M$9,'JUN 24 I&amp;E MTD'!$L$10,'JUN 24 I&amp;E MTD'!$M$10,'JUN 24 I&amp;E MTD'!$L$11,'JUN 24 I&amp;E MTD'!$M$11,'JUN 24 I&amp;E MTD'!$L$13,'JUN 24 I&amp;E MTD'!$M$13</definedName>
    <definedName name="QB_FORMULA_0" localSheetId="2" hidden="1">'JUN 24 I&amp;E YTD'!$L$5,'JUN 24 I&amp;E YTD'!$M$5,'JUN 24 I&amp;E YTD'!$L$6,'JUN 24 I&amp;E YTD'!$M$6,'JUN 24 I&amp;E YTD'!$L$7,'JUN 24 I&amp;E YTD'!$M$7,'JUN 24 I&amp;E YTD'!$L$8,'JUN 24 I&amp;E YTD'!$M$8,'JUN 24 I&amp;E YTD'!$L$9,'JUN 24 I&amp;E YTD'!$M$9,'JUN 24 I&amp;E YTD'!$L$10,'JUN 24 I&amp;E YTD'!$M$10,'JUN 24 I&amp;E YTD'!$L$11,'JUN 24 I&amp;E YTD'!$M$11,'JUN 24 I&amp;E YTD'!$L$13,'JUN 24 I&amp;E YTD'!$M$13</definedName>
    <definedName name="QB_FORMULA_1" localSheetId="5" hidden="1">'JUN 24 BVA'!$L$14,'JUN 24 BVA'!$M$14,'JUN 24 BVA'!$L$15,'JUN 24 BVA'!$M$15,'JUN 24 BVA'!$L$16,'JUN 24 BVA'!$M$16,'JUN 24 BVA'!$L$17,'JUN 24 BVA'!$M$17,'JUN 24 BVA'!$L$18,'JUN 24 BVA'!$M$18,'JUN 24 BVA'!$L$19,'JUN 24 BVA'!$M$19,'JUN 24 BVA'!$L$20,'JUN 24 BVA'!$M$20,'JUN 24 BVA'!$L$21,'JUN 24 BVA'!$M$21</definedName>
    <definedName name="QB_FORMULA_1" localSheetId="3" hidden="1">'JUN 24 General Ledger'!$P$20,'JUN 24 General Ledger'!$Q$20,'JUN 24 General Ledger'!$Q$22,'JUN 24 General Ledger'!$P$23,'JUN 24 General Ledger'!$Q$23,'JUN 24 General Ledger'!$Q$25,'JUN 24 General Ledger'!$P$26,'JUN 24 General Ledger'!$Q$26,'JUN 24 General Ledger'!$P$27,'JUN 24 General Ledger'!$Q$27,'JUN 24 General Ledger'!$Q$30,'JUN 24 General Ledger'!$Q$31,'JUN 24 General Ledger'!$P$32,'JUN 24 General Ledger'!$Q$32,'JUN 24 General Ledger'!$Q$34,'JUN 24 General Ledger'!$P$35</definedName>
    <definedName name="QB_FORMULA_1" localSheetId="1" hidden="1">'JUN 24 I&amp;E MTD'!$L$14,'JUN 24 I&amp;E MTD'!$M$14,'JUN 24 I&amp;E MTD'!$L$15,'JUN 24 I&amp;E MTD'!$M$15,'JUN 24 I&amp;E MTD'!$L$16,'JUN 24 I&amp;E MTD'!$M$16,'JUN 24 I&amp;E MTD'!$L$17,'JUN 24 I&amp;E MTD'!$M$17,'JUN 24 I&amp;E MTD'!$L$18,'JUN 24 I&amp;E MTD'!$M$18,'JUN 24 I&amp;E MTD'!$L$19,'JUN 24 I&amp;E MTD'!$M$19,'JUN 24 I&amp;E MTD'!$L$20,'JUN 24 I&amp;E MTD'!$M$20,'JUN 24 I&amp;E MTD'!$L$21,'JUN 24 I&amp;E MTD'!$M$21</definedName>
    <definedName name="QB_FORMULA_1" localSheetId="2" hidden="1">'JUN 24 I&amp;E YTD'!$L$14,'JUN 24 I&amp;E YTD'!$M$14,'JUN 24 I&amp;E YTD'!$L$15,'JUN 24 I&amp;E YTD'!$M$15,'JUN 24 I&amp;E YTD'!$L$16,'JUN 24 I&amp;E YTD'!$M$16,'JUN 24 I&amp;E YTD'!$L$17,'JUN 24 I&amp;E YTD'!$M$17,'JUN 24 I&amp;E YTD'!$L$18,'JUN 24 I&amp;E YTD'!$M$18,'JUN 24 I&amp;E YTD'!$L$19,'JUN 24 I&amp;E YTD'!$M$19,'JUN 24 I&amp;E YTD'!$L$20,'JUN 24 I&amp;E YTD'!$M$20,'JUN 24 I&amp;E YTD'!$L$21,'JUN 24 I&amp;E YTD'!$M$21</definedName>
    <definedName name="QB_FORMULA_10" localSheetId="5" hidden="1">'JUN 24 BVA'!$J$88,'JUN 24 BVA'!$K$88,'JUN 24 BVA'!$L$88,'JUN 24 BVA'!$M$88,'JUN 24 BVA'!$L$89,'JUN 24 BVA'!$M$89,'JUN 24 BVA'!$L$90,'JUN 24 BVA'!$M$90,'JUN 24 BVA'!$L$91,'JUN 24 BVA'!$M$91,'JUN 24 BVA'!$L$92,'JUN 24 BVA'!$M$92,'JUN 24 BVA'!$L$93,'JUN 24 BVA'!$M$93,'JUN 24 BVA'!$J$94,'JUN 24 BVA'!$K$94</definedName>
    <definedName name="QB_FORMULA_10" localSheetId="3" hidden="1">'JUN 24 General Ledger'!$Q$166,'JUN 24 General Ledger'!$P$167,'JUN 24 General Ledger'!$Q$167,'JUN 24 General Ledger'!$Q$169,'JUN 24 General Ledger'!$Q$170,'JUN 24 General Ledger'!$Q$171,'JUN 24 General Ledger'!$Q$172,'JUN 24 General Ledger'!$Q$173,'JUN 24 General Ledger'!$Q$174,'JUN 24 General Ledger'!$Q$175,'JUN 24 General Ledger'!$Q$176,'JUN 24 General Ledger'!$Q$177,'JUN 24 General Ledger'!$P$178,'JUN 24 General Ledger'!$Q$178,'JUN 24 General Ledger'!$P$179,'JUN 24 General Ledger'!$Q$179</definedName>
    <definedName name="QB_FORMULA_10" localSheetId="1" hidden="1">'JUN 24 I&amp;E MTD'!$J$88,'JUN 24 I&amp;E MTD'!$K$88,'JUN 24 I&amp;E MTD'!$L$88,'JUN 24 I&amp;E MTD'!$M$88,'JUN 24 I&amp;E MTD'!$L$89,'JUN 24 I&amp;E MTD'!$M$89,'JUN 24 I&amp;E MTD'!$L$90,'JUN 24 I&amp;E MTD'!$M$90,'JUN 24 I&amp;E MTD'!$L$91,'JUN 24 I&amp;E MTD'!$M$91,'JUN 24 I&amp;E MTD'!$L$92,'JUN 24 I&amp;E MTD'!$M$92,'JUN 24 I&amp;E MTD'!$L$93,'JUN 24 I&amp;E MTD'!$M$93,'JUN 24 I&amp;E MTD'!$J$94,'JUN 24 I&amp;E MTD'!$K$94</definedName>
    <definedName name="QB_FORMULA_10" localSheetId="2" hidden="1">'JUN 24 I&amp;E YTD'!$J$88,'JUN 24 I&amp;E YTD'!$K$88,'JUN 24 I&amp;E YTD'!$L$88,'JUN 24 I&amp;E YTD'!$M$88,'JUN 24 I&amp;E YTD'!$L$89,'JUN 24 I&amp;E YTD'!$M$89,'JUN 24 I&amp;E YTD'!$L$90,'JUN 24 I&amp;E YTD'!$M$90,'JUN 24 I&amp;E YTD'!$L$91,'JUN 24 I&amp;E YTD'!$M$91,'JUN 24 I&amp;E YTD'!$L$92,'JUN 24 I&amp;E YTD'!$M$92,'JUN 24 I&amp;E YTD'!$L$93,'JUN 24 I&amp;E YTD'!$M$93,'JUN 24 I&amp;E YTD'!$J$94,'JUN 24 I&amp;E YTD'!$K$94</definedName>
    <definedName name="QB_FORMULA_11" localSheetId="5" hidden="1">'JUN 24 BVA'!$L$94,'JUN 24 BVA'!$M$94,'JUN 24 BVA'!$L$98,'JUN 24 BVA'!$M$98,'JUN 24 BVA'!$L$99,'JUN 24 BVA'!$M$99,'JUN 24 BVA'!$L$100,'JUN 24 BVA'!$M$100,'JUN 24 BVA'!$L$101,'JUN 24 BVA'!$M$101,'JUN 24 BVA'!$L$102,'JUN 24 BVA'!$M$102,'JUN 24 BVA'!$J$103,'JUN 24 BVA'!$K$103,'JUN 24 BVA'!$L$103,'JUN 24 BVA'!$M$103</definedName>
    <definedName name="QB_FORMULA_11" localSheetId="3" hidden="1">'JUN 24 General Ledger'!$P$180,'JUN 24 General Ledger'!$Q$180,'JUN 24 General Ledger'!$Q$183,'JUN 24 General Ledger'!$Q$184,'JUN 24 General Ledger'!$P$185,'JUN 24 General Ledger'!$Q$185,'JUN 24 General Ledger'!$Q$187,'JUN 24 General Ledger'!$Q$188,'JUN 24 General Ledger'!$P$189,'JUN 24 General Ledger'!$Q$189,'JUN 24 General Ledger'!$Q$191,'JUN 24 General Ledger'!$P$192,'JUN 24 General Ledger'!$Q$192,'JUN 24 General Ledger'!$P$193,'JUN 24 General Ledger'!$Q$193,'JUN 24 General Ledger'!$Q$198</definedName>
    <definedName name="QB_FORMULA_11" localSheetId="1" hidden="1">'JUN 24 I&amp;E MTD'!$L$94,'JUN 24 I&amp;E MTD'!$M$94,'JUN 24 I&amp;E MTD'!$L$98,'JUN 24 I&amp;E MTD'!$M$98,'JUN 24 I&amp;E MTD'!$L$99,'JUN 24 I&amp;E MTD'!$M$99,'JUN 24 I&amp;E MTD'!$L$100,'JUN 24 I&amp;E MTD'!$M$100,'JUN 24 I&amp;E MTD'!$L$101,'JUN 24 I&amp;E MTD'!$M$101,'JUN 24 I&amp;E MTD'!$L$102,'JUN 24 I&amp;E MTD'!$M$102,'JUN 24 I&amp;E MTD'!$J$103,'JUN 24 I&amp;E MTD'!$K$103,'JUN 24 I&amp;E MTD'!$L$103,'JUN 24 I&amp;E MTD'!$M$103</definedName>
    <definedName name="QB_FORMULA_11" localSheetId="2" hidden="1">'JUN 24 I&amp;E YTD'!$L$94,'JUN 24 I&amp;E YTD'!$M$94,'JUN 24 I&amp;E YTD'!$L$98,'JUN 24 I&amp;E YTD'!$M$98,'JUN 24 I&amp;E YTD'!$L$99,'JUN 24 I&amp;E YTD'!$M$99,'JUN 24 I&amp;E YTD'!$L$100,'JUN 24 I&amp;E YTD'!$M$100,'JUN 24 I&amp;E YTD'!$L$101,'JUN 24 I&amp;E YTD'!$M$101,'JUN 24 I&amp;E YTD'!$L$102,'JUN 24 I&amp;E YTD'!$M$102,'JUN 24 I&amp;E YTD'!$J$103,'JUN 24 I&amp;E YTD'!$K$103,'JUN 24 I&amp;E YTD'!$L$103,'JUN 24 I&amp;E YTD'!$M$103</definedName>
    <definedName name="QB_FORMULA_12" localSheetId="5" hidden="1">'JUN 24 BVA'!$L$105,'JUN 24 BVA'!$M$105,'JUN 24 BVA'!$L$106,'JUN 24 BVA'!$M$106,'JUN 24 BVA'!$L$107,'JUN 24 BVA'!$M$107,'JUN 24 BVA'!$J$108,'JUN 24 BVA'!$K$108,'JUN 24 BVA'!$L$108,'JUN 24 BVA'!$M$108,'JUN 24 BVA'!$J$109,'JUN 24 BVA'!$K$109,'JUN 24 BVA'!$L$109,'JUN 24 BVA'!$M$109,'JUN 24 BVA'!$L$111,'JUN 24 BVA'!$M$111</definedName>
    <definedName name="QB_FORMULA_12" localSheetId="3" hidden="1">'JUN 24 General Ledger'!$Q$199,'JUN 24 General Ledger'!$Q$200,'JUN 24 General Ledger'!$Q$201,'JUN 24 General Ledger'!$Q$202,'JUN 24 General Ledger'!$Q$203,'JUN 24 General Ledger'!$Q$204,'JUN 24 General Ledger'!$P$205,'JUN 24 General Ledger'!$Q$205,'JUN 24 General Ledger'!$Q$207,'JUN 24 General Ledger'!$Q$208,'JUN 24 General Ledger'!$Q$209,'JUN 24 General Ledger'!$Q$210,'JUN 24 General Ledger'!$Q$211,'JUN 24 General Ledger'!$Q$212,'JUN 24 General Ledger'!$Q$213,'JUN 24 General Ledger'!$Q$214</definedName>
    <definedName name="QB_FORMULA_12" localSheetId="1" hidden="1">'JUN 24 I&amp;E MTD'!$L$105,'JUN 24 I&amp;E MTD'!$M$105,'JUN 24 I&amp;E MTD'!$L$106,'JUN 24 I&amp;E MTD'!$M$106,'JUN 24 I&amp;E MTD'!$L$107,'JUN 24 I&amp;E MTD'!$M$107,'JUN 24 I&amp;E MTD'!$J$108,'JUN 24 I&amp;E MTD'!$K$108,'JUN 24 I&amp;E MTD'!$L$108,'JUN 24 I&amp;E MTD'!$M$108,'JUN 24 I&amp;E MTD'!$J$109,'JUN 24 I&amp;E MTD'!$K$109,'JUN 24 I&amp;E MTD'!$L$109,'JUN 24 I&amp;E MTD'!$M$109,'JUN 24 I&amp;E MTD'!$L$111,'JUN 24 I&amp;E MTD'!$M$111</definedName>
    <definedName name="QB_FORMULA_12" localSheetId="2" hidden="1">'JUN 24 I&amp;E YTD'!$L$105,'JUN 24 I&amp;E YTD'!$M$105,'JUN 24 I&amp;E YTD'!$L$106,'JUN 24 I&amp;E YTD'!$M$106,'JUN 24 I&amp;E YTD'!$L$107,'JUN 24 I&amp;E YTD'!$M$107,'JUN 24 I&amp;E YTD'!$J$108,'JUN 24 I&amp;E YTD'!$K$108,'JUN 24 I&amp;E YTD'!$L$108,'JUN 24 I&amp;E YTD'!$M$108,'JUN 24 I&amp;E YTD'!$J$109,'JUN 24 I&amp;E YTD'!$K$109,'JUN 24 I&amp;E YTD'!$L$109,'JUN 24 I&amp;E YTD'!$M$109,'JUN 24 I&amp;E YTD'!$L$111,'JUN 24 I&amp;E YTD'!$M$111</definedName>
    <definedName name="QB_FORMULA_13" localSheetId="5" hidden="1">'JUN 24 BVA'!$L$112,'JUN 24 BVA'!$M$112,'JUN 24 BVA'!$L$113,'JUN 24 BVA'!$M$113,'JUN 24 BVA'!$J$115,'JUN 24 BVA'!$K$115,'JUN 24 BVA'!$L$115,'JUN 24 BVA'!$M$115,'JUN 24 BVA'!$L$119,'JUN 24 BVA'!$M$119,'JUN 24 BVA'!$L$120,'JUN 24 BVA'!$M$120,'JUN 24 BVA'!$J$121,'JUN 24 BVA'!$K$121,'JUN 24 BVA'!$L$121,'JUN 24 BVA'!$M$121</definedName>
    <definedName name="QB_FORMULA_13" localSheetId="3" hidden="1">'JUN 24 General Ledger'!$Q$215,'JUN 24 General Ledger'!$Q$216,'JUN 24 General Ledger'!$P$217,'JUN 24 General Ledger'!$Q$217,'JUN 24 General Ledger'!$P$218,'JUN 24 General Ledger'!$Q$218,'JUN 24 General Ledger'!$P$219,'JUN 24 General Ledger'!$Q$219,'JUN 24 General Ledger'!$Q$221,'JUN 24 General Ledger'!$P$222,'JUN 24 General Ledger'!$Q$222,'JUN 24 General Ledger'!$Q$225,'JUN 24 General Ledger'!$P$226,'JUN 24 General Ledger'!$Q$226,'JUN 24 General Ledger'!$Q$228,'JUN 24 General Ledger'!$P$229</definedName>
    <definedName name="QB_FORMULA_13" localSheetId="1" hidden="1">'JUN 24 I&amp;E MTD'!$L$112,'JUN 24 I&amp;E MTD'!$M$112,'JUN 24 I&amp;E MTD'!$L$113,'JUN 24 I&amp;E MTD'!$M$113,'JUN 24 I&amp;E MTD'!$J$115,'JUN 24 I&amp;E MTD'!$K$115,'JUN 24 I&amp;E MTD'!$L$115,'JUN 24 I&amp;E MTD'!$M$115,'JUN 24 I&amp;E MTD'!$L$119,'JUN 24 I&amp;E MTD'!$M$119,'JUN 24 I&amp;E MTD'!$L$120,'JUN 24 I&amp;E MTD'!$M$120,'JUN 24 I&amp;E MTD'!$J$121,'JUN 24 I&amp;E MTD'!$K$121,'JUN 24 I&amp;E MTD'!$L$121,'JUN 24 I&amp;E MTD'!$M$121</definedName>
    <definedName name="QB_FORMULA_13" localSheetId="2" hidden="1">'JUN 24 I&amp;E YTD'!$L$112,'JUN 24 I&amp;E YTD'!$M$112,'JUN 24 I&amp;E YTD'!$L$113,'JUN 24 I&amp;E YTD'!$M$113,'JUN 24 I&amp;E YTD'!$J$115,'JUN 24 I&amp;E YTD'!$K$115,'JUN 24 I&amp;E YTD'!$L$115,'JUN 24 I&amp;E YTD'!$M$115,'JUN 24 I&amp;E YTD'!$L$119,'JUN 24 I&amp;E YTD'!$M$119,'JUN 24 I&amp;E YTD'!$L$120,'JUN 24 I&amp;E YTD'!$M$120,'JUN 24 I&amp;E YTD'!$J$121,'JUN 24 I&amp;E YTD'!$K$121,'JUN 24 I&amp;E YTD'!$L$121,'JUN 24 I&amp;E YTD'!$M$121</definedName>
    <definedName name="QB_FORMULA_14" localSheetId="5" hidden="1">'JUN 24 BVA'!$L$124,'JUN 24 BVA'!$M$124,'JUN 24 BVA'!$J$125,'JUN 24 BVA'!$K$125,'JUN 24 BVA'!$L$125,'JUN 24 BVA'!$M$125,'JUN 24 BVA'!$L$126,'JUN 24 BVA'!$M$126,'JUN 24 BVA'!$J$127,'JUN 24 BVA'!$K$127,'JUN 24 BVA'!$L$127,'JUN 24 BVA'!$M$127,'JUN 24 BVA'!$L$128,'JUN 24 BVA'!$M$128,'JUN 24 BVA'!$L$130,'JUN 24 BVA'!$M$130</definedName>
    <definedName name="QB_FORMULA_14" localSheetId="3" hidden="1">'JUN 24 General Ledger'!$Q$229,'JUN 24 General Ledger'!$Q$231,'JUN 24 General Ledger'!$P$232,'JUN 24 General Ledger'!$Q$232,'JUN 24 General Ledger'!$Q$234,'JUN 24 General Ledger'!$Q$235,'JUN 24 General Ledger'!$P$236,'JUN 24 General Ledger'!$Q$236,'JUN 24 General Ledger'!$P$237,'JUN 24 General Ledger'!$Q$237,'JUN 24 General Ledger'!$Q$241,'JUN 24 General Ledger'!$P$242,'JUN 24 General Ledger'!$Q$242,'JUN 24 General Ledger'!$P$243,'JUN 24 General Ledger'!$Q$243,'JUN 24 General Ledger'!$Q$245</definedName>
    <definedName name="QB_FORMULA_14" localSheetId="1" hidden="1">'JUN 24 I&amp;E MTD'!$L$122,'JUN 24 I&amp;E MTD'!$M$122,'JUN 24 I&amp;E MTD'!$L$123,'JUN 24 I&amp;E MTD'!$M$123,'JUN 24 I&amp;E MTD'!$J$124,'JUN 24 I&amp;E MTD'!$K$124,'JUN 24 I&amp;E MTD'!$L$124,'JUN 24 I&amp;E MTD'!$M$124,'JUN 24 I&amp;E MTD'!$L$125,'JUN 24 I&amp;E MTD'!$M$125,'JUN 24 I&amp;E MTD'!$L$127,'JUN 24 I&amp;E MTD'!$M$127,'JUN 24 I&amp;E MTD'!$L$128,'JUN 24 I&amp;E MTD'!$M$128,'JUN 24 I&amp;E MTD'!$L$129,'JUN 24 I&amp;E MTD'!$M$129</definedName>
    <definedName name="QB_FORMULA_14" localSheetId="2" hidden="1">'JUN 24 I&amp;E YTD'!$L$124,'JUN 24 I&amp;E YTD'!$M$124,'JUN 24 I&amp;E YTD'!$J$125,'JUN 24 I&amp;E YTD'!$K$125,'JUN 24 I&amp;E YTD'!$L$125,'JUN 24 I&amp;E YTD'!$M$125,'JUN 24 I&amp;E YTD'!$L$126,'JUN 24 I&amp;E YTD'!$M$126,'JUN 24 I&amp;E YTD'!$J$127,'JUN 24 I&amp;E YTD'!$K$127,'JUN 24 I&amp;E YTD'!$L$127,'JUN 24 I&amp;E YTD'!$M$127,'JUN 24 I&amp;E YTD'!$L$128,'JUN 24 I&amp;E YTD'!$M$128,'JUN 24 I&amp;E YTD'!$L$130,'JUN 24 I&amp;E YTD'!$M$130</definedName>
    <definedName name="QB_FORMULA_15" localSheetId="5" hidden="1">'JUN 24 BVA'!$L$131,'JUN 24 BVA'!$M$131,'JUN 24 BVA'!$L$132,'JUN 24 BVA'!$M$132,'JUN 24 BVA'!$L$133,'JUN 24 BVA'!$M$133,'JUN 24 BVA'!$L$134,'JUN 24 BVA'!$M$134,'JUN 24 BVA'!$J$136,'JUN 24 BVA'!$K$136,'JUN 24 BVA'!$L$136,'JUN 24 BVA'!$M$136,'JUN 24 BVA'!$L$139,'JUN 24 BVA'!$M$139,'JUN 24 BVA'!$L$140,'JUN 24 BVA'!$M$140</definedName>
    <definedName name="QB_FORMULA_15" localSheetId="3" hidden="1">'JUN 24 General Ledger'!$P$246,'JUN 24 General Ledger'!$Q$246,'JUN 24 General Ledger'!$Q$248,'JUN 24 General Ledger'!$Q$249,'JUN 24 General Ledger'!$Q$250,'JUN 24 General Ledger'!$Q$251,'JUN 24 General Ledger'!$Q$252,'JUN 24 General Ledger'!$P$253,'JUN 24 General Ledger'!$Q$253,'JUN 24 General Ledger'!$P$254,'JUN 24 General Ledger'!$Q$254,'JUN 24 General Ledger'!$Q$256,'JUN 24 General Ledger'!$P$257,'JUN 24 General Ledger'!$Q$257,'JUN 24 General Ledger'!$P$258,'JUN 24 General Ledger'!$Q$258</definedName>
    <definedName name="QB_FORMULA_15" localSheetId="1" hidden="1">'JUN 24 I&amp;E MTD'!$L$130,'JUN 24 I&amp;E MTD'!$M$130,'JUN 24 I&amp;E MTD'!$L$131,'JUN 24 I&amp;E MTD'!$M$131,'JUN 24 I&amp;E MTD'!$J$132,'JUN 24 I&amp;E MTD'!$K$132,'JUN 24 I&amp;E MTD'!$L$132,'JUN 24 I&amp;E MTD'!$M$132,'JUN 24 I&amp;E MTD'!$L$135,'JUN 24 I&amp;E MTD'!$M$135,'JUN 24 I&amp;E MTD'!$L$136,'JUN 24 I&amp;E MTD'!$M$136,'JUN 24 I&amp;E MTD'!$L$137,'JUN 24 I&amp;E MTD'!$M$137,'JUN 24 I&amp;E MTD'!$J$138,'JUN 24 I&amp;E MTD'!$K$138</definedName>
    <definedName name="QB_FORMULA_15" localSheetId="2" hidden="1">'JUN 24 I&amp;E YTD'!$L$131,'JUN 24 I&amp;E YTD'!$M$131,'JUN 24 I&amp;E YTD'!$L$132,'JUN 24 I&amp;E YTD'!$M$132,'JUN 24 I&amp;E YTD'!$L$133,'JUN 24 I&amp;E YTD'!$M$133,'JUN 24 I&amp;E YTD'!$L$134,'JUN 24 I&amp;E YTD'!$M$134,'JUN 24 I&amp;E YTD'!$J$136,'JUN 24 I&amp;E YTD'!$K$136,'JUN 24 I&amp;E YTD'!$L$136,'JUN 24 I&amp;E YTD'!$M$136,'JUN 24 I&amp;E YTD'!$L$139,'JUN 24 I&amp;E YTD'!$M$139,'JUN 24 I&amp;E YTD'!$L$140,'JUN 24 I&amp;E YTD'!$M$140</definedName>
    <definedName name="QB_FORMULA_16" localSheetId="5" hidden="1">'JUN 24 BVA'!$L$141,'JUN 24 BVA'!$M$141,'JUN 24 BVA'!$J$142,'JUN 24 BVA'!$K$142,'JUN 24 BVA'!$L$142,'JUN 24 BVA'!$M$142,'JUN 24 BVA'!$L$143,'JUN 24 BVA'!$M$143,'JUN 24 BVA'!$L$144,'JUN 24 BVA'!$M$144,'JUN 24 BVA'!$J$145,'JUN 24 BVA'!$K$145,'JUN 24 BVA'!$L$145,'JUN 24 BVA'!$M$145,'JUN 24 BVA'!$L$146,'JUN 24 BVA'!$M$146</definedName>
    <definedName name="QB_FORMULA_16" localSheetId="3" hidden="1">'JUN 24 General Ledger'!$P$259,'JUN 24 General Ledger'!$Q$259,'JUN 24 General Ledger'!$Q$262,'JUN 24 General Ledger'!$P$263,'JUN 24 General Ledger'!$Q$263,'JUN 24 General Ledger'!$Q$265,'JUN 24 General Ledger'!$Q$266,'JUN 24 General Ledger'!$Q$267,'JUN 24 General Ledger'!$Q$268,'JUN 24 General Ledger'!$Q$269,'JUN 24 General Ledger'!$Q$270,'JUN 24 General Ledger'!$Q$271,'JUN 24 General Ledger'!$Q$272,'JUN 24 General Ledger'!$Q$273,'JUN 24 General Ledger'!$Q$274,'JUN 24 General Ledger'!$Q$275</definedName>
    <definedName name="QB_FORMULA_16" localSheetId="1" hidden="1">'JUN 24 I&amp;E MTD'!$L$138,'JUN 24 I&amp;E MTD'!$M$138,'JUN 24 I&amp;E MTD'!$L$139,'JUN 24 I&amp;E MTD'!$M$139,'JUN 24 I&amp;E MTD'!$L$140,'JUN 24 I&amp;E MTD'!$M$140,'JUN 24 I&amp;E MTD'!$J$141,'JUN 24 I&amp;E MTD'!$K$141,'JUN 24 I&amp;E MTD'!$L$141,'JUN 24 I&amp;E MTD'!$M$141,'JUN 24 I&amp;E MTD'!$L$142,'JUN 24 I&amp;E MTD'!$M$142,'JUN 24 I&amp;E MTD'!$J$143,'JUN 24 I&amp;E MTD'!$K$143,'JUN 24 I&amp;E MTD'!$L$143,'JUN 24 I&amp;E MTD'!$M$143</definedName>
    <definedName name="QB_FORMULA_16" localSheetId="2" hidden="1">'JUN 24 I&amp;E YTD'!$L$141,'JUN 24 I&amp;E YTD'!$M$141,'JUN 24 I&amp;E YTD'!$J$142,'JUN 24 I&amp;E YTD'!$K$142,'JUN 24 I&amp;E YTD'!$L$142,'JUN 24 I&amp;E YTD'!$M$142,'JUN 24 I&amp;E YTD'!$L$143,'JUN 24 I&amp;E YTD'!$M$143,'JUN 24 I&amp;E YTD'!$L$144,'JUN 24 I&amp;E YTD'!$M$144,'JUN 24 I&amp;E YTD'!$J$145,'JUN 24 I&amp;E YTD'!$K$145,'JUN 24 I&amp;E YTD'!$L$145,'JUN 24 I&amp;E YTD'!$M$145,'JUN 24 I&amp;E YTD'!$L$146,'JUN 24 I&amp;E YTD'!$M$146</definedName>
    <definedName name="QB_FORMULA_17" localSheetId="5" hidden="1">'JUN 24 BVA'!$J$147,'JUN 24 BVA'!$K$147,'JUN 24 BVA'!$L$147,'JUN 24 BVA'!$M$147,'JUN 24 BVA'!$J$148,'JUN 24 BVA'!$K$148,'JUN 24 BVA'!$L$148,'JUN 24 BVA'!$M$148,'JUN 24 BVA'!$L$150,'JUN 24 BVA'!$M$150,'JUN 24 BVA'!$L$151,'JUN 24 BVA'!$M$151,'JUN 24 BVA'!$J$152,'JUN 24 BVA'!$K$152,'JUN 24 BVA'!$L$152,'JUN 24 BVA'!$M$152</definedName>
    <definedName name="QB_FORMULA_17" localSheetId="3" hidden="1">'JUN 24 General Ledger'!$Q$276,'JUN 24 General Ledger'!$Q$277,'JUN 24 General Ledger'!$Q$278,'JUN 24 General Ledger'!$P$279,'JUN 24 General Ledger'!$Q$279,'JUN 24 General Ledger'!$Q$281,'JUN 24 General Ledger'!$P$282,'JUN 24 General Ledger'!$Q$282,'JUN 24 General Ledger'!$P$283,'JUN 24 General Ledger'!$Q$283,'JUN 24 General Ledger'!$Q$286,'JUN 24 General Ledger'!$Q$287,'JUN 24 General Ledger'!$Q$288,'JUN 24 General Ledger'!$P$289,'JUN 24 General Ledger'!$Q$289,'JUN 24 General Ledger'!$Q$292</definedName>
    <definedName name="QB_FORMULA_17" localSheetId="1" hidden="1">'JUN 24 I&amp;E MTD'!$J$144,'JUN 24 I&amp;E MTD'!$K$144,'JUN 24 I&amp;E MTD'!$L$144,'JUN 24 I&amp;E MTD'!$M$144,'JUN 24 I&amp;E MTD'!$L$146,'JUN 24 I&amp;E MTD'!$M$146,'JUN 24 I&amp;E MTD'!$L$147,'JUN 24 I&amp;E MTD'!$M$147,'JUN 24 I&amp;E MTD'!$J$148,'JUN 24 I&amp;E MTD'!$K$148,'JUN 24 I&amp;E MTD'!$L$148,'JUN 24 I&amp;E MTD'!$M$148,'JUN 24 I&amp;E MTD'!$L$150,'JUN 24 I&amp;E MTD'!$M$150,'JUN 24 I&amp;E MTD'!$L$151,'JUN 24 I&amp;E MTD'!$M$151</definedName>
    <definedName name="QB_FORMULA_17" localSheetId="2" hidden="1">'JUN 24 I&amp;E YTD'!$J$147,'JUN 24 I&amp;E YTD'!$K$147,'JUN 24 I&amp;E YTD'!$L$147,'JUN 24 I&amp;E YTD'!$M$147,'JUN 24 I&amp;E YTD'!$J$148,'JUN 24 I&amp;E YTD'!$K$148,'JUN 24 I&amp;E YTD'!$L$148,'JUN 24 I&amp;E YTD'!$M$148,'JUN 24 I&amp;E YTD'!$L$150,'JUN 24 I&amp;E YTD'!$M$150,'JUN 24 I&amp;E YTD'!$L$151,'JUN 24 I&amp;E YTD'!$M$151,'JUN 24 I&amp;E YTD'!$J$152,'JUN 24 I&amp;E YTD'!$K$152,'JUN 24 I&amp;E YTD'!$L$152,'JUN 24 I&amp;E YTD'!$M$152</definedName>
    <definedName name="QB_FORMULA_18" localSheetId="5" hidden="1">'JUN 24 BVA'!$L$154,'JUN 24 BVA'!$M$154,'JUN 24 BVA'!$L$155,'JUN 24 BVA'!$M$155,'JUN 24 BVA'!$L$156,'JUN 24 BVA'!$M$156,'JUN 24 BVA'!$L$157,'JUN 24 BVA'!$M$157,'JUN 24 BVA'!$L$158,'JUN 24 BVA'!$M$158,'JUN 24 BVA'!$J$159,'JUN 24 BVA'!$K$159,'JUN 24 BVA'!$L$159,'JUN 24 BVA'!$M$159,'JUN 24 BVA'!$L$162,'JUN 24 BVA'!$M$162</definedName>
    <definedName name="QB_FORMULA_18" localSheetId="3" hidden="1">'JUN 24 General Ledger'!$Q$293,'JUN 24 General Ledger'!$P$294,'JUN 24 General Ledger'!$Q$294,'JUN 24 General Ledger'!$Q$296,'JUN 24 General Ledger'!$P$297,'JUN 24 General Ledger'!$Q$297,'JUN 24 General Ledger'!$P$298,'JUN 24 General Ledger'!$Q$298,'JUN 24 General Ledger'!$Q$301,'JUN 24 General Ledger'!$Q$302,'JUN 24 General Ledger'!$Q$303,'JUN 24 General Ledger'!$Q$304,'JUN 24 General Ledger'!$Q$305,'JUN 24 General Ledger'!$Q$306,'JUN 24 General Ledger'!$Q$307,'JUN 24 General Ledger'!$Q$308</definedName>
    <definedName name="QB_FORMULA_18" localSheetId="1" hidden="1">'JUN 24 I&amp;E MTD'!$L$152,'JUN 24 I&amp;E MTD'!$M$152,'JUN 24 I&amp;E MTD'!$L$153,'JUN 24 I&amp;E MTD'!$M$153,'JUN 24 I&amp;E MTD'!$L$154,'JUN 24 I&amp;E MTD'!$M$154,'JUN 24 I&amp;E MTD'!$J$155,'JUN 24 I&amp;E MTD'!$K$155,'JUN 24 I&amp;E MTD'!$L$155,'JUN 24 I&amp;E MTD'!$M$155,'JUN 24 I&amp;E MTD'!$L$157,'JUN 24 I&amp;E MTD'!$M$157,'JUN 24 I&amp;E MTD'!$L$158,'JUN 24 I&amp;E MTD'!$M$158,'JUN 24 I&amp;E MTD'!$L$160,'JUN 24 I&amp;E MTD'!$M$160</definedName>
    <definedName name="QB_FORMULA_18" localSheetId="2" hidden="1">'JUN 24 I&amp;E YTD'!$L$154,'JUN 24 I&amp;E YTD'!$M$154,'JUN 24 I&amp;E YTD'!$L$155,'JUN 24 I&amp;E YTD'!$M$155,'JUN 24 I&amp;E YTD'!$L$156,'JUN 24 I&amp;E YTD'!$M$156,'JUN 24 I&amp;E YTD'!$L$157,'JUN 24 I&amp;E YTD'!$M$157,'JUN 24 I&amp;E YTD'!$L$158,'JUN 24 I&amp;E YTD'!$M$158,'JUN 24 I&amp;E YTD'!$J$159,'JUN 24 I&amp;E YTD'!$K$159,'JUN 24 I&amp;E YTD'!$L$159,'JUN 24 I&amp;E YTD'!$M$159,'JUN 24 I&amp;E YTD'!$L$162,'JUN 24 I&amp;E YTD'!$M$162</definedName>
    <definedName name="QB_FORMULA_19" localSheetId="5" hidden="1">'JUN 24 BVA'!$L$163,'JUN 24 BVA'!$M$163,'JUN 24 BVA'!$L$165,'JUN 24 BVA'!$M$165,'JUN 24 BVA'!$L$166,'JUN 24 BVA'!$M$166,'JUN 24 BVA'!$L$167,'JUN 24 BVA'!$M$167,'JUN 24 BVA'!$L$168,'JUN 24 BVA'!$M$168,'JUN 24 BVA'!$L$169,'JUN 24 BVA'!$M$169,'JUN 24 BVA'!$L$170,'JUN 24 BVA'!$M$170,'JUN 24 BVA'!$L$171,'JUN 24 BVA'!$M$171</definedName>
    <definedName name="QB_FORMULA_19" localSheetId="3" hidden="1">'JUN 24 General Ledger'!$Q$309,'JUN 24 General Ledger'!$Q$310,'JUN 24 General Ledger'!$Q$311,'JUN 24 General Ledger'!$Q$312,'JUN 24 General Ledger'!$Q$313,'JUN 24 General Ledger'!$Q$314,'JUN 24 General Ledger'!$Q$315,'JUN 24 General Ledger'!$Q$316,'JUN 24 General Ledger'!$Q$317,'JUN 24 General Ledger'!$Q$318,'JUN 24 General Ledger'!$Q$319,'JUN 24 General Ledger'!$Q$320,'JUN 24 General Ledger'!$Q$321,'JUN 24 General Ledger'!$Q$322,'JUN 24 General Ledger'!$Q$323,'JUN 24 General Ledger'!$Q$324</definedName>
    <definedName name="QB_FORMULA_19" localSheetId="1" hidden="1">'JUN 24 I&amp;E MTD'!$L$161,'JUN 24 I&amp;E MTD'!$M$161,'JUN 24 I&amp;E MTD'!$L$162,'JUN 24 I&amp;E MTD'!$M$162,'JUN 24 I&amp;E MTD'!$L$163,'JUN 24 I&amp;E MTD'!$M$163,'JUN 24 I&amp;E MTD'!$L$164,'JUN 24 I&amp;E MTD'!$M$164,'JUN 24 I&amp;E MTD'!$L$165,'JUN 24 I&amp;E MTD'!$M$165,'JUN 24 I&amp;E MTD'!$L$166,'JUN 24 I&amp;E MTD'!$M$166,'JUN 24 I&amp;E MTD'!$L$167,'JUN 24 I&amp;E MTD'!$M$167,'JUN 24 I&amp;E MTD'!$L$168,'JUN 24 I&amp;E MTD'!$M$168</definedName>
    <definedName name="QB_FORMULA_19" localSheetId="2" hidden="1">'JUN 24 I&amp;E YTD'!$L$163,'JUN 24 I&amp;E YTD'!$M$163,'JUN 24 I&amp;E YTD'!$L$165,'JUN 24 I&amp;E YTD'!$M$165,'JUN 24 I&amp;E YTD'!$L$166,'JUN 24 I&amp;E YTD'!$M$166,'JUN 24 I&amp;E YTD'!$L$167,'JUN 24 I&amp;E YTD'!$M$167,'JUN 24 I&amp;E YTD'!$L$168,'JUN 24 I&amp;E YTD'!$M$168,'JUN 24 I&amp;E YTD'!$L$169,'JUN 24 I&amp;E YTD'!$M$169,'JUN 24 I&amp;E YTD'!$L$170,'JUN 24 I&amp;E YTD'!$M$170,'JUN 24 I&amp;E YTD'!$L$171,'JUN 24 I&amp;E YTD'!$M$171</definedName>
    <definedName name="QB_FORMULA_2" localSheetId="5" hidden="1">'JUN 24 BVA'!$L$22,'JUN 24 BVA'!$M$22,'JUN 24 BVA'!$L$23,'JUN 24 BVA'!$M$23,'JUN 24 BVA'!$L$24,'JUN 24 BVA'!$M$24,'JUN 24 BVA'!$L$25,'JUN 24 BVA'!$M$25,'JUN 24 BVA'!$L$26,'JUN 24 BVA'!$M$26,'JUN 24 BVA'!$L$27,'JUN 24 BVA'!$M$27,'JUN 24 BVA'!$L$28,'JUN 24 BVA'!$M$28,'JUN 24 BVA'!$L$29,'JUN 24 BVA'!$M$29</definedName>
    <definedName name="QB_FORMULA_2" localSheetId="3" hidden="1">'JUN 24 General Ledger'!$Q$35,'JUN 24 General Ledger'!$Q$38,'JUN 24 General Ledger'!$P$39,'JUN 24 General Ledger'!$Q$39,'JUN 24 General Ledger'!$Q$41,'JUN 24 General Ledger'!$P$42,'JUN 24 General Ledger'!$Q$42,'JUN 24 General Ledger'!$P$43,'JUN 24 General Ledger'!$Q$43,'JUN 24 General Ledger'!$Q$46,'JUN 24 General Ledger'!$P$47,'JUN 24 General Ledger'!$Q$47,'JUN 24 General Ledger'!$P$48,'JUN 24 General Ledger'!$Q$48,'JUN 24 General Ledger'!$Q$51,'JUN 24 General Ledger'!$P$52</definedName>
    <definedName name="QB_FORMULA_2" localSheetId="1" hidden="1">'JUN 24 I&amp;E MTD'!$L$22,'JUN 24 I&amp;E MTD'!$M$22,'JUN 24 I&amp;E MTD'!$L$23,'JUN 24 I&amp;E MTD'!$M$23,'JUN 24 I&amp;E MTD'!$L$24,'JUN 24 I&amp;E MTD'!$M$24,'JUN 24 I&amp;E MTD'!$L$25,'JUN 24 I&amp;E MTD'!$M$25,'JUN 24 I&amp;E MTD'!$L$26,'JUN 24 I&amp;E MTD'!$M$26,'JUN 24 I&amp;E MTD'!$L$27,'JUN 24 I&amp;E MTD'!$M$27,'JUN 24 I&amp;E MTD'!$L$28,'JUN 24 I&amp;E MTD'!$M$28,'JUN 24 I&amp;E MTD'!$L$29,'JUN 24 I&amp;E MTD'!$M$29</definedName>
    <definedName name="QB_FORMULA_2" localSheetId="2" hidden="1">'JUN 24 I&amp;E YTD'!$L$22,'JUN 24 I&amp;E YTD'!$M$22,'JUN 24 I&amp;E YTD'!$L$23,'JUN 24 I&amp;E YTD'!$M$23,'JUN 24 I&amp;E YTD'!$L$24,'JUN 24 I&amp;E YTD'!$M$24,'JUN 24 I&amp;E YTD'!$L$25,'JUN 24 I&amp;E YTD'!$M$25,'JUN 24 I&amp;E YTD'!$L$26,'JUN 24 I&amp;E YTD'!$M$26,'JUN 24 I&amp;E YTD'!$L$27,'JUN 24 I&amp;E YTD'!$M$27,'JUN 24 I&amp;E YTD'!$L$28,'JUN 24 I&amp;E YTD'!$M$28,'JUN 24 I&amp;E YTD'!$L$29,'JUN 24 I&amp;E YTD'!$M$29</definedName>
    <definedName name="QB_FORMULA_20" localSheetId="5" hidden="1">'JUN 24 BVA'!$L$172,'JUN 24 BVA'!$M$172,'JUN 24 BVA'!$L$173,'JUN 24 BVA'!$M$173,'JUN 24 BVA'!$L$174,'JUN 24 BVA'!$M$174,'JUN 24 BVA'!$J$176,'JUN 24 BVA'!$K$176,'JUN 24 BVA'!$L$176,'JUN 24 BVA'!$M$176,'JUN 24 BVA'!$L$180,'JUN 24 BVA'!$M$180,'JUN 24 BVA'!$L$181,'JUN 24 BVA'!$M$181,'JUN 24 BVA'!$L$182,'JUN 24 BVA'!$M$182</definedName>
    <definedName name="QB_FORMULA_20" localSheetId="3" hidden="1">'JUN 24 General Ledger'!$Q$325,'JUN 24 General Ledger'!$Q$326,'JUN 24 General Ledger'!$Q$327,'JUN 24 General Ledger'!$Q$328,'JUN 24 General Ledger'!$Q$329,'JUN 24 General Ledger'!$Q$330,'JUN 24 General Ledger'!$Q$331,'JUN 24 General Ledger'!$Q$332,'JUN 24 General Ledger'!$Q$333,'JUN 24 General Ledger'!$Q$334,'JUN 24 General Ledger'!$Q$335,'JUN 24 General Ledger'!$Q$336,'JUN 24 General Ledger'!$Q$337,'JUN 24 General Ledger'!$P$338,'JUN 24 General Ledger'!$Q$338,'JUN 24 General Ledger'!$Q$340</definedName>
    <definedName name="QB_FORMULA_20" localSheetId="1" hidden="1">'JUN 24 I&amp;E MTD'!$L$169,'JUN 24 I&amp;E MTD'!$M$169,'JUN 24 I&amp;E MTD'!$J$170,'JUN 24 I&amp;E MTD'!$K$170,'JUN 24 I&amp;E MTD'!$L$170,'JUN 24 I&amp;E MTD'!$M$170,'JUN 24 I&amp;E MTD'!$L$172,'JUN 24 I&amp;E MTD'!$M$172,'JUN 24 I&amp;E MTD'!$L$173,'JUN 24 I&amp;E MTD'!$M$173,'JUN 24 I&amp;E MTD'!$L$174,'JUN 24 I&amp;E MTD'!$M$174,'JUN 24 I&amp;E MTD'!$L$175,'JUN 24 I&amp;E MTD'!$M$175,'JUN 24 I&amp;E MTD'!$L$176,'JUN 24 I&amp;E MTD'!$M$176</definedName>
    <definedName name="QB_FORMULA_20" localSheetId="2" hidden="1">'JUN 24 I&amp;E YTD'!$L$172,'JUN 24 I&amp;E YTD'!$M$172,'JUN 24 I&amp;E YTD'!$L$173,'JUN 24 I&amp;E YTD'!$M$173,'JUN 24 I&amp;E YTD'!$L$174,'JUN 24 I&amp;E YTD'!$M$174,'JUN 24 I&amp;E YTD'!$J$176,'JUN 24 I&amp;E YTD'!$K$176,'JUN 24 I&amp;E YTD'!$L$176,'JUN 24 I&amp;E YTD'!$M$176,'JUN 24 I&amp;E YTD'!$L$180,'JUN 24 I&amp;E YTD'!$M$180,'JUN 24 I&amp;E YTD'!$L$181,'JUN 24 I&amp;E YTD'!$M$181,'JUN 24 I&amp;E YTD'!$L$182,'JUN 24 I&amp;E YTD'!$M$182</definedName>
    <definedName name="QB_FORMULA_21" localSheetId="5" hidden="1">'JUN 24 BVA'!$L$183,'JUN 24 BVA'!$M$183,'JUN 24 BVA'!$L$184,'JUN 24 BVA'!$M$184,'JUN 24 BVA'!$L$185,'JUN 24 BVA'!$M$185,'JUN 24 BVA'!$L$186,'JUN 24 BVA'!$M$186,'JUN 24 BVA'!$L$187,'JUN 24 BVA'!$M$187,'JUN 24 BVA'!$L$188,'JUN 24 BVA'!$M$188,'JUN 24 BVA'!$L$189,'JUN 24 BVA'!$M$189,'JUN 24 BVA'!$L$190,'JUN 24 BVA'!$M$190</definedName>
    <definedName name="QB_FORMULA_21" localSheetId="3" hidden="1">'JUN 24 General Ledger'!$Q$341,'JUN 24 General Ledger'!$P$342,'JUN 24 General Ledger'!$Q$342,'JUN 24 General Ledger'!$Q$344,'JUN 24 General Ledger'!$P$345,'JUN 24 General Ledger'!$Q$345,'JUN 24 General Ledger'!$Q$347,'JUN 24 General Ledger'!$Q$348,'JUN 24 General Ledger'!$Q$349,'JUN 24 General Ledger'!$P$350,'JUN 24 General Ledger'!$Q$350,'JUN 24 General Ledger'!$Q$352,'JUN 24 General Ledger'!$Q$353,'JUN 24 General Ledger'!$Q$354,'JUN 24 General Ledger'!$Q$355,'JUN 24 General Ledger'!$P$356</definedName>
    <definedName name="QB_FORMULA_21" localSheetId="1" hidden="1">'JUN 24 I&amp;E MTD'!$L$177,'JUN 24 I&amp;E MTD'!$M$177,'JUN 24 I&amp;E MTD'!$L$178,'JUN 24 I&amp;E MTD'!$M$178,'JUN 24 I&amp;E MTD'!$L$179,'JUN 24 I&amp;E MTD'!$M$179,'JUN 24 I&amp;E MTD'!$L$180,'JUN 24 I&amp;E MTD'!$M$180,'JUN 24 I&amp;E MTD'!$L$181,'JUN 24 I&amp;E MTD'!$M$181,'JUN 24 I&amp;E MTD'!$L$182,'JUN 24 I&amp;E MTD'!$M$182,'JUN 24 I&amp;E MTD'!$L$183,'JUN 24 I&amp;E MTD'!$M$183,'JUN 24 I&amp;E MTD'!$L$184,'JUN 24 I&amp;E MTD'!$M$184</definedName>
    <definedName name="QB_FORMULA_21" localSheetId="2" hidden="1">'JUN 24 I&amp;E YTD'!$L$183,'JUN 24 I&amp;E YTD'!$M$183,'JUN 24 I&amp;E YTD'!$L$184,'JUN 24 I&amp;E YTD'!$M$184,'JUN 24 I&amp;E YTD'!$L$185,'JUN 24 I&amp;E YTD'!$M$185,'JUN 24 I&amp;E YTD'!$L$186,'JUN 24 I&amp;E YTD'!$M$186,'JUN 24 I&amp;E YTD'!$L$187,'JUN 24 I&amp;E YTD'!$M$187,'JUN 24 I&amp;E YTD'!$L$188,'JUN 24 I&amp;E YTD'!$M$188,'JUN 24 I&amp;E YTD'!$L$189,'JUN 24 I&amp;E YTD'!$M$189,'JUN 24 I&amp;E YTD'!$L$190,'JUN 24 I&amp;E YTD'!$M$190</definedName>
    <definedName name="QB_FORMULA_22" localSheetId="5" hidden="1">'JUN 24 BVA'!$L$191,'JUN 24 BVA'!$M$191,'JUN 24 BVA'!$L$192,'JUN 24 BVA'!$M$192,'JUN 24 BVA'!$L$193,'JUN 24 BVA'!$M$193,'JUN 24 BVA'!$L$194,'JUN 24 BVA'!$M$194,'JUN 24 BVA'!$L$195,'JUN 24 BVA'!$M$195,'JUN 24 BVA'!$L$196,'JUN 24 BVA'!$M$196,'JUN 24 BVA'!$L$197,'JUN 24 BVA'!$M$197,'JUN 24 BVA'!$L$198,'JUN 24 BVA'!$M$198</definedName>
    <definedName name="QB_FORMULA_22" localSheetId="3" hidden="1">'JUN 24 General Ledger'!$Q$356,'JUN 24 General Ledger'!$Q$358,'JUN 24 General Ledger'!$Q$359,'JUN 24 General Ledger'!$Q$360,'JUN 24 General Ledger'!$Q$361,'JUN 24 General Ledger'!$P$362,'JUN 24 General Ledger'!$Q$362,'JUN 24 General Ledger'!$Q$364,'JUN 24 General Ledger'!$Q$365,'JUN 24 General Ledger'!$P$366,'JUN 24 General Ledger'!$Q$366,'JUN 24 General Ledger'!$P$367,'JUN 24 General Ledger'!$Q$367,'JUN 24 General Ledger'!$P$368,'JUN 24 General Ledger'!$Q$368,'JUN 24 General Ledger'!$Q$371</definedName>
    <definedName name="QB_FORMULA_22" localSheetId="1" hidden="1">'JUN 24 I&amp;E MTD'!$L$185,'JUN 24 I&amp;E MTD'!$M$185,'JUN 24 I&amp;E MTD'!$L$186,'JUN 24 I&amp;E MTD'!$M$186,'JUN 24 I&amp;E MTD'!$L$187,'JUN 24 I&amp;E MTD'!$M$187,'JUN 24 I&amp;E MTD'!$L$188,'JUN 24 I&amp;E MTD'!$M$188,'JUN 24 I&amp;E MTD'!$L$189,'JUN 24 I&amp;E MTD'!$M$189,'JUN 24 I&amp;E MTD'!$L$190,'JUN 24 I&amp;E MTD'!$M$190,'JUN 24 I&amp;E MTD'!$L$191,'JUN 24 I&amp;E MTD'!$M$191,'JUN 24 I&amp;E MTD'!$L$192,'JUN 24 I&amp;E MTD'!$M$192</definedName>
    <definedName name="QB_FORMULA_22" localSheetId="2" hidden="1">'JUN 24 I&amp;E YTD'!$L$191,'JUN 24 I&amp;E YTD'!$M$191,'JUN 24 I&amp;E YTD'!$L$192,'JUN 24 I&amp;E YTD'!$M$192,'JUN 24 I&amp;E YTD'!$L$193,'JUN 24 I&amp;E YTD'!$M$193,'JUN 24 I&amp;E YTD'!$L$194,'JUN 24 I&amp;E YTD'!$M$194,'JUN 24 I&amp;E YTD'!$L$195,'JUN 24 I&amp;E YTD'!$M$195,'JUN 24 I&amp;E YTD'!$L$196,'JUN 24 I&amp;E YTD'!$M$196,'JUN 24 I&amp;E YTD'!$L$197,'JUN 24 I&amp;E YTD'!$M$197,'JUN 24 I&amp;E YTD'!$L$198,'JUN 24 I&amp;E YTD'!$M$198</definedName>
    <definedName name="QB_FORMULA_23" localSheetId="5" hidden="1">'JUN 24 BVA'!$L$199,'JUN 24 BVA'!$M$199,'JUN 24 BVA'!$L$200,'JUN 24 BVA'!$M$200,'JUN 24 BVA'!$L$201,'JUN 24 BVA'!$M$201,'JUN 24 BVA'!$L$202,'JUN 24 BVA'!$M$202,'JUN 24 BVA'!$L$203,'JUN 24 BVA'!$M$203,'JUN 24 BVA'!$L$204,'JUN 24 BVA'!$M$204,'JUN 24 BVA'!$L$205,'JUN 24 BVA'!$M$205,'JUN 24 BVA'!$J$206,'JUN 24 BVA'!$K$206</definedName>
    <definedName name="QB_FORMULA_23" localSheetId="3" hidden="1">'JUN 24 General Ledger'!$P$372,'JUN 24 General Ledger'!$Q$372,'JUN 24 General Ledger'!$P$373,'JUN 24 General Ledger'!$Q$373,'JUN 24 General Ledger'!$Q$376,'JUN 24 General Ledger'!$Q$377,'JUN 24 General Ledger'!$Q$378,'JUN 24 General Ledger'!$Q$379,'JUN 24 General Ledger'!$Q$380,'JUN 24 General Ledger'!$Q$381,'JUN 24 General Ledger'!$Q$382,'JUN 24 General Ledger'!$Q$386,'JUN 24 General Ledger'!$Q$387,'JUN 24 General Ledger'!$P$388,'JUN 24 General Ledger'!$Q$388,'JUN 24 General Ledger'!$P$389</definedName>
    <definedName name="QB_FORMULA_23" localSheetId="1" hidden="1">'JUN 24 I&amp;E MTD'!$L$193,'JUN 24 I&amp;E MTD'!$M$193,'JUN 24 I&amp;E MTD'!$L$194,'JUN 24 I&amp;E MTD'!$M$194,'JUN 24 I&amp;E MTD'!$L$195,'JUN 24 I&amp;E MTD'!$M$195,'JUN 24 I&amp;E MTD'!$L$196,'JUN 24 I&amp;E MTD'!$M$196,'JUN 24 I&amp;E MTD'!$L$197,'JUN 24 I&amp;E MTD'!$M$197,'JUN 24 I&amp;E MTD'!$J$198,'JUN 24 I&amp;E MTD'!$K$198,'JUN 24 I&amp;E MTD'!$L$198,'JUN 24 I&amp;E MTD'!$M$198,'JUN 24 I&amp;E MTD'!$J$199,'JUN 24 I&amp;E MTD'!$K$199</definedName>
    <definedName name="QB_FORMULA_23" localSheetId="2" hidden="1">'JUN 24 I&amp;E YTD'!$L$199,'JUN 24 I&amp;E YTD'!$M$199,'JUN 24 I&amp;E YTD'!$L$200,'JUN 24 I&amp;E YTD'!$M$200,'JUN 24 I&amp;E YTD'!$L$201,'JUN 24 I&amp;E YTD'!$M$201,'JUN 24 I&amp;E YTD'!$L$202,'JUN 24 I&amp;E YTD'!$M$202,'JUN 24 I&amp;E YTD'!$L$203,'JUN 24 I&amp;E YTD'!$M$203,'JUN 24 I&amp;E YTD'!$L$204,'JUN 24 I&amp;E YTD'!$M$204,'JUN 24 I&amp;E YTD'!$L$205,'JUN 24 I&amp;E YTD'!$M$205,'JUN 24 I&amp;E YTD'!$J$206,'JUN 24 I&amp;E YTD'!$K$206</definedName>
    <definedName name="QB_FORMULA_24" localSheetId="5" hidden="1">'JUN 24 BVA'!$L$206,'JUN 24 BVA'!$M$206,'JUN 24 BVA'!$J$207,'JUN 24 BVA'!$K$207,'JUN 24 BVA'!$L$207,'JUN 24 BVA'!$M$207,'JUN 24 BVA'!$L$209,'JUN 24 BVA'!$M$209,'JUN 24 BVA'!$L$210,'JUN 24 BVA'!$M$210,'JUN 24 BVA'!$J$212,'JUN 24 BVA'!$K$212,'JUN 24 BVA'!$L$212,'JUN 24 BVA'!$M$212,'JUN 24 BVA'!$L$214,'JUN 24 BVA'!$M$214</definedName>
    <definedName name="QB_FORMULA_24" localSheetId="3" hidden="1">'JUN 24 General Ledger'!$Q$389,'JUN 24 General Ledger'!$P$390,'JUN 24 General Ledger'!$Q$390,'JUN 24 General Ledger'!$Q$393,'JUN 24 General Ledger'!$Q$394,'JUN 24 General Ledger'!$P$395,'JUN 24 General Ledger'!$Q$395,'JUN 24 General Ledger'!$Q$397,'JUN 24 General Ledger'!$P$398,'JUN 24 General Ledger'!$Q$398,'JUN 24 General Ledger'!$Q$400,'JUN 24 General Ledger'!$Q$401,'JUN 24 General Ledger'!$P$402,'JUN 24 General Ledger'!$Q$402,'JUN 24 General Ledger'!$P$403,'JUN 24 General Ledger'!$Q$403</definedName>
    <definedName name="QB_FORMULA_24" localSheetId="1" hidden="1">'JUN 24 I&amp;E MTD'!$L$199,'JUN 24 I&amp;E MTD'!$M$199,'JUN 24 I&amp;E MTD'!$L$201,'JUN 24 I&amp;E MTD'!$M$201,'JUN 24 I&amp;E MTD'!$L$202,'JUN 24 I&amp;E MTD'!$M$202,'JUN 24 I&amp;E MTD'!$J$203,'JUN 24 I&amp;E MTD'!$K$203,'JUN 24 I&amp;E MTD'!$L$203,'JUN 24 I&amp;E MTD'!$M$203,'JUN 24 I&amp;E MTD'!$L$205,'JUN 24 I&amp;E MTD'!$M$205,'JUN 24 I&amp;E MTD'!$L$207,'JUN 24 I&amp;E MTD'!$M$207,'JUN 24 I&amp;E MTD'!$L$208,'JUN 24 I&amp;E MTD'!$M$208</definedName>
    <definedName name="QB_FORMULA_24" localSheetId="2" hidden="1">'JUN 24 I&amp;E YTD'!$L$206,'JUN 24 I&amp;E YTD'!$M$206,'JUN 24 I&amp;E YTD'!$J$207,'JUN 24 I&amp;E YTD'!$K$207,'JUN 24 I&amp;E YTD'!$L$207,'JUN 24 I&amp;E YTD'!$M$207,'JUN 24 I&amp;E YTD'!$L$209,'JUN 24 I&amp;E YTD'!$M$209,'JUN 24 I&amp;E YTD'!$L$210,'JUN 24 I&amp;E YTD'!$M$210,'JUN 24 I&amp;E YTD'!$J$212,'JUN 24 I&amp;E YTD'!$K$212,'JUN 24 I&amp;E YTD'!$L$212,'JUN 24 I&amp;E YTD'!$M$212,'JUN 24 I&amp;E YTD'!$L$214,'JUN 24 I&amp;E YTD'!$M$214</definedName>
    <definedName name="QB_FORMULA_25" localSheetId="5" hidden="1">'JUN 24 BVA'!$L$216,'JUN 24 BVA'!$M$216,'JUN 24 BVA'!$L$217,'JUN 24 BVA'!$M$217,'JUN 24 BVA'!$L$218,'JUN 24 BVA'!$M$218,'JUN 24 BVA'!$L$219,'JUN 24 BVA'!$M$219,'JUN 24 BVA'!$L$220,'JUN 24 BVA'!$M$220,'JUN 24 BVA'!$J$221,'JUN 24 BVA'!$K$221,'JUN 24 BVA'!$L$221,'JUN 24 BVA'!$M$221,'JUN 24 BVA'!$L$222,'JUN 24 BVA'!$M$222</definedName>
    <definedName name="QB_FORMULA_25" localSheetId="3" hidden="1">'JUN 24 General Ledger'!$Q$407,'JUN 24 General Ledger'!$P$408,'JUN 24 General Ledger'!$Q$408,'JUN 24 General Ledger'!$Q$410,'JUN 24 General Ledger'!$P$411,'JUN 24 General Ledger'!$Q$411,'JUN 24 General Ledger'!$Q$413,'JUN 24 General Ledger'!$Q$414,'JUN 24 General Ledger'!$Q$415,'JUN 24 General Ledger'!$Q$416,'JUN 24 General Ledger'!$P$417,'JUN 24 General Ledger'!$Q$417,'JUN 24 General Ledger'!$P$418,'JUN 24 General Ledger'!$Q$418,'JUN 24 General Ledger'!$P$419,'JUN 24 General Ledger'!$Q$419</definedName>
    <definedName name="QB_FORMULA_25" localSheetId="1" hidden="1">'JUN 24 I&amp;E MTD'!$L$209,'JUN 24 I&amp;E MTD'!$M$209,'JUN 24 I&amp;E MTD'!$L$210,'JUN 24 I&amp;E MTD'!$M$210,'JUN 24 I&amp;E MTD'!$L$211,'JUN 24 I&amp;E MTD'!$M$211,'JUN 24 I&amp;E MTD'!$J$212,'JUN 24 I&amp;E MTD'!$K$212,'JUN 24 I&amp;E MTD'!$L$212,'JUN 24 I&amp;E MTD'!$M$212,'JUN 24 I&amp;E MTD'!$L$213,'JUN 24 I&amp;E MTD'!$M$213,'JUN 24 I&amp;E MTD'!$L$215,'JUN 24 I&amp;E MTD'!$M$215,'JUN 24 I&amp;E MTD'!$L$216,'JUN 24 I&amp;E MTD'!$M$216</definedName>
    <definedName name="QB_FORMULA_25" localSheetId="2" hidden="1">'JUN 24 I&amp;E YTD'!$L$216,'JUN 24 I&amp;E YTD'!$M$216,'JUN 24 I&amp;E YTD'!$L$217,'JUN 24 I&amp;E YTD'!$M$217,'JUN 24 I&amp;E YTD'!$L$218,'JUN 24 I&amp;E YTD'!$M$218,'JUN 24 I&amp;E YTD'!$L$219,'JUN 24 I&amp;E YTD'!$M$219,'JUN 24 I&amp;E YTD'!$L$220,'JUN 24 I&amp;E YTD'!$M$220,'JUN 24 I&amp;E YTD'!$J$221,'JUN 24 I&amp;E YTD'!$K$221,'JUN 24 I&amp;E YTD'!$L$221,'JUN 24 I&amp;E YTD'!$M$221,'JUN 24 I&amp;E YTD'!$L$222,'JUN 24 I&amp;E YTD'!$M$222</definedName>
    <definedName name="QB_FORMULA_26" localSheetId="5" hidden="1">'JUN 24 BVA'!$L$224,'JUN 24 BVA'!$M$224,'JUN 24 BVA'!$L$225,'JUN 24 BVA'!$M$225,'JUN 24 BVA'!$J$227,'JUN 24 BVA'!$K$227,'JUN 24 BVA'!$L$227,'JUN 24 BVA'!$M$227,'JUN 24 BVA'!$J$228,'JUN 24 BVA'!$K$228,'JUN 24 BVA'!$L$228,'JUN 24 BVA'!$M$228,'JUN 24 BVA'!$L$230,'JUN 24 BVA'!$M$230,'JUN 24 BVA'!$L$231,'JUN 24 BVA'!$M$231</definedName>
    <definedName name="QB_FORMULA_26" localSheetId="3" hidden="1">'JUN 24 General Ledger'!$Q$422,'JUN 24 General Ledger'!$P$423,'JUN 24 General Ledger'!$Q$423,'JUN 24 General Ledger'!$P$424,'JUN 24 General Ledger'!$Q$424,'JUN 24 General Ledger'!$Q$428,'JUN 24 General Ledger'!$Q$429,'JUN 24 General Ledger'!$P$430,'JUN 24 General Ledger'!$Q$430,'JUN 24 General Ledger'!$P$431,'JUN 24 General Ledger'!$Q$431,'JUN 24 General Ledger'!$Q$433,'JUN 24 General Ledger'!$Q$434,'JUN 24 General Ledger'!$P$435,'JUN 24 General Ledger'!$Q$435,'JUN 24 General Ledger'!$P$436</definedName>
    <definedName name="QB_FORMULA_26" localSheetId="1" hidden="1">'JUN 24 I&amp;E MTD'!$J$217,'JUN 24 I&amp;E MTD'!$K$217,'JUN 24 I&amp;E MTD'!$L$217,'JUN 24 I&amp;E MTD'!$M$217,'JUN 24 I&amp;E MTD'!$J$218,'JUN 24 I&amp;E MTD'!$K$218,'JUN 24 I&amp;E MTD'!$L$218,'JUN 24 I&amp;E MTD'!$M$218,'JUN 24 I&amp;E MTD'!$L$220,'JUN 24 I&amp;E MTD'!$M$220,'JUN 24 I&amp;E MTD'!$L$221,'JUN 24 I&amp;E MTD'!$M$221,'JUN 24 I&amp;E MTD'!$L$222,'JUN 24 I&amp;E MTD'!$M$222,'JUN 24 I&amp;E MTD'!$L$223,'JUN 24 I&amp;E MTD'!$M$223</definedName>
    <definedName name="QB_FORMULA_26" localSheetId="2" hidden="1">'JUN 24 I&amp;E YTD'!$L$224,'JUN 24 I&amp;E YTD'!$M$224,'JUN 24 I&amp;E YTD'!$L$225,'JUN 24 I&amp;E YTD'!$M$225,'JUN 24 I&amp;E YTD'!$J$227,'JUN 24 I&amp;E YTD'!$K$227,'JUN 24 I&amp;E YTD'!$L$227,'JUN 24 I&amp;E YTD'!$M$227,'JUN 24 I&amp;E YTD'!$J$228,'JUN 24 I&amp;E YTD'!$K$228,'JUN 24 I&amp;E YTD'!$L$228,'JUN 24 I&amp;E YTD'!$M$228,'JUN 24 I&amp;E YTD'!$L$230,'JUN 24 I&amp;E YTD'!$M$230,'JUN 24 I&amp;E YTD'!$L$231,'JUN 24 I&amp;E YTD'!$M$231</definedName>
    <definedName name="QB_FORMULA_27" localSheetId="5" hidden="1">'JUN 24 BVA'!$L$232,'JUN 24 BVA'!$M$232,'JUN 24 BVA'!$L$233,'JUN 24 BVA'!$M$233,'JUN 24 BVA'!$L$234,'JUN 24 BVA'!$M$234,'JUN 24 BVA'!$L$235,'JUN 24 BVA'!$M$235,'JUN 24 BVA'!$L$237,'JUN 24 BVA'!$M$237,'JUN 24 BVA'!$L$238,'JUN 24 BVA'!$M$238,'JUN 24 BVA'!$J$239,'JUN 24 BVA'!$K$239,'JUN 24 BVA'!$L$239,'JUN 24 BVA'!$M$239</definedName>
    <definedName name="QB_FORMULA_27" localSheetId="3" hidden="1">'JUN 24 General Ledger'!$Q$436,'JUN 24 General Ledger'!$P$437,'JUN 24 General Ledger'!$Q$437</definedName>
    <definedName name="QB_FORMULA_27" localSheetId="1" hidden="1">'JUN 24 I&amp;E MTD'!$L$224,'JUN 24 I&amp;E MTD'!$M$224,'JUN 24 I&amp;E MTD'!$L$225,'JUN 24 I&amp;E MTD'!$M$225,'JUN 24 I&amp;E MTD'!$L$227,'JUN 24 I&amp;E MTD'!$M$227,'JUN 24 I&amp;E MTD'!$L$228,'JUN 24 I&amp;E MTD'!$M$228,'JUN 24 I&amp;E MTD'!$J$229,'JUN 24 I&amp;E MTD'!$K$229,'JUN 24 I&amp;E MTD'!$L$229,'JUN 24 I&amp;E MTD'!$M$229,'JUN 24 I&amp;E MTD'!$J$230,'JUN 24 I&amp;E MTD'!$K$230,'JUN 24 I&amp;E MTD'!$L$230,'JUN 24 I&amp;E MTD'!$M$230</definedName>
    <definedName name="QB_FORMULA_27" localSheetId="2" hidden="1">'JUN 24 I&amp;E YTD'!$L$232,'JUN 24 I&amp;E YTD'!$M$232,'JUN 24 I&amp;E YTD'!$L$233,'JUN 24 I&amp;E YTD'!$M$233,'JUN 24 I&amp;E YTD'!$L$234,'JUN 24 I&amp;E YTD'!$M$234,'JUN 24 I&amp;E YTD'!$L$235,'JUN 24 I&amp;E YTD'!$M$235,'JUN 24 I&amp;E YTD'!$L$237,'JUN 24 I&amp;E YTD'!$M$237,'JUN 24 I&amp;E YTD'!$L$238,'JUN 24 I&amp;E YTD'!$M$238,'JUN 24 I&amp;E YTD'!$J$239,'JUN 24 I&amp;E YTD'!$K$239,'JUN 24 I&amp;E YTD'!$L$239,'JUN 24 I&amp;E YTD'!$M$239</definedName>
    <definedName name="QB_FORMULA_28" localSheetId="5" hidden="1">'JUN 24 BVA'!$J$240,'JUN 24 BVA'!$K$240,'JUN 24 BVA'!$L$240,'JUN 24 BVA'!$M$240,'JUN 24 BVA'!$L$241,'JUN 24 BVA'!$M$241,'JUN 24 BVA'!$J$242,'JUN 24 BVA'!$K$242,'JUN 24 BVA'!$L$242,'JUN 24 BVA'!$M$242,'JUN 24 BVA'!$J$243,'JUN 24 BVA'!$K$243,'JUN 24 BVA'!$L$243,'JUN 24 BVA'!$M$243,'JUN 24 BVA'!$J$248,'JUN 24 BVA'!$L$251</definedName>
    <definedName name="QB_FORMULA_28" localSheetId="1" hidden="1">'JUN 24 I&amp;E MTD'!$L$231,'JUN 24 I&amp;E MTD'!$M$231,'JUN 24 I&amp;E MTD'!$J$232,'JUN 24 I&amp;E MTD'!$K$232,'JUN 24 I&amp;E MTD'!$L$232,'JUN 24 I&amp;E MTD'!$M$232,'JUN 24 I&amp;E MTD'!$J$233,'JUN 24 I&amp;E MTD'!$K$233,'JUN 24 I&amp;E MTD'!$L$233,'JUN 24 I&amp;E MTD'!$M$233,'JUN 24 I&amp;E MTD'!$L$238,'JUN 24 I&amp;E MTD'!$M$238,'JUN 24 I&amp;E MTD'!$L$239,'JUN 24 I&amp;E MTD'!$M$239,'JUN 24 I&amp;E MTD'!$L$240,'JUN 24 I&amp;E MTD'!$M$240</definedName>
    <definedName name="QB_FORMULA_28" localSheetId="2" hidden="1">'JUN 24 I&amp;E YTD'!$J$240,'JUN 24 I&amp;E YTD'!$K$240,'JUN 24 I&amp;E YTD'!$L$240,'JUN 24 I&amp;E YTD'!$M$240,'JUN 24 I&amp;E YTD'!$L$241,'JUN 24 I&amp;E YTD'!$M$241,'JUN 24 I&amp;E YTD'!$J$242,'JUN 24 I&amp;E YTD'!$K$242,'JUN 24 I&amp;E YTD'!$L$242,'JUN 24 I&amp;E YTD'!$M$242,'JUN 24 I&amp;E YTD'!$J$243,'JUN 24 I&amp;E YTD'!$K$243,'JUN 24 I&amp;E YTD'!$L$243,'JUN 24 I&amp;E YTD'!$M$243,'JUN 24 I&amp;E YTD'!$J$248,'JUN 24 I&amp;E YTD'!$L$251</definedName>
    <definedName name="QB_FORMULA_29" localSheetId="5" hidden="1">'JUN 24 BVA'!$M$251,'JUN 24 BVA'!$L$252,'JUN 24 BVA'!$M$252,'JUN 24 BVA'!$L$253,'JUN 24 BVA'!$M$253,'JUN 24 BVA'!$L$254,'JUN 24 BVA'!$M$254,'JUN 24 BVA'!$L$255,'JUN 24 BVA'!$M$255,'JUN 24 BVA'!$L$256,'JUN 24 BVA'!$M$256,'JUN 24 BVA'!$J$257,'JUN 24 BVA'!$K$257,'JUN 24 BVA'!$L$257,'JUN 24 BVA'!$M$257,'JUN 24 BVA'!$L$258</definedName>
    <definedName name="QB_FORMULA_29" localSheetId="1" hidden="1">'JUN 24 I&amp;E MTD'!$L$241,'JUN 24 I&amp;E MTD'!$M$241,'JUN 24 I&amp;E MTD'!$L$242,'JUN 24 I&amp;E MTD'!$M$242,'JUN 24 I&amp;E MTD'!$L$243,'JUN 24 I&amp;E MTD'!$M$243,'JUN 24 I&amp;E MTD'!$J$244,'JUN 24 I&amp;E MTD'!$K$244,'JUN 24 I&amp;E MTD'!$L$244,'JUN 24 I&amp;E MTD'!$M$244,'JUN 24 I&amp;E MTD'!$L$245,'JUN 24 I&amp;E MTD'!$M$245,'JUN 24 I&amp;E MTD'!$L$247,'JUN 24 I&amp;E MTD'!$M$247,'JUN 24 I&amp;E MTD'!$L$248,'JUN 24 I&amp;E MTD'!$M$248</definedName>
    <definedName name="QB_FORMULA_29" localSheetId="2" hidden="1">'JUN 24 I&amp;E YTD'!$M$251,'JUN 24 I&amp;E YTD'!$L$252,'JUN 24 I&amp;E YTD'!$M$252,'JUN 24 I&amp;E YTD'!$L$253,'JUN 24 I&amp;E YTD'!$M$253,'JUN 24 I&amp;E YTD'!$L$254,'JUN 24 I&amp;E YTD'!$M$254,'JUN 24 I&amp;E YTD'!$L$255,'JUN 24 I&amp;E YTD'!$M$255,'JUN 24 I&amp;E YTD'!$L$256,'JUN 24 I&amp;E YTD'!$M$256,'JUN 24 I&amp;E YTD'!$J$257,'JUN 24 I&amp;E YTD'!$K$257,'JUN 24 I&amp;E YTD'!$L$257,'JUN 24 I&amp;E YTD'!$M$257,'JUN 24 I&amp;E YTD'!$L$258</definedName>
    <definedName name="QB_FORMULA_3" localSheetId="5" hidden="1">'JUN 24 BVA'!$L$30,'JUN 24 BVA'!$M$30,'JUN 24 BVA'!$L$31,'JUN 24 BVA'!$M$31,'JUN 24 BVA'!$L$32,'JUN 24 BVA'!$M$32,'JUN 24 BVA'!$L$33,'JUN 24 BVA'!$M$33,'JUN 24 BVA'!$J$34,'JUN 24 BVA'!$K$34,'JUN 24 BVA'!$L$34,'JUN 24 BVA'!$M$34,'JUN 24 BVA'!$J$35,'JUN 24 BVA'!$K$35,'JUN 24 BVA'!$L$35,'JUN 24 BVA'!$M$35</definedName>
    <definedName name="QB_FORMULA_3" localSheetId="3" hidden="1">'JUN 24 General Ledger'!$Q$52,'JUN 24 General Ledger'!$Q$54,'JUN 24 General Ledger'!$P$55,'JUN 24 General Ledger'!$Q$55,'JUN 24 General Ledger'!$Q$57,'JUN 24 General Ledger'!$P$58,'JUN 24 General Ledger'!$Q$58,'JUN 24 General Ledger'!$Q$60,'JUN 24 General Ledger'!$Q$61,'JUN 24 General Ledger'!$Q$62,'JUN 24 General Ledger'!$P$63,'JUN 24 General Ledger'!$Q$63,'JUN 24 General Ledger'!$P$64,'JUN 24 General Ledger'!$Q$64,'JUN 24 General Ledger'!$Q$68,'JUN 24 General Ledger'!$Q$69</definedName>
    <definedName name="QB_FORMULA_3" localSheetId="1" hidden="1">'JUN 24 I&amp;E MTD'!$L$30,'JUN 24 I&amp;E MTD'!$M$30,'JUN 24 I&amp;E MTD'!$L$31,'JUN 24 I&amp;E MTD'!$M$31,'JUN 24 I&amp;E MTD'!$L$32,'JUN 24 I&amp;E MTD'!$M$32,'JUN 24 I&amp;E MTD'!$L$33,'JUN 24 I&amp;E MTD'!$M$33,'JUN 24 I&amp;E MTD'!$J$34,'JUN 24 I&amp;E MTD'!$K$34,'JUN 24 I&amp;E MTD'!$L$34,'JUN 24 I&amp;E MTD'!$M$34,'JUN 24 I&amp;E MTD'!$J$35,'JUN 24 I&amp;E MTD'!$K$35,'JUN 24 I&amp;E MTD'!$L$35,'JUN 24 I&amp;E MTD'!$M$35</definedName>
    <definedName name="QB_FORMULA_3" localSheetId="2" hidden="1">'JUN 24 I&amp;E YTD'!$L$30,'JUN 24 I&amp;E YTD'!$M$30,'JUN 24 I&amp;E YTD'!$L$31,'JUN 24 I&amp;E YTD'!$M$31,'JUN 24 I&amp;E YTD'!$L$32,'JUN 24 I&amp;E YTD'!$M$32,'JUN 24 I&amp;E YTD'!$L$33,'JUN 24 I&amp;E YTD'!$M$33,'JUN 24 I&amp;E YTD'!$J$34,'JUN 24 I&amp;E YTD'!$K$34,'JUN 24 I&amp;E YTD'!$L$34,'JUN 24 I&amp;E YTD'!$M$34,'JUN 24 I&amp;E YTD'!$J$35,'JUN 24 I&amp;E YTD'!$K$35,'JUN 24 I&amp;E YTD'!$L$35,'JUN 24 I&amp;E YTD'!$M$35</definedName>
    <definedName name="QB_FORMULA_30" localSheetId="5" hidden="1">'JUN 24 BVA'!$M$258,'JUN 24 BVA'!$L$260,'JUN 24 BVA'!$M$260,'JUN 24 BVA'!$L$261,'JUN 24 BVA'!$M$261,'JUN 24 BVA'!$L$262,'JUN 24 BVA'!$M$262,'JUN 24 BVA'!$L$263,'JUN 24 BVA'!$M$263,'JUN 24 BVA'!$J$264,'JUN 24 BVA'!$K$264,'JUN 24 BVA'!$L$264,'JUN 24 BVA'!$M$264,'JUN 24 BVA'!$L$265,'JUN 24 BVA'!$M$265,'JUN 24 BVA'!$L$268</definedName>
    <definedName name="QB_FORMULA_30" localSheetId="1" hidden="1">'JUN 24 I&amp;E MTD'!$L$249,'JUN 24 I&amp;E MTD'!$M$249,'JUN 24 I&amp;E MTD'!$L$250,'JUN 24 I&amp;E MTD'!$M$250,'JUN 24 I&amp;E MTD'!$J$251,'JUN 24 I&amp;E MTD'!$K$251,'JUN 24 I&amp;E MTD'!$L$251,'JUN 24 I&amp;E MTD'!$M$251,'JUN 24 I&amp;E MTD'!$L$252,'JUN 24 I&amp;E MTD'!$M$252,'JUN 24 I&amp;E MTD'!$L$254,'JUN 24 I&amp;E MTD'!$M$254,'JUN 24 I&amp;E MTD'!$L$255,'JUN 24 I&amp;E MTD'!$M$255,'JUN 24 I&amp;E MTD'!$L$256,'JUN 24 I&amp;E MTD'!$M$256</definedName>
    <definedName name="QB_FORMULA_30" localSheetId="2" hidden="1">'JUN 24 I&amp;E YTD'!$M$258,'JUN 24 I&amp;E YTD'!$L$260,'JUN 24 I&amp;E YTD'!$M$260,'JUN 24 I&amp;E YTD'!$L$261,'JUN 24 I&amp;E YTD'!$M$261,'JUN 24 I&amp;E YTD'!$L$262,'JUN 24 I&amp;E YTD'!$M$262,'JUN 24 I&amp;E YTD'!$L$263,'JUN 24 I&amp;E YTD'!$M$263,'JUN 24 I&amp;E YTD'!$J$264,'JUN 24 I&amp;E YTD'!$K$264,'JUN 24 I&amp;E YTD'!$L$264,'JUN 24 I&amp;E YTD'!$M$264,'JUN 24 I&amp;E YTD'!$L$265,'JUN 24 I&amp;E YTD'!$M$265,'JUN 24 I&amp;E YTD'!$L$267</definedName>
    <definedName name="QB_FORMULA_31" localSheetId="5" hidden="1">'JUN 24 BVA'!$M$268,'JUN 24 BVA'!$L$269,'JUN 24 BVA'!$M$269,'JUN 24 BVA'!$L$270,'JUN 24 BVA'!$M$270,'JUN 24 BVA'!$L$271,'JUN 24 BVA'!$M$271,'JUN 24 BVA'!$L$272,'JUN 24 BVA'!$M$272,'JUN 24 BVA'!$L$273,'JUN 24 BVA'!$M$273,'JUN 24 BVA'!$L$274,'JUN 24 BVA'!$M$274,'JUN 24 BVA'!$L$275,'JUN 24 BVA'!$M$275,'JUN 24 BVA'!$L$276</definedName>
    <definedName name="QB_FORMULA_31" localSheetId="1" hidden="1">'JUN 24 I&amp;E MTD'!$L$257,'JUN 24 I&amp;E MTD'!$M$257,'JUN 24 I&amp;E MTD'!$L$258,'JUN 24 I&amp;E MTD'!$M$258,'JUN 24 I&amp;E MTD'!$L$259,'JUN 24 I&amp;E MTD'!$M$259,'JUN 24 I&amp;E MTD'!$L$260,'JUN 24 I&amp;E MTD'!$M$260,'JUN 24 I&amp;E MTD'!$L$261,'JUN 24 I&amp;E MTD'!$M$261,'JUN 24 I&amp;E MTD'!$L$262,'JUN 24 I&amp;E MTD'!$M$262,'JUN 24 I&amp;E MTD'!$L$263,'JUN 24 I&amp;E MTD'!$M$263,'JUN 24 I&amp;E MTD'!$L$264,'JUN 24 I&amp;E MTD'!$M$264</definedName>
    <definedName name="QB_FORMULA_31" localSheetId="2" hidden="1">'JUN 24 I&amp;E YTD'!$M$267,'JUN 24 I&amp;E YTD'!$L$268,'JUN 24 I&amp;E YTD'!$M$268,'JUN 24 I&amp;E YTD'!$L$269,'JUN 24 I&amp;E YTD'!$M$269,'JUN 24 I&amp;E YTD'!$L$270,'JUN 24 I&amp;E YTD'!$M$270,'JUN 24 I&amp;E YTD'!$L$271,'JUN 24 I&amp;E YTD'!$M$271,'JUN 24 I&amp;E YTD'!$L$272,'JUN 24 I&amp;E YTD'!$M$272,'JUN 24 I&amp;E YTD'!$L$273,'JUN 24 I&amp;E YTD'!$M$273,'JUN 24 I&amp;E YTD'!$L$274,'JUN 24 I&amp;E YTD'!$M$274,'JUN 24 I&amp;E YTD'!$L$275</definedName>
    <definedName name="QB_FORMULA_32" localSheetId="5" hidden="1">'JUN 24 BVA'!$M$276,'JUN 24 BVA'!$L$277,'JUN 24 BVA'!$M$277,'JUN 24 BVA'!$L$278,'JUN 24 BVA'!$M$278,'JUN 24 BVA'!$J$279,'JUN 24 BVA'!$K$279,'JUN 24 BVA'!$L$279,'JUN 24 BVA'!$M$279,'JUN 24 BVA'!$J$280,'JUN 24 BVA'!$K$280,'JUN 24 BVA'!$L$280,'JUN 24 BVA'!$M$280,'JUN 24 BVA'!$J$281,'JUN 24 BVA'!$K$281,'JUN 24 BVA'!$L$281</definedName>
    <definedName name="QB_FORMULA_32" localSheetId="1" hidden="1">'JUN 24 I&amp;E MTD'!$J$265,'JUN 24 I&amp;E MTD'!$K$265,'JUN 24 I&amp;E MTD'!$L$265,'JUN 24 I&amp;E MTD'!$M$265,'JUN 24 I&amp;E MTD'!$J$266,'JUN 24 I&amp;E MTD'!$K$266,'JUN 24 I&amp;E MTD'!$L$266,'JUN 24 I&amp;E MTD'!$M$266,'JUN 24 I&amp;E MTD'!$J$267,'JUN 24 I&amp;E MTD'!$K$267,'JUN 24 I&amp;E MTD'!$L$267,'JUN 24 I&amp;E MTD'!$M$267,'JUN 24 I&amp;E MTD'!$L$271,'JUN 24 I&amp;E MTD'!$M$271,'JUN 24 I&amp;E MTD'!$J$272,'JUN 24 I&amp;E MTD'!$K$272</definedName>
    <definedName name="QB_FORMULA_32" localSheetId="2" hidden="1">'JUN 24 I&amp;E YTD'!$M$275,'JUN 24 I&amp;E YTD'!$L$276,'JUN 24 I&amp;E YTD'!$M$276,'JUN 24 I&amp;E YTD'!$L$277,'JUN 24 I&amp;E YTD'!$M$277,'JUN 24 I&amp;E YTD'!$J$278,'JUN 24 I&amp;E YTD'!$K$278,'JUN 24 I&amp;E YTD'!$L$278,'JUN 24 I&amp;E YTD'!$M$278,'JUN 24 I&amp;E YTD'!$J$279,'JUN 24 I&amp;E YTD'!$K$279,'JUN 24 I&amp;E YTD'!$L$279,'JUN 24 I&amp;E YTD'!$M$279,'JUN 24 I&amp;E YTD'!$J$280,'JUN 24 I&amp;E YTD'!$K$280,'JUN 24 I&amp;E YTD'!$L$280</definedName>
    <definedName name="QB_FORMULA_33" localSheetId="5" hidden="1">'JUN 24 BVA'!$M$281,'JUN 24 BVA'!$L$286,'JUN 24 BVA'!$M$286,'JUN 24 BVA'!$J$287,'JUN 24 BVA'!$K$287,'JUN 24 BVA'!$L$287,'JUN 24 BVA'!$M$287,'JUN 24 BVA'!$J$294,'JUN 24 BVA'!$J$296,'JUN 24 BVA'!$L$298,'JUN 24 BVA'!$M$298,'JUN 24 BVA'!$L$299,'JUN 24 BVA'!$M$299,'JUN 24 BVA'!$L$300,'JUN 24 BVA'!$M$300,'JUN 24 BVA'!$L$301</definedName>
    <definedName name="QB_FORMULA_33" localSheetId="1" hidden="1">'JUN 24 I&amp;E MTD'!$L$272,'JUN 24 I&amp;E MTD'!$M$272,'JUN 24 I&amp;E MTD'!$J$276,'JUN 24 I&amp;E MTD'!$J$278,'JUN 24 I&amp;E MTD'!$L$280,'JUN 24 I&amp;E MTD'!$M$280,'JUN 24 I&amp;E MTD'!$L$281,'JUN 24 I&amp;E MTD'!$M$281,'JUN 24 I&amp;E MTD'!$L$282,'JUN 24 I&amp;E MTD'!$M$282,'JUN 24 I&amp;E MTD'!$L$283,'JUN 24 I&amp;E MTD'!$M$283,'JUN 24 I&amp;E MTD'!$L$284,'JUN 24 I&amp;E MTD'!$M$284,'JUN 24 I&amp;E MTD'!$L$285,'JUN 24 I&amp;E MTD'!$M$285</definedName>
    <definedName name="QB_FORMULA_33" localSheetId="2" hidden="1">'JUN 24 I&amp;E YTD'!$M$280,'JUN 24 I&amp;E YTD'!$L$285,'JUN 24 I&amp;E YTD'!$M$285,'JUN 24 I&amp;E YTD'!$J$286,'JUN 24 I&amp;E YTD'!$K$286,'JUN 24 I&amp;E YTD'!$L$286,'JUN 24 I&amp;E YTD'!$M$286,'JUN 24 I&amp;E YTD'!$J$293,'JUN 24 I&amp;E YTD'!$J$295,'JUN 24 I&amp;E YTD'!$L$297,'JUN 24 I&amp;E YTD'!$M$297,'JUN 24 I&amp;E YTD'!$L$298,'JUN 24 I&amp;E YTD'!$M$298,'JUN 24 I&amp;E YTD'!$L$299,'JUN 24 I&amp;E YTD'!$M$299,'JUN 24 I&amp;E YTD'!$L$300</definedName>
    <definedName name="QB_FORMULA_34" localSheetId="5" hidden="1">'JUN 24 BVA'!$M$301,'JUN 24 BVA'!$L$302,'JUN 24 BVA'!$M$302,'JUN 24 BVA'!$L$303,'JUN 24 BVA'!$M$303,'JUN 24 BVA'!$J$304,'JUN 24 BVA'!$K$304,'JUN 24 BVA'!$L$304,'JUN 24 BVA'!$M$304,'JUN 24 BVA'!$J$305,'JUN 24 BVA'!$K$305,'JUN 24 BVA'!$L$305,'JUN 24 BVA'!$M$305,'JUN 24 BVA'!$J$306,'JUN 24 BVA'!$K$306,'JUN 24 BVA'!$L$306</definedName>
    <definedName name="QB_FORMULA_34" localSheetId="1" hidden="1">'JUN 24 I&amp;E MTD'!$J$286,'JUN 24 I&amp;E MTD'!$K$286,'JUN 24 I&amp;E MTD'!$L$286,'JUN 24 I&amp;E MTD'!$M$286,'JUN 24 I&amp;E MTD'!$J$287,'JUN 24 I&amp;E MTD'!$K$287,'JUN 24 I&amp;E MTD'!$L$287,'JUN 24 I&amp;E MTD'!$M$287,'JUN 24 I&amp;E MTD'!$J$288,'JUN 24 I&amp;E MTD'!$K$288,'JUN 24 I&amp;E MTD'!$L$288,'JUN 24 I&amp;E MTD'!$M$288,'JUN 24 I&amp;E MTD'!$J$289,'JUN 24 I&amp;E MTD'!$K$289,'JUN 24 I&amp;E MTD'!$L$289,'JUN 24 I&amp;E MTD'!$M$289</definedName>
    <definedName name="QB_FORMULA_34" localSheetId="2" hidden="1">'JUN 24 I&amp;E YTD'!$M$300,'JUN 24 I&amp;E YTD'!$L$301,'JUN 24 I&amp;E YTD'!$M$301,'JUN 24 I&amp;E YTD'!$L$302,'JUN 24 I&amp;E YTD'!$M$302,'JUN 24 I&amp;E YTD'!$J$303,'JUN 24 I&amp;E YTD'!$K$303,'JUN 24 I&amp;E YTD'!$L$303,'JUN 24 I&amp;E YTD'!$M$303,'JUN 24 I&amp;E YTD'!$J$304,'JUN 24 I&amp;E YTD'!$K$304,'JUN 24 I&amp;E YTD'!$L$304,'JUN 24 I&amp;E YTD'!$M$304,'JUN 24 I&amp;E YTD'!$J$305,'JUN 24 I&amp;E YTD'!$K$305,'JUN 24 I&amp;E YTD'!$L$305</definedName>
    <definedName name="QB_FORMULA_35" localSheetId="5" hidden="1">'JUN 24 BVA'!$M$306,'JUN 24 BVA'!$J$307,'JUN 24 BVA'!$K$307,'JUN 24 BVA'!$L$307,'JUN 24 BVA'!$M$307</definedName>
    <definedName name="QB_FORMULA_35" localSheetId="2" hidden="1">'JUN 24 I&amp;E YTD'!$M$305,'JUN 24 I&amp;E YTD'!$J$306,'JUN 24 I&amp;E YTD'!$K$306,'JUN 24 I&amp;E YTD'!$L$306,'JUN 24 I&amp;E YTD'!$M$306</definedName>
    <definedName name="QB_FORMULA_4" localSheetId="5" hidden="1">'JUN 24 BVA'!$L$37,'JUN 24 BVA'!$M$37,'JUN 24 BVA'!$J$38,'JUN 24 BVA'!$K$38,'JUN 24 BVA'!$L$38,'JUN 24 BVA'!$M$38,'JUN 24 BVA'!$J$39,'JUN 24 BVA'!$K$39,'JUN 24 BVA'!$L$39,'JUN 24 BVA'!$M$39,'JUN 24 BVA'!$L$41,'JUN 24 BVA'!$M$41,'JUN 24 BVA'!$L$43,'JUN 24 BVA'!$M$43,'JUN 24 BVA'!$L$44,'JUN 24 BVA'!$M$44</definedName>
    <definedName name="QB_FORMULA_4" localSheetId="3" hidden="1">'JUN 24 General Ledger'!$Q$70,'JUN 24 General Ledger'!$P$71,'JUN 24 General Ledger'!$Q$71,'JUN 24 General Ledger'!$Q$74,'JUN 24 General Ledger'!$Q$75,'JUN 24 General Ledger'!$Q$76,'JUN 24 General Ledger'!$Q$77,'JUN 24 General Ledger'!$P$78,'JUN 24 General Ledger'!$Q$78,'JUN 24 General Ledger'!$P$79,'JUN 24 General Ledger'!$Q$79,'JUN 24 General Ledger'!$Q$81,'JUN 24 General Ledger'!$Q$82,'JUN 24 General Ledger'!$Q$83,'JUN 24 General Ledger'!$Q$84,'JUN 24 General Ledger'!$Q$85</definedName>
    <definedName name="QB_FORMULA_4" localSheetId="1" hidden="1">'JUN 24 I&amp;E MTD'!$L$37,'JUN 24 I&amp;E MTD'!$M$37,'JUN 24 I&amp;E MTD'!$J$38,'JUN 24 I&amp;E MTD'!$K$38,'JUN 24 I&amp;E MTD'!$L$38,'JUN 24 I&amp;E MTD'!$M$38,'JUN 24 I&amp;E MTD'!$J$39,'JUN 24 I&amp;E MTD'!$K$39,'JUN 24 I&amp;E MTD'!$L$39,'JUN 24 I&amp;E MTD'!$M$39,'JUN 24 I&amp;E MTD'!$L$41,'JUN 24 I&amp;E MTD'!$M$41,'JUN 24 I&amp;E MTD'!$L$43,'JUN 24 I&amp;E MTD'!$M$43,'JUN 24 I&amp;E MTD'!$L$44,'JUN 24 I&amp;E MTD'!$M$44</definedName>
    <definedName name="QB_FORMULA_4" localSheetId="2" hidden="1">'JUN 24 I&amp;E YTD'!$L$37,'JUN 24 I&amp;E YTD'!$M$37,'JUN 24 I&amp;E YTD'!$J$38,'JUN 24 I&amp;E YTD'!$K$38,'JUN 24 I&amp;E YTD'!$L$38,'JUN 24 I&amp;E YTD'!$M$38,'JUN 24 I&amp;E YTD'!$J$39,'JUN 24 I&amp;E YTD'!$K$39,'JUN 24 I&amp;E YTD'!$L$39,'JUN 24 I&amp;E YTD'!$M$39,'JUN 24 I&amp;E YTD'!$L$41,'JUN 24 I&amp;E YTD'!$M$41,'JUN 24 I&amp;E YTD'!$L$43,'JUN 24 I&amp;E YTD'!$M$43,'JUN 24 I&amp;E YTD'!$L$44,'JUN 24 I&amp;E YTD'!$M$44</definedName>
    <definedName name="QB_FORMULA_5" localSheetId="5" hidden="1">'JUN 24 BVA'!$L$45,'JUN 24 BVA'!$M$45,'JUN 24 BVA'!$L$46,'JUN 24 BVA'!$M$46,'JUN 24 BVA'!$J$47,'JUN 24 BVA'!$K$47,'JUN 24 BVA'!$L$47,'JUN 24 BVA'!$M$47,'JUN 24 BVA'!$L$49,'JUN 24 BVA'!$M$49,'JUN 24 BVA'!$L$50,'JUN 24 BVA'!$M$50,'JUN 24 BVA'!$L$51,'JUN 24 BVA'!$M$51,'JUN 24 BVA'!$L$52,'JUN 24 BVA'!$M$52</definedName>
    <definedName name="QB_FORMULA_5" localSheetId="3" hidden="1">'JUN 24 General Ledger'!$Q$86,'JUN 24 General Ledger'!$Q$87,'JUN 24 General Ledger'!$Q$88,'JUN 24 General Ledger'!$Q$89,'JUN 24 General Ledger'!$Q$90,'JUN 24 General Ledger'!$Q$91,'JUN 24 General Ledger'!$Q$92,'JUN 24 General Ledger'!$Q$93,'JUN 24 General Ledger'!$Q$94,'JUN 24 General Ledger'!$Q$95,'JUN 24 General Ledger'!$Q$96,'JUN 24 General Ledger'!$P$97,'JUN 24 General Ledger'!$Q$97,'JUN 24 General Ledger'!$Q$99,'JUN 24 General Ledger'!$Q$100,'JUN 24 General Ledger'!$P$101</definedName>
    <definedName name="QB_FORMULA_5" localSheetId="1" hidden="1">'JUN 24 I&amp;E MTD'!$L$45,'JUN 24 I&amp;E MTD'!$M$45,'JUN 24 I&amp;E MTD'!$L$46,'JUN 24 I&amp;E MTD'!$M$46,'JUN 24 I&amp;E MTD'!$J$47,'JUN 24 I&amp;E MTD'!$K$47,'JUN 24 I&amp;E MTD'!$L$47,'JUN 24 I&amp;E MTD'!$M$47,'JUN 24 I&amp;E MTD'!$L$49,'JUN 24 I&amp;E MTD'!$M$49,'JUN 24 I&amp;E MTD'!$L$50,'JUN 24 I&amp;E MTD'!$M$50,'JUN 24 I&amp;E MTD'!$L$51,'JUN 24 I&amp;E MTD'!$M$51,'JUN 24 I&amp;E MTD'!$L$52,'JUN 24 I&amp;E MTD'!$M$52</definedName>
    <definedName name="QB_FORMULA_5" localSheetId="2" hidden="1">'JUN 24 I&amp;E YTD'!$L$45,'JUN 24 I&amp;E YTD'!$M$45,'JUN 24 I&amp;E YTD'!$L$46,'JUN 24 I&amp;E YTD'!$M$46,'JUN 24 I&amp;E YTD'!$J$47,'JUN 24 I&amp;E YTD'!$K$47,'JUN 24 I&amp;E YTD'!$L$47,'JUN 24 I&amp;E YTD'!$M$47,'JUN 24 I&amp;E YTD'!$L$49,'JUN 24 I&amp;E YTD'!$M$49,'JUN 24 I&amp;E YTD'!$L$50,'JUN 24 I&amp;E YTD'!$M$50,'JUN 24 I&amp;E YTD'!$L$51,'JUN 24 I&amp;E YTD'!$M$51,'JUN 24 I&amp;E YTD'!$L$52,'JUN 24 I&amp;E YTD'!$M$52</definedName>
    <definedName name="QB_FORMULA_6" localSheetId="5" hidden="1">'JUN 24 BVA'!$L$54,'JUN 24 BVA'!$M$54,'JUN 24 BVA'!$L$55,'JUN 24 BVA'!$M$55,'JUN 24 BVA'!$J$56,'JUN 24 BVA'!$K$56,'JUN 24 BVA'!$L$56,'JUN 24 BVA'!$M$56,'JUN 24 BVA'!$L$57,'JUN 24 BVA'!$M$57,'JUN 24 BVA'!$L$59,'JUN 24 BVA'!$M$59,'JUN 24 BVA'!$L$60,'JUN 24 BVA'!$M$60,'JUN 24 BVA'!$L$61,'JUN 24 BVA'!$M$61</definedName>
    <definedName name="QB_FORMULA_6" localSheetId="3" hidden="1">'JUN 24 General Ledger'!$Q$101,'JUN 24 General Ledger'!$Q$103,'JUN 24 General Ledger'!$P$104,'JUN 24 General Ledger'!$Q$104,'JUN 24 General Ledger'!$Q$106,'JUN 24 General Ledger'!$Q$107,'JUN 24 General Ledger'!$Q$108,'JUN 24 General Ledger'!$Q$109,'JUN 24 General Ledger'!$Q$110,'JUN 24 General Ledger'!$Q$111,'JUN 24 General Ledger'!$Q$112,'JUN 24 General Ledger'!$P$113,'JUN 24 General Ledger'!$Q$113,'JUN 24 General Ledger'!$P$114,'JUN 24 General Ledger'!$Q$114,'JUN 24 General Ledger'!$Q$116</definedName>
    <definedName name="QB_FORMULA_6" localSheetId="1" hidden="1">'JUN 24 I&amp;E MTD'!$L$54,'JUN 24 I&amp;E MTD'!$M$54,'JUN 24 I&amp;E MTD'!$L$55,'JUN 24 I&amp;E MTD'!$M$55,'JUN 24 I&amp;E MTD'!$J$56,'JUN 24 I&amp;E MTD'!$K$56,'JUN 24 I&amp;E MTD'!$L$56,'JUN 24 I&amp;E MTD'!$M$56,'JUN 24 I&amp;E MTD'!$L$57,'JUN 24 I&amp;E MTD'!$M$57,'JUN 24 I&amp;E MTD'!$L$59,'JUN 24 I&amp;E MTD'!$M$59,'JUN 24 I&amp;E MTD'!$L$60,'JUN 24 I&amp;E MTD'!$M$60,'JUN 24 I&amp;E MTD'!$L$61,'JUN 24 I&amp;E MTD'!$M$61</definedName>
    <definedName name="QB_FORMULA_6" localSheetId="2" hidden="1">'JUN 24 I&amp;E YTD'!$L$54,'JUN 24 I&amp;E YTD'!$M$54,'JUN 24 I&amp;E YTD'!$L$55,'JUN 24 I&amp;E YTD'!$M$55,'JUN 24 I&amp;E YTD'!$J$56,'JUN 24 I&amp;E YTD'!$K$56,'JUN 24 I&amp;E YTD'!$L$56,'JUN 24 I&amp;E YTD'!$M$56,'JUN 24 I&amp;E YTD'!$L$57,'JUN 24 I&amp;E YTD'!$M$57,'JUN 24 I&amp;E YTD'!$L$59,'JUN 24 I&amp;E YTD'!$M$59,'JUN 24 I&amp;E YTD'!$L$60,'JUN 24 I&amp;E YTD'!$M$60,'JUN 24 I&amp;E YTD'!$L$61,'JUN 24 I&amp;E YTD'!$M$61</definedName>
    <definedName name="QB_FORMULA_7" localSheetId="5" hidden="1">'JUN 24 BVA'!$J$62,'JUN 24 BVA'!$K$62,'JUN 24 BVA'!$L$62,'JUN 24 BVA'!$M$62,'JUN 24 BVA'!$L$64,'JUN 24 BVA'!$M$64,'JUN 24 BVA'!$L$65,'JUN 24 BVA'!$M$65,'JUN 24 BVA'!$L$66,'JUN 24 BVA'!$M$66,'JUN 24 BVA'!$L$67,'JUN 24 BVA'!$M$67,'JUN 24 BVA'!$J$68,'JUN 24 BVA'!$K$68,'JUN 24 BVA'!$L$68,'JUN 24 BVA'!$M$68</definedName>
    <definedName name="QB_FORMULA_7" localSheetId="3" hidden="1">'JUN 24 General Ledger'!$Q$117,'JUN 24 General Ledger'!$Q$118,'JUN 24 General Ledger'!$Q$119,'JUN 24 General Ledger'!$Q$120,'JUN 24 General Ledger'!$Q$121,'JUN 24 General Ledger'!$P$122,'JUN 24 General Ledger'!$Q$122,'JUN 24 General Ledger'!$Q$125,'JUN 24 General Ledger'!$Q$126,'JUN 24 General Ledger'!$Q$127,'JUN 24 General Ledger'!$Q$128,'JUN 24 General Ledger'!$Q$129,'JUN 24 General Ledger'!$Q$130,'JUN 24 General Ledger'!$P$131,'JUN 24 General Ledger'!$Q$131,'JUN 24 General Ledger'!$Q$133</definedName>
    <definedName name="QB_FORMULA_7" localSheetId="1" hidden="1">'JUN 24 I&amp;E MTD'!$J$62,'JUN 24 I&amp;E MTD'!$K$62,'JUN 24 I&amp;E MTD'!$L$62,'JUN 24 I&amp;E MTD'!$M$62,'JUN 24 I&amp;E MTD'!$L$64,'JUN 24 I&amp;E MTD'!$M$64,'JUN 24 I&amp;E MTD'!$L$65,'JUN 24 I&amp;E MTD'!$M$65,'JUN 24 I&amp;E MTD'!$L$66,'JUN 24 I&amp;E MTD'!$M$66,'JUN 24 I&amp;E MTD'!$L$67,'JUN 24 I&amp;E MTD'!$M$67,'JUN 24 I&amp;E MTD'!$J$68,'JUN 24 I&amp;E MTD'!$K$68,'JUN 24 I&amp;E MTD'!$L$68,'JUN 24 I&amp;E MTD'!$M$68</definedName>
    <definedName name="QB_FORMULA_7" localSheetId="2" hidden="1">'JUN 24 I&amp;E YTD'!$J$62,'JUN 24 I&amp;E YTD'!$K$62,'JUN 24 I&amp;E YTD'!$L$62,'JUN 24 I&amp;E YTD'!$M$62,'JUN 24 I&amp;E YTD'!$L$64,'JUN 24 I&amp;E YTD'!$M$64,'JUN 24 I&amp;E YTD'!$L$65,'JUN 24 I&amp;E YTD'!$M$65,'JUN 24 I&amp;E YTD'!$L$66,'JUN 24 I&amp;E YTD'!$M$66,'JUN 24 I&amp;E YTD'!$L$67,'JUN 24 I&amp;E YTD'!$M$67,'JUN 24 I&amp;E YTD'!$J$68,'JUN 24 I&amp;E YTD'!$K$68,'JUN 24 I&amp;E YTD'!$L$68,'JUN 24 I&amp;E YTD'!$M$68</definedName>
    <definedName name="QB_FORMULA_8" localSheetId="5" hidden="1">'JUN 24 BVA'!$L$70,'JUN 24 BVA'!$M$70,'JUN 24 BVA'!$L$71,'JUN 24 BVA'!$M$71,'JUN 24 BVA'!$L$72,'JUN 24 BVA'!$M$72,'JUN 24 BVA'!$L$73,'JUN 24 BVA'!$M$73,'JUN 24 BVA'!$L$74,'JUN 24 BVA'!$M$74,'JUN 24 BVA'!$L$75,'JUN 24 BVA'!$M$75,'JUN 24 BVA'!$L$76,'JUN 24 BVA'!$M$76,'JUN 24 BVA'!$L$77,'JUN 24 BVA'!$M$77</definedName>
    <definedName name="QB_FORMULA_8" localSheetId="3" hidden="1">'JUN 24 General Ledger'!$Q$134,'JUN 24 General Ledger'!$Q$135,'JUN 24 General Ledger'!$Q$136,'JUN 24 General Ledger'!$Q$137,'JUN 24 General Ledger'!$Q$138,'JUN 24 General Ledger'!$P$139,'JUN 24 General Ledger'!$Q$139,'JUN 24 General Ledger'!$Q$141,'JUN 24 General Ledger'!$Q$142,'JUN 24 General Ledger'!$Q$143,'JUN 24 General Ledger'!$Q$144,'JUN 24 General Ledger'!$Q$145,'JUN 24 General Ledger'!$P$146,'JUN 24 General Ledger'!$Q$146,'JUN 24 General Ledger'!$Q$148,'JUN 24 General Ledger'!$P$149</definedName>
    <definedName name="QB_FORMULA_8" localSheetId="1" hidden="1">'JUN 24 I&amp;E MTD'!$L$70,'JUN 24 I&amp;E MTD'!$M$70,'JUN 24 I&amp;E MTD'!$L$71,'JUN 24 I&amp;E MTD'!$M$71,'JUN 24 I&amp;E MTD'!$L$72,'JUN 24 I&amp;E MTD'!$M$72,'JUN 24 I&amp;E MTD'!$L$73,'JUN 24 I&amp;E MTD'!$M$73,'JUN 24 I&amp;E MTD'!$L$74,'JUN 24 I&amp;E MTD'!$M$74,'JUN 24 I&amp;E MTD'!$L$75,'JUN 24 I&amp;E MTD'!$M$75,'JUN 24 I&amp;E MTD'!$L$76,'JUN 24 I&amp;E MTD'!$M$76,'JUN 24 I&amp;E MTD'!$L$77,'JUN 24 I&amp;E MTD'!$M$77</definedName>
    <definedName name="QB_FORMULA_8" localSheetId="2" hidden="1">'JUN 24 I&amp;E YTD'!$L$70,'JUN 24 I&amp;E YTD'!$M$70,'JUN 24 I&amp;E YTD'!$L$71,'JUN 24 I&amp;E YTD'!$M$71,'JUN 24 I&amp;E YTD'!$L$72,'JUN 24 I&amp;E YTD'!$M$72,'JUN 24 I&amp;E YTD'!$L$73,'JUN 24 I&amp;E YTD'!$M$73,'JUN 24 I&amp;E YTD'!$L$74,'JUN 24 I&amp;E YTD'!$M$74,'JUN 24 I&amp;E YTD'!$L$75,'JUN 24 I&amp;E YTD'!$M$75,'JUN 24 I&amp;E YTD'!$L$76,'JUN 24 I&amp;E YTD'!$M$76,'JUN 24 I&amp;E YTD'!$L$77,'JUN 24 I&amp;E YTD'!$M$77</definedName>
    <definedName name="QB_FORMULA_9" localSheetId="5" hidden="1">'JUN 24 BVA'!$J$78,'JUN 24 BVA'!$K$78,'JUN 24 BVA'!$L$78,'JUN 24 BVA'!$M$78,'JUN 24 BVA'!$L$81,'JUN 24 BVA'!$M$81,'JUN 24 BVA'!$L$83,'JUN 24 BVA'!$M$83,'JUN 24 BVA'!$L$84,'JUN 24 BVA'!$M$84,'JUN 24 BVA'!$L$85,'JUN 24 BVA'!$M$85,'JUN 24 BVA'!$L$86,'JUN 24 BVA'!$M$86,'JUN 24 BVA'!$L$87,'JUN 24 BVA'!$M$87</definedName>
    <definedName name="QB_FORMULA_9" localSheetId="3" hidden="1">'JUN 24 General Ledger'!$Q$149,'JUN 24 General Ledger'!$P$150,'JUN 24 General Ledger'!$Q$150,'JUN 24 General Ledger'!$Q$153,'JUN 24 General Ledger'!$Q$154,'JUN 24 General Ledger'!$Q$155,'JUN 24 General Ledger'!$P$156,'JUN 24 General Ledger'!$Q$156,'JUN 24 General Ledger'!$Q$158,'JUN 24 General Ledger'!$Q$159,'JUN 24 General Ledger'!$Q$160,'JUN 24 General Ledger'!$Q$161,'JUN 24 General Ledger'!$Q$162,'JUN 24 General Ledger'!$Q$163,'JUN 24 General Ledger'!$Q$164,'JUN 24 General Ledger'!$Q$165</definedName>
    <definedName name="QB_FORMULA_9" localSheetId="1" hidden="1">'JUN 24 I&amp;E MTD'!$J$78,'JUN 24 I&amp;E MTD'!$K$78,'JUN 24 I&amp;E MTD'!$L$78,'JUN 24 I&amp;E MTD'!$M$78,'JUN 24 I&amp;E MTD'!$L$81,'JUN 24 I&amp;E MTD'!$M$81,'JUN 24 I&amp;E MTD'!$L$83,'JUN 24 I&amp;E MTD'!$M$83,'JUN 24 I&amp;E MTD'!$L$84,'JUN 24 I&amp;E MTD'!$M$84,'JUN 24 I&amp;E MTD'!$L$85,'JUN 24 I&amp;E MTD'!$M$85,'JUN 24 I&amp;E MTD'!$L$86,'JUN 24 I&amp;E MTD'!$M$86,'JUN 24 I&amp;E MTD'!$L$87,'JUN 24 I&amp;E MTD'!$M$87</definedName>
    <definedName name="QB_FORMULA_9" localSheetId="2" hidden="1">'JUN 24 I&amp;E YTD'!$J$78,'JUN 24 I&amp;E YTD'!$K$78,'JUN 24 I&amp;E YTD'!$L$78,'JUN 24 I&amp;E YTD'!$M$78,'JUN 24 I&amp;E YTD'!$L$81,'JUN 24 I&amp;E YTD'!$M$81,'JUN 24 I&amp;E YTD'!$L$83,'JUN 24 I&amp;E YTD'!$M$83,'JUN 24 I&amp;E YTD'!$L$84,'JUN 24 I&amp;E YTD'!$M$84,'JUN 24 I&amp;E YTD'!$L$85,'JUN 24 I&amp;E YTD'!$M$85,'JUN 24 I&amp;E YTD'!$L$86,'JUN 24 I&amp;E YTD'!$M$86,'JUN 24 I&amp;E YTD'!$L$87,'JUN 24 I&amp;E YTD'!$M$87</definedName>
    <definedName name="QB_ROW_1" localSheetId="0" hidden="1">'JUN 24 Balance Sheet'!$A$2</definedName>
    <definedName name="QB_ROW_10031" localSheetId="0" hidden="1">'JUN 24 Balance Sheet'!$D$36</definedName>
    <definedName name="QB_ROW_1011" localSheetId="0" hidden="1">'JUN 24 Balance Sheet'!$B$3</definedName>
    <definedName name="QB_ROW_101230" localSheetId="0" hidden="1">'JUN 24 Balance Sheet'!$D$16</definedName>
    <definedName name="QB_ROW_10331" localSheetId="0" hidden="1">'JUN 24 Balance Sheet'!$D$38</definedName>
    <definedName name="QB_ROW_105020" localSheetId="3" hidden="1">'JUN 24 General Ledger'!$C$370</definedName>
    <definedName name="QB_ROW_105250" localSheetId="5" hidden="1">'JUN 24 BVA'!$F$209</definedName>
    <definedName name="QB_ROW_105250" localSheetId="1" hidden="1">'JUN 24 I&amp;E MTD'!$F$201</definedName>
    <definedName name="QB_ROW_105250" localSheetId="2" hidden="1">'JUN 24 I&amp;E YTD'!$F$209</definedName>
    <definedName name="QB_ROW_105320" localSheetId="3" hidden="1">'JUN 24 General Ledger'!$C$372</definedName>
    <definedName name="QB_ROW_106020" localSheetId="3" hidden="1">'JUN 24 General Ledger'!$C$399</definedName>
    <definedName name="QB_ROW_106250" localSheetId="5" hidden="1">'JUN 24 BVA'!$F$235</definedName>
    <definedName name="QB_ROW_106250" localSheetId="1" hidden="1">'JUN 24 I&amp;E MTD'!$F$225</definedName>
    <definedName name="QB_ROW_106250" localSheetId="2" hidden="1">'JUN 24 I&amp;E YTD'!$F$235</definedName>
    <definedName name="QB_ROW_106320" localSheetId="3" hidden="1">'JUN 24 General Ledger'!$C$402</definedName>
    <definedName name="QB_ROW_107050" localSheetId="5" hidden="1">'JUN 24 BVA'!$F$236</definedName>
    <definedName name="QB_ROW_107050" localSheetId="1" hidden="1">'JUN 24 I&amp;E MTD'!$F$226</definedName>
    <definedName name="QB_ROW_107050" localSheetId="2" hidden="1">'JUN 24 I&amp;E YTD'!$F$236</definedName>
    <definedName name="QB_ROW_107350" localSheetId="5" hidden="1">'JUN 24 BVA'!$F$239</definedName>
    <definedName name="QB_ROW_107350" localSheetId="1" hidden="1">'JUN 24 I&amp;E MTD'!$F$229</definedName>
    <definedName name="QB_ROW_107350" localSheetId="2" hidden="1">'JUN 24 I&amp;E YTD'!$F$239</definedName>
    <definedName name="QB_ROW_108030" localSheetId="3" hidden="1">'JUN 24 General Ledger'!$D$291</definedName>
    <definedName name="QB_ROW_108260" localSheetId="5" hidden="1">'JUN 24 BVA'!$G$170</definedName>
    <definedName name="QB_ROW_108260" localSheetId="1" hidden="1">'JUN 24 I&amp;E MTD'!$G$165</definedName>
    <definedName name="QB_ROW_108260" localSheetId="2" hidden="1">'JUN 24 I&amp;E YTD'!$G$170</definedName>
    <definedName name="QB_ROW_108330" localSheetId="3" hidden="1">'JUN 24 General Ledger'!$D$294</definedName>
    <definedName name="QB_ROW_109260" localSheetId="5" hidden="1">'JUN 24 BVA'!$G$54</definedName>
    <definedName name="QB_ROW_109260" localSheetId="1" hidden="1">'JUN 24 I&amp;E MTD'!$G$54</definedName>
    <definedName name="QB_ROW_109260" localSheetId="2" hidden="1">'JUN 24 I&amp;E YTD'!$G$54</definedName>
    <definedName name="QB_ROW_11031" localSheetId="0" hidden="1">'JUN 24 Balance Sheet'!$D$39</definedName>
    <definedName name="QB_ROW_111240" localSheetId="5" hidden="1">'JUN 24 BVA'!$E$8</definedName>
    <definedName name="QB_ROW_111240" localSheetId="1" hidden="1">'JUN 24 I&amp;E MTD'!$E$8</definedName>
    <definedName name="QB_ROW_111240" localSheetId="2" hidden="1">'JUN 24 I&amp;E YTD'!$E$8</definedName>
    <definedName name="QB_ROW_112020" localSheetId="3" hidden="1">'JUN 24 General Ledger'!$C$261</definedName>
    <definedName name="QB_ROW_112250" localSheetId="5" hidden="1">'JUN 24 BVA'!$F$155</definedName>
    <definedName name="QB_ROW_112250" localSheetId="1" hidden="1">'JUN 24 I&amp;E MTD'!$F$151</definedName>
    <definedName name="QB_ROW_112250" localSheetId="2" hidden="1">'JUN 24 I&amp;E YTD'!$F$155</definedName>
    <definedName name="QB_ROW_112320" localSheetId="3" hidden="1">'JUN 24 General Ledger'!$C$263</definedName>
    <definedName name="QB_ROW_113010" localSheetId="3" hidden="1">'JUN 24 General Ledger'!$B$2</definedName>
    <definedName name="QB_ROW_113240" localSheetId="5" hidden="1">'JUN 24 BVA'!$E$10</definedName>
    <definedName name="QB_ROW_113240" localSheetId="1" hidden="1">'JUN 24 I&amp;E MTD'!$E$10</definedName>
    <definedName name="QB_ROW_113240" localSheetId="2" hidden="1">'JUN 24 I&amp;E YTD'!$E$10</definedName>
    <definedName name="QB_ROW_11331" localSheetId="0" hidden="1">'JUN 24 Balance Sheet'!$D$41</definedName>
    <definedName name="QB_ROW_113310" localSheetId="3" hidden="1">'JUN 24 General Ledger'!$B$4</definedName>
    <definedName name="QB_ROW_114030" localSheetId="5" hidden="1">'JUN 24 BVA'!$D$246</definedName>
    <definedName name="QB_ROW_114030" localSheetId="2" hidden="1">'JUN 24 I&amp;E YTD'!$D$246</definedName>
    <definedName name="QB_ROW_114330" localSheetId="5" hidden="1">'JUN 24 BVA'!$D$248</definedName>
    <definedName name="QB_ROW_114330" localSheetId="2" hidden="1">'JUN 24 I&amp;E YTD'!$D$248</definedName>
    <definedName name="QB_ROW_117220" localSheetId="0" hidden="1">'JUN 24 Balance Sheet'!$C$22</definedName>
    <definedName name="QB_ROW_118220" localSheetId="0" hidden="1">'JUN 24 Balance Sheet'!$C$28</definedName>
    <definedName name="QB_ROW_12031" localSheetId="0" hidden="1">'JUN 24 Balance Sheet'!$D$42</definedName>
    <definedName name="QB_ROW_1220" localSheetId="0" hidden="1">'JUN 24 Balance Sheet'!$C$68</definedName>
    <definedName name="QB_ROW_12331" localSheetId="0" hidden="1">'JUN 24 Balance Sheet'!$D$55</definedName>
    <definedName name="QB_ROW_124270" localSheetId="5" hidden="1">'JUN 24 BVA'!$H$92</definedName>
    <definedName name="QB_ROW_124270" localSheetId="1" hidden="1">'JUN 24 I&amp;E MTD'!$H$92</definedName>
    <definedName name="QB_ROW_124270" localSheetId="2" hidden="1">'JUN 24 I&amp;E YTD'!$H$92</definedName>
    <definedName name="QB_ROW_125260" localSheetId="5" hidden="1">'JUN 24 BVA'!$G$189</definedName>
    <definedName name="QB_ROW_125260" localSheetId="1" hidden="1">'JUN 24 I&amp;E MTD'!$G$181</definedName>
    <definedName name="QB_ROW_125260" localSheetId="2" hidden="1">'JUN 24 I&amp;E YTD'!$G$189</definedName>
    <definedName name="QB_ROW_127220" localSheetId="0" hidden="1">'JUN 24 Balance Sheet'!$C$30</definedName>
    <definedName name="QB_ROW_128030" localSheetId="3" hidden="1">'JUN 24 General Ledger'!$D$357</definedName>
    <definedName name="QB_ROW_128260" localSheetId="5" hidden="1">'JUN 24 BVA'!$G$199</definedName>
    <definedName name="QB_ROW_128260" localSheetId="1" hidden="1">'JUN 24 I&amp;E MTD'!$G$191</definedName>
    <definedName name="QB_ROW_128260" localSheetId="2" hidden="1">'JUN 24 I&amp;E YTD'!$G$199</definedName>
    <definedName name="QB_ROW_128330" localSheetId="3" hidden="1">'JUN 24 General Ledger'!$D$362</definedName>
    <definedName name="QB_ROW_129220" localSheetId="0" hidden="1">'JUN 24 Balance Sheet'!$C$69</definedName>
    <definedName name="QB_ROW_130010" localSheetId="3" hidden="1">'JUN 24 General Ledger'!$B$28</definedName>
    <definedName name="QB_ROW_130040" localSheetId="5" hidden="1">'JUN 24 BVA'!$E$48</definedName>
    <definedName name="QB_ROW_130040" localSheetId="1" hidden="1">'JUN 24 I&amp;E MTD'!$E$48</definedName>
    <definedName name="QB_ROW_130040" localSheetId="2" hidden="1">'JUN 24 I&amp;E YTD'!$E$48</definedName>
    <definedName name="QB_ROW_130310" localSheetId="3" hidden="1">'JUN 24 General Ledger'!$B$259</definedName>
    <definedName name="QB_ROW_130340" localSheetId="5" hidden="1">'JUN 24 BVA'!$E$148</definedName>
    <definedName name="QB_ROW_130340" localSheetId="1" hidden="1">'JUN 24 I&amp;E MTD'!$E$144</definedName>
    <definedName name="QB_ROW_130340" localSheetId="2" hidden="1">'JUN 24 I&amp;E YTD'!$E$148</definedName>
    <definedName name="QB_ROW_131020" localSheetId="3" hidden="1">'JUN 24 General Ledger'!$C$194</definedName>
    <definedName name="QB_ROW_131050" localSheetId="5" hidden="1">'JUN 24 BVA'!$F$116</definedName>
    <definedName name="QB_ROW_131050" localSheetId="1" hidden="1">'JUN 24 I&amp;E MTD'!$F$116</definedName>
    <definedName name="QB_ROW_131050" localSheetId="2" hidden="1">'JUN 24 I&amp;E YTD'!$F$116</definedName>
    <definedName name="QB_ROW_1311" localSheetId="0" hidden="1">'JUN 24 Balance Sheet'!$B$20</definedName>
    <definedName name="QB_ROW_131320" localSheetId="3" hidden="1">'JUN 24 General Ledger'!$C$258</definedName>
    <definedName name="QB_ROW_131350" localSheetId="5" hidden="1">'JUN 24 BVA'!$F$147</definedName>
    <definedName name="QB_ROW_131350" localSheetId="1" hidden="1">'JUN 24 I&amp;E MTD'!$F$143</definedName>
    <definedName name="QB_ROW_131350" localSheetId="2" hidden="1">'JUN 24 I&amp;E YTD'!$F$147</definedName>
    <definedName name="QB_ROW_132040" localSheetId="5" hidden="1">'JUN 24 BVA'!$E$149</definedName>
    <definedName name="QB_ROW_132040" localSheetId="1" hidden="1">'JUN 24 I&amp;E MTD'!$E$145</definedName>
    <definedName name="QB_ROW_132040" localSheetId="2" hidden="1">'JUN 24 I&amp;E YTD'!$E$149</definedName>
    <definedName name="QB_ROW_132340" localSheetId="5" hidden="1">'JUN 24 BVA'!$E$152</definedName>
    <definedName name="QB_ROW_132340" localSheetId="1" hidden="1">'JUN 24 I&amp;E MTD'!$E$148</definedName>
    <definedName name="QB_ROW_132340" localSheetId="2" hidden="1">'JUN 24 I&amp;E YTD'!$E$152</definedName>
    <definedName name="QB_ROW_133010" localSheetId="3" hidden="1">'JUN 24 General Ledger'!$B$260</definedName>
    <definedName name="QB_ROW_133040" localSheetId="5" hidden="1">'JUN 24 BVA'!$E$153</definedName>
    <definedName name="QB_ROW_133040" localSheetId="1" hidden="1">'JUN 24 I&amp;E MTD'!$E$149</definedName>
    <definedName name="QB_ROW_133040" localSheetId="2" hidden="1">'JUN 24 I&amp;E YTD'!$E$153</definedName>
    <definedName name="QB_ROW_133310" localSheetId="3" hidden="1">'JUN 24 General Ledger'!$B$283</definedName>
    <definedName name="QB_ROW_133340" localSheetId="5" hidden="1">'JUN 24 BVA'!$E$159</definedName>
    <definedName name="QB_ROW_133340" localSheetId="1" hidden="1">'JUN 24 I&amp;E MTD'!$E$155</definedName>
    <definedName name="QB_ROW_133340" localSheetId="2" hidden="1">'JUN 24 I&amp;E YTD'!$E$159</definedName>
    <definedName name="QB_ROW_134010" localSheetId="3" hidden="1">'JUN 24 General Ledger'!$B$284</definedName>
    <definedName name="QB_ROW_134040" localSheetId="5" hidden="1">'JUN 24 BVA'!$E$160</definedName>
    <definedName name="QB_ROW_134040" localSheetId="1" hidden="1">'JUN 24 I&amp;E MTD'!$E$156</definedName>
    <definedName name="QB_ROW_134040" localSheetId="2" hidden="1">'JUN 24 I&amp;E YTD'!$E$160</definedName>
    <definedName name="QB_ROW_134310" localSheetId="3" hidden="1">'JUN 24 General Ledger'!$B$368</definedName>
    <definedName name="QB_ROW_134340" localSheetId="5" hidden="1">'JUN 24 BVA'!$E$207</definedName>
    <definedName name="QB_ROW_134340" localSheetId="1" hidden="1">'JUN 24 I&amp;E MTD'!$E$199</definedName>
    <definedName name="QB_ROW_134340" localSheetId="2" hidden="1">'JUN 24 I&amp;E YTD'!$E$207</definedName>
    <definedName name="QB_ROW_136030" localSheetId="3" hidden="1">'JUN 24 General Ledger'!$D$37</definedName>
    <definedName name="QB_ROW_136260" localSheetId="5" hidden="1">'JUN 24 BVA'!$G$59</definedName>
    <definedName name="QB_ROW_136260" localSheetId="1" hidden="1">'JUN 24 I&amp;E MTD'!$G$59</definedName>
    <definedName name="QB_ROW_136260" localSheetId="2" hidden="1">'JUN 24 I&amp;E YTD'!$G$59</definedName>
    <definedName name="QB_ROW_136330" localSheetId="3" hidden="1">'JUN 24 General Ledger'!$D$39</definedName>
    <definedName name="QB_ROW_137070" localSheetId="5" hidden="1">'JUN 24 BVA'!$H$122</definedName>
    <definedName name="QB_ROW_137070" localSheetId="2" hidden="1">'JUN 24 I&amp;E YTD'!$H$122</definedName>
    <definedName name="QB_ROW_137280" localSheetId="5" hidden="1">'JUN 24 BVA'!$I$124</definedName>
    <definedName name="QB_ROW_137280" localSheetId="2" hidden="1">'JUN 24 I&amp;E YTD'!$I$124</definedName>
    <definedName name="QB_ROW_137370" localSheetId="5" hidden="1">'JUN 24 BVA'!$H$125</definedName>
    <definedName name="QB_ROW_137370" localSheetId="1" hidden="1">'JUN 24 I&amp;E MTD'!$H$122</definedName>
    <definedName name="QB_ROW_137370" localSheetId="2" hidden="1">'JUN 24 I&amp;E YTD'!$H$125</definedName>
    <definedName name="QB_ROW_139030" localSheetId="3" hidden="1">'JUN 24 General Ledger'!$D$115</definedName>
    <definedName name="QB_ROW_139260" localSheetId="5" hidden="1">'JUN 24 BVA'!$G$95</definedName>
    <definedName name="QB_ROW_139260" localSheetId="1" hidden="1">'JUN 24 I&amp;E MTD'!$G$95</definedName>
    <definedName name="QB_ROW_139260" localSheetId="2" hidden="1">'JUN 24 I&amp;E YTD'!$G$95</definedName>
    <definedName name="QB_ROW_139330" localSheetId="3" hidden="1">'JUN 24 General Ledger'!$D$122</definedName>
    <definedName name="QB_ROW_14011" localSheetId="0" hidden="1">'JUN 24 Balance Sheet'!$B$58</definedName>
    <definedName name="QB_ROW_14250" localSheetId="0" hidden="1">'JUN 24 Balance Sheet'!$F$52</definedName>
    <definedName name="QB_ROW_143030" localSheetId="3" hidden="1">'JUN 24 General Ledger'!$D$45</definedName>
    <definedName name="QB_ROW_14311" localSheetId="0" hidden="1">'JUN 24 Balance Sheet'!$B$71</definedName>
    <definedName name="QB_ROW_143260" localSheetId="5" hidden="1">'JUN 24 BVA'!$G$67</definedName>
    <definedName name="QB_ROW_143260" localSheetId="1" hidden="1">'JUN 24 I&amp;E MTD'!$G$67</definedName>
    <definedName name="QB_ROW_143260" localSheetId="2" hidden="1">'JUN 24 I&amp;E YTD'!$G$67</definedName>
    <definedName name="QB_ROW_143330" localSheetId="3" hidden="1">'JUN 24 General Ledger'!$D$47</definedName>
    <definedName name="QB_ROW_144030" localSheetId="3" hidden="1">'JUN 24 General Ledger'!$D$339</definedName>
    <definedName name="QB_ROW_144260" localSheetId="5" hidden="1">'JUN 24 BVA'!$G$182</definedName>
    <definedName name="QB_ROW_144260" localSheetId="1" hidden="1">'JUN 24 I&amp;E MTD'!$G$174</definedName>
    <definedName name="QB_ROW_144260" localSheetId="2" hidden="1">'JUN 24 I&amp;E YTD'!$G$182</definedName>
    <definedName name="QB_ROW_144330" localSheetId="3" hidden="1">'JUN 24 General Ledger'!$D$342</definedName>
    <definedName name="QB_ROW_145260" localSheetId="5" hidden="1">'JUN 24 BVA'!$G$183</definedName>
    <definedName name="QB_ROW_145260" localSheetId="1" hidden="1">'JUN 24 I&amp;E MTD'!$G$175</definedName>
    <definedName name="QB_ROW_145260" localSheetId="2" hidden="1">'JUN 24 I&amp;E YTD'!$G$183</definedName>
    <definedName name="QB_ROW_147260" localSheetId="5" hidden="1">'JUN 24 BVA'!$G$191</definedName>
    <definedName name="QB_ROW_147260" localSheetId="1" hidden="1">'JUN 24 I&amp;E MTD'!$G$183</definedName>
    <definedName name="QB_ROW_147260" localSheetId="2" hidden="1">'JUN 24 I&amp;E YTD'!$G$191</definedName>
    <definedName name="QB_ROW_148030" localSheetId="0" hidden="1">'JUN 24 Balance Sheet'!$D$5</definedName>
    <definedName name="QB_ROW_148330" localSheetId="0" hidden="1">'JUN 24 Balance Sheet'!$D$13</definedName>
    <definedName name="QB_ROW_149030" localSheetId="3" hidden="1">'JUN 24 General Ledger'!$D$351</definedName>
    <definedName name="QB_ROW_149260" localSheetId="5" hidden="1">'JUN 24 BVA'!$G$194</definedName>
    <definedName name="QB_ROW_149260" localSheetId="1" hidden="1">'JUN 24 I&amp;E MTD'!$G$186</definedName>
    <definedName name="QB_ROW_149260" localSheetId="2" hidden="1">'JUN 24 I&amp;E YTD'!$G$194</definedName>
    <definedName name="QB_ROW_149330" localSheetId="3" hidden="1">'JUN 24 General Ledger'!$D$356</definedName>
    <definedName name="QB_ROW_150260" localSheetId="5" hidden="1">'JUN 24 BVA'!$G$195</definedName>
    <definedName name="QB_ROW_150260" localSheetId="1" hidden="1">'JUN 24 I&amp;E MTD'!$G$187</definedName>
    <definedName name="QB_ROW_150260" localSheetId="2" hidden="1">'JUN 24 I&amp;E YTD'!$G$195</definedName>
    <definedName name="QB_ROW_154260" localSheetId="5" hidden="1">'JUN 24 BVA'!$G$187</definedName>
    <definedName name="QB_ROW_154260" localSheetId="1" hidden="1">'JUN 24 I&amp;E MTD'!$G$179</definedName>
    <definedName name="QB_ROW_154260" localSheetId="2" hidden="1">'JUN 24 I&amp;E YTD'!$G$187</definedName>
    <definedName name="QB_ROW_155260" localSheetId="5" hidden="1">'JUN 24 BVA'!$G$188</definedName>
    <definedName name="QB_ROW_155260" localSheetId="1" hidden="1">'JUN 24 I&amp;E MTD'!$G$180</definedName>
    <definedName name="QB_ROW_155260" localSheetId="2" hidden="1">'JUN 24 I&amp;E YTD'!$G$188</definedName>
    <definedName name="QB_ROW_156040" localSheetId="3" hidden="1">'JUN 24 General Ledger'!$E$196</definedName>
    <definedName name="QB_ROW_156050" localSheetId="3" hidden="1">'JUN 24 General Ledger'!$F$206</definedName>
    <definedName name="QB_ROW_156070" localSheetId="5" hidden="1">'JUN 24 BVA'!$H$118</definedName>
    <definedName name="QB_ROW_156070" localSheetId="1" hidden="1">'JUN 24 I&amp;E MTD'!$H$118</definedName>
    <definedName name="QB_ROW_156070" localSheetId="2" hidden="1">'JUN 24 I&amp;E YTD'!$H$118</definedName>
    <definedName name="QB_ROW_156280" localSheetId="5" hidden="1">'JUN 24 BVA'!$I$120</definedName>
    <definedName name="QB_ROW_156280" localSheetId="1" hidden="1">'JUN 24 I&amp;E MTD'!$I$120</definedName>
    <definedName name="QB_ROW_156280" localSheetId="2" hidden="1">'JUN 24 I&amp;E YTD'!$I$120</definedName>
    <definedName name="QB_ROW_156340" localSheetId="3" hidden="1">'JUN 24 General Ledger'!$E$218</definedName>
    <definedName name="QB_ROW_156350" localSheetId="3" hidden="1">'JUN 24 General Ledger'!$F$217</definedName>
    <definedName name="QB_ROW_156370" localSheetId="5" hidden="1">'JUN 24 BVA'!$H$121</definedName>
    <definedName name="QB_ROW_156370" localSheetId="1" hidden="1">'JUN 24 I&amp;E MTD'!$H$121</definedName>
    <definedName name="QB_ROW_156370" localSheetId="2" hidden="1">'JUN 24 I&amp;E YTD'!$H$121</definedName>
    <definedName name="QB_ROW_157370" localSheetId="5" hidden="1">'JUN 24 BVA'!$H$126</definedName>
    <definedName name="QB_ROW_157370" localSheetId="1" hidden="1">'JUN 24 I&amp;E MTD'!$H$123</definedName>
    <definedName name="QB_ROW_157370" localSheetId="2" hidden="1">'JUN 24 I&amp;E YTD'!$H$126</definedName>
    <definedName name="QB_ROW_161250" localSheetId="5" hidden="1">'JUN 24 BVA'!$F$210</definedName>
    <definedName name="QB_ROW_161250" localSheetId="1" hidden="1">'JUN 24 I&amp;E MTD'!$F$202</definedName>
    <definedName name="QB_ROW_161250" localSheetId="2" hidden="1">'JUN 24 I&amp;E YTD'!$F$210</definedName>
    <definedName name="QB_ROW_164040" localSheetId="3" hidden="1">'JUN 24 General Ledger'!$E$227</definedName>
    <definedName name="QB_ROW_164270" localSheetId="5" hidden="1">'JUN 24 BVA'!$H$132</definedName>
    <definedName name="QB_ROW_164270" localSheetId="1" hidden="1">'JUN 24 I&amp;E MTD'!$H$129</definedName>
    <definedName name="QB_ROW_164270" localSheetId="2" hidden="1">'JUN 24 I&amp;E YTD'!$H$132</definedName>
    <definedName name="QB_ROW_164340" localSheetId="3" hidden="1">'JUN 24 General Ledger'!$E$229</definedName>
    <definedName name="QB_ROW_165040" localSheetId="3" hidden="1">'JUN 24 General Ledger'!$E$98</definedName>
    <definedName name="QB_ROW_165270" localSheetId="5" hidden="1">'JUN 24 BVA'!$H$90</definedName>
    <definedName name="QB_ROW_165270" localSheetId="1" hidden="1">'JUN 24 I&amp;E MTD'!$H$90</definedName>
    <definedName name="QB_ROW_165270" localSheetId="2" hidden="1">'JUN 24 I&amp;E YTD'!$H$90</definedName>
    <definedName name="QB_ROW_165340" localSheetId="3" hidden="1">'JUN 24 General Ledger'!$E$101</definedName>
    <definedName name="QB_ROW_167050" localSheetId="3" hidden="1">'JUN 24 General Ledger'!$F$240</definedName>
    <definedName name="QB_ROW_167280" localSheetId="5" hidden="1">'JUN 24 BVA'!$I$140</definedName>
    <definedName name="QB_ROW_167280" localSheetId="1" hidden="1">'JUN 24 I&amp;E MTD'!$I$136</definedName>
    <definedName name="QB_ROW_167280" localSheetId="2" hidden="1">'JUN 24 I&amp;E YTD'!$I$140</definedName>
    <definedName name="QB_ROW_167350" localSheetId="3" hidden="1">'JUN 24 General Ledger'!$F$242</definedName>
    <definedName name="QB_ROW_169240" localSheetId="0" hidden="1">'JUN 24 Balance Sheet'!$E$37</definedName>
    <definedName name="QB_ROW_17221" localSheetId="0" hidden="1">'JUN 24 Balance Sheet'!$C$70</definedName>
    <definedName name="QB_ROW_17250" localSheetId="0" hidden="1">'JUN 24 Balance Sheet'!$F$51</definedName>
    <definedName name="QB_ROW_174230" localSheetId="0" hidden="1">'JUN 24 Balance Sheet'!$D$65</definedName>
    <definedName name="QB_ROW_177260" localSheetId="5" hidden="1">'JUN 24 BVA'!$G$64</definedName>
    <definedName name="QB_ROW_177260" localSheetId="1" hidden="1">'JUN 24 I&amp;E MTD'!$G$64</definedName>
    <definedName name="QB_ROW_177260" localSheetId="2" hidden="1">'JUN 24 I&amp;E YTD'!$G$64</definedName>
    <definedName name="QB_ROW_178260" localSheetId="5" hidden="1">'JUN 24 BVA'!$G$60</definedName>
    <definedName name="QB_ROW_178260" localSheetId="1" hidden="1">'JUN 24 I&amp;E MTD'!$G$60</definedName>
    <definedName name="QB_ROW_178260" localSheetId="2" hidden="1">'JUN 24 I&amp;E YTD'!$G$60</definedName>
    <definedName name="QB_ROW_18220" localSheetId="0" hidden="1">'JUN 24 Balance Sheet'!$C$27</definedName>
    <definedName name="QB_ROW_18301" localSheetId="5" hidden="1">'JUN 24 BVA'!$A$307</definedName>
    <definedName name="QB_ROW_18301" localSheetId="1" hidden="1">'JUN 24 I&amp;E MTD'!$A$289</definedName>
    <definedName name="QB_ROW_18301" localSheetId="2" hidden="1">'JUN 24 I&amp;E YTD'!$A$306</definedName>
    <definedName name="QB_ROW_183260" localSheetId="5" hidden="1">'JUN 24 BVA'!$G$203</definedName>
    <definedName name="QB_ROW_183260" localSheetId="1" hidden="1">'JUN 24 I&amp;E MTD'!$G$195</definedName>
    <definedName name="QB_ROW_183260" localSheetId="2" hidden="1">'JUN 24 I&amp;E YTD'!$G$203</definedName>
    <definedName name="QB_ROW_184260" localSheetId="5" hidden="1">'JUN 24 BVA'!$G$184</definedName>
    <definedName name="QB_ROW_184260" localSheetId="1" hidden="1">'JUN 24 I&amp;E MTD'!$G$176</definedName>
    <definedName name="QB_ROW_184260" localSheetId="2" hidden="1">'JUN 24 I&amp;E YTD'!$G$184</definedName>
    <definedName name="QB_ROW_185040" localSheetId="3" hidden="1">'JUN 24 General Ledger'!$E$230</definedName>
    <definedName name="QB_ROW_185270" localSheetId="5" hidden="1">'JUN 24 BVA'!$H$133</definedName>
    <definedName name="QB_ROW_185270" localSheetId="1" hidden="1">'JUN 24 I&amp;E MTD'!$H$130</definedName>
    <definedName name="QB_ROW_185270" localSheetId="2" hidden="1">'JUN 24 I&amp;E YTD'!$H$133</definedName>
    <definedName name="QB_ROW_185340" localSheetId="3" hidden="1">'JUN 24 General Ledger'!$E$232</definedName>
    <definedName name="QB_ROW_187020" localSheetId="0" hidden="1">'JUN 24 Balance Sheet'!$C$60</definedName>
    <definedName name="QB_ROW_187320" localSheetId="0" hidden="1">'JUN 24 Balance Sheet'!$C$67</definedName>
    <definedName name="QB_ROW_190010" localSheetId="3" hidden="1">'JUN 24 General Ledger'!$B$374</definedName>
    <definedName name="QB_ROW_190040" localSheetId="5" hidden="1">'JUN 24 BVA'!$E$213</definedName>
    <definedName name="QB_ROW_190040" localSheetId="1" hidden="1">'JUN 24 I&amp;E MTD'!$E$204</definedName>
    <definedName name="QB_ROW_190040" localSheetId="2" hidden="1">'JUN 24 I&amp;E YTD'!$E$213</definedName>
    <definedName name="QB_ROW_19011" localSheetId="5" hidden="1">'JUN 24 BVA'!$B$3</definedName>
    <definedName name="QB_ROW_19011" localSheetId="1" hidden="1">'JUN 24 I&amp;E MTD'!$B$3</definedName>
    <definedName name="QB_ROW_19011" localSheetId="2" hidden="1">'JUN 24 I&amp;E YTD'!$B$3</definedName>
    <definedName name="QB_ROW_190310" localSheetId="3" hidden="1">'JUN 24 General Ledger'!$B$390</definedName>
    <definedName name="QB_ROW_190340" localSheetId="5" hidden="1">'JUN 24 BVA'!$E$228</definedName>
    <definedName name="QB_ROW_190340" localSheetId="1" hidden="1">'JUN 24 I&amp;E MTD'!$E$218</definedName>
    <definedName name="QB_ROW_190340" localSheetId="2" hidden="1">'JUN 24 I&amp;E YTD'!$E$228</definedName>
    <definedName name="QB_ROW_19050" localSheetId="5" hidden="1">'JUN 24 BVA'!$F$53</definedName>
    <definedName name="QB_ROW_19050" localSheetId="1" hidden="1">'JUN 24 I&amp;E MTD'!$F$53</definedName>
    <definedName name="QB_ROW_19050" localSheetId="2" hidden="1">'JUN 24 I&amp;E YTD'!$F$53</definedName>
    <definedName name="QB_ROW_19260" localSheetId="5" hidden="1">'JUN 24 BVA'!$G$55</definedName>
    <definedName name="QB_ROW_19260" localSheetId="1" hidden="1">'JUN 24 I&amp;E MTD'!$G$55</definedName>
    <definedName name="QB_ROW_19260" localSheetId="2" hidden="1">'JUN 24 I&amp;E YTD'!$G$55</definedName>
    <definedName name="QB_ROW_19311" localSheetId="5" hidden="1">'JUN 24 BVA'!$B$243</definedName>
    <definedName name="QB_ROW_19311" localSheetId="1" hidden="1">'JUN 24 I&amp;E MTD'!$B$233</definedName>
    <definedName name="QB_ROW_19311" localSheetId="2" hidden="1">'JUN 24 I&amp;E YTD'!$B$243</definedName>
    <definedName name="QB_ROW_193220" localSheetId="0" hidden="1">'JUN 24 Balance Sheet'!$C$59</definedName>
    <definedName name="QB_ROW_19350" localSheetId="5" hidden="1">'JUN 24 BVA'!$F$56</definedName>
    <definedName name="QB_ROW_19350" localSheetId="1" hidden="1">'JUN 24 I&amp;E MTD'!$F$56</definedName>
    <definedName name="QB_ROW_19350" localSheetId="2" hidden="1">'JUN 24 I&amp;E YTD'!$F$56</definedName>
    <definedName name="QB_ROW_196260" localSheetId="5" hidden="1">'JUN 24 BVA'!$G$185</definedName>
    <definedName name="QB_ROW_196260" localSheetId="1" hidden="1">'JUN 24 I&amp;E MTD'!$G$177</definedName>
    <definedName name="QB_ROW_196260" localSheetId="2" hidden="1">'JUN 24 I&amp;E YTD'!$G$185</definedName>
    <definedName name="QB_ROW_198040" localSheetId="3" hidden="1">'JUN 24 General Ledger'!$E$72</definedName>
    <definedName name="QB_ROW_198070" localSheetId="5" hidden="1">'JUN 24 BVA'!$H$82</definedName>
    <definedName name="QB_ROW_198070" localSheetId="1" hidden="1">'JUN 24 I&amp;E MTD'!$H$82</definedName>
    <definedName name="QB_ROW_198070" localSheetId="2" hidden="1">'JUN 24 I&amp;E YTD'!$H$82</definedName>
    <definedName name="QB_ROW_198340" localSheetId="3" hidden="1">'JUN 24 General Ledger'!$E$79</definedName>
    <definedName name="QB_ROW_198370" localSheetId="5" hidden="1">'JUN 24 BVA'!$H$88</definedName>
    <definedName name="QB_ROW_198370" localSheetId="1" hidden="1">'JUN 24 I&amp;E MTD'!$H$88</definedName>
    <definedName name="QB_ROW_198370" localSheetId="2" hidden="1">'JUN 24 I&amp;E YTD'!$H$88</definedName>
    <definedName name="QB_ROW_199250" localSheetId="5" hidden="1">'JUN 24 BVA'!$F$222</definedName>
    <definedName name="QB_ROW_199250" localSheetId="1" hidden="1">'JUN 24 I&amp;E MTD'!$F$213</definedName>
    <definedName name="QB_ROW_199250" localSheetId="2" hidden="1">'JUN 24 I&amp;E YTD'!$F$222</definedName>
    <definedName name="QB_ROW_200040" localSheetId="3" hidden="1">'JUN 24 General Ledger'!$E$244</definedName>
    <definedName name="QB_ROW_200270" localSheetId="5" hidden="1">'JUN 24 BVA'!$H$143</definedName>
    <definedName name="QB_ROW_200270" localSheetId="1" hidden="1">'JUN 24 I&amp;E MTD'!$H$139</definedName>
    <definedName name="QB_ROW_200270" localSheetId="2" hidden="1">'JUN 24 I&amp;E YTD'!$H$143</definedName>
    <definedName name="QB_ROW_20031" localSheetId="5" hidden="1">'JUN 24 BVA'!$D$4</definedName>
    <definedName name="QB_ROW_20031" localSheetId="1" hidden="1">'JUN 24 I&amp;E MTD'!$D$4</definedName>
    <definedName name="QB_ROW_20031" localSheetId="2" hidden="1">'JUN 24 I&amp;E YTD'!$D$4</definedName>
    <definedName name="QB_ROW_200340" localSheetId="3" hidden="1">'JUN 24 General Ledger'!$E$246</definedName>
    <definedName name="QB_ROW_2021" localSheetId="0" hidden="1">'JUN 24 Balance Sheet'!$C$4</definedName>
    <definedName name="QB_ROW_202240" localSheetId="5" hidden="1">'JUN 24 BVA'!$E$241</definedName>
    <definedName name="QB_ROW_202240" localSheetId="1" hidden="1">'JUN 24 I&amp;E MTD'!$E$231</definedName>
    <definedName name="QB_ROW_202240" localSheetId="2" hidden="1">'JUN 24 I&amp;E YTD'!$E$241</definedName>
    <definedName name="QB_ROW_20331" localSheetId="5" hidden="1">'JUN 24 BVA'!$D$35</definedName>
    <definedName name="QB_ROW_20331" localSheetId="1" hidden="1">'JUN 24 I&amp;E MTD'!$D$35</definedName>
    <definedName name="QB_ROW_20331" localSheetId="2" hidden="1">'JUN 24 I&amp;E YTD'!$D$35</definedName>
    <definedName name="QB_ROW_206280" localSheetId="5" hidden="1">'JUN 24 BVA'!$I$85</definedName>
    <definedName name="QB_ROW_206280" localSheetId="1" hidden="1">'JUN 24 I&amp;E MTD'!$I$85</definedName>
    <definedName name="QB_ROW_206280" localSheetId="2" hidden="1">'JUN 24 I&amp;E YTD'!$I$85</definedName>
    <definedName name="QB_ROW_207020" localSheetId="3" hidden="1">'JUN 24 General Ledger'!$C$375</definedName>
    <definedName name="QB_ROW_207050" localSheetId="5" hidden="1">'JUN 24 BVA'!$F$215</definedName>
    <definedName name="QB_ROW_207050" localSheetId="1" hidden="1">'JUN 24 I&amp;E MTD'!$F$206</definedName>
    <definedName name="QB_ROW_207050" localSheetId="2" hidden="1">'JUN 24 I&amp;E YTD'!$F$215</definedName>
    <definedName name="QB_ROW_207260" localSheetId="5" hidden="1">'JUN 24 BVA'!$G$220</definedName>
    <definedName name="QB_ROW_207260" localSheetId="1" hidden="1">'JUN 24 I&amp;E MTD'!$G$211</definedName>
    <definedName name="QB_ROW_207260" localSheetId="2" hidden="1">'JUN 24 I&amp;E YTD'!$G$220</definedName>
    <definedName name="QB_ROW_207320" localSheetId="3" hidden="1">'JUN 24 General Ledger'!$C$383</definedName>
    <definedName name="QB_ROW_207350" localSheetId="5" hidden="1">'JUN 24 BVA'!$F$221</definedName>
    <definedName name="QB_ROW_207350" localSheetId="1" hidden="1">'JUN 24 I&amp;E MTD'!$F$212</definedName>
    <definedName name="QB_ROW_207350" localSheetId="2" hidden="1">'JUN 24 I&amp;E YTD'!$F$221</definedName>
    <definedName name="QB_ROW_208250" localSheetId="5" hidden="1">'JUN 24 BVA'!$F$214</definedName>
    <definedName name="QB_ROW_208250" localSheetId="1" hidden="1">'JUN 24 I&amp;E MTD'!$F$205</definedName>
    <definedName name="QB_ROW_208250" localSheetId="2" hidden="1">'JUN 24 I&amp;E YTD'!$F$214</definedName>
    <definedName name="QB_ROW_210010" localSheetId="3" hidden="1">'JUN 24 General Ledger'!$B$369</definedName>
    <definedName name="QB_ROW_210040" localSheetId="5" hidden="1">'JUN 24 BVA'!$E$208</definedName>
    <definedName name="QB_ROW_210040" localSheetId="1" hidden="1">'JUN 24 I&amp;E MTD'!$E$200</definedName>
    <definedName name="QB_ROW_210040" localSheetId="2" hidden="1">'JUN 24 I&amp;E YTD'!$E$208</definedName>
    <definedName name="QB_ROW_210250" localSheetId="5" hidden="1">'JUN 24 BVA'!$F$211</definedName>
    <definedName name="QB_ROW_210250" localSheetId="2" hidden="1">'JUN 24 I&amp;E YTD'!$F$211</definedName>
    <definedName name="QB_ROW_21031" localSheetId="5" hidden="1">'JUN 24 BVA'!$D$40</definedName>
    <definedName name="QB_ROW_21031" localSheetId="1" hidden="1">'JUN 24 I&amp;E MTD'!$D$40</definedName>
    <definedName name="QB_ROW_21031" localSheetId="2" hidden="1">'JUN 24 I&amp;E YTD'!$D$40</definedName>
    <definedName name="QB_ROW_210310" localSheetId="3" hidden="1">'JUN 24 General Ledger'!$B$373</definedName>
    <definedName name="QB_ROW_210340" localSheetId="5" hidden="1">'JUN 24 BVA'!$E$212</definedName>
    <definedName name="QB_ROW_210340" localSheetId="1" hidden="1">'JUN 24 I&amp;E MTD'!$E$203</definedName>
    <definedName name="QB_ROW_210340" localSheetId="2" hidden="1">'JUN 24 I&amp;E YTD'!$E$212</definedName>
    <definedName name="QB_ROW_212250" localSheetId="5" hidden="1">'JUN 24 BVA'!$F$24</definedName>
    <definedName name="QB_ROW_212250" localSheetId="1" hidden="1">'JUN 24 I&amp;E MTD'!$F$24</definedName>
    <definedName name="QB_ROW_212250" localSheetId="2" hidden="1">'JUN 24 I&amp;E YTD'!$F$24</definedName>
    <definedName name="QB_ROW_21331" localSheetId="5" hidden="1">'JUN 24 BVA'!$D$242</definedName>
    <definedName name="QB_ROW_21331" localSheetId="1" hidden="1">'JUN 24 I&amp;E MTD'!$D$232</definedName>
    <definedName name="QB_ROW_21331" localSheetId="2" hidden="1">'JUN 24 I&amp;E YTD'!$D$242</definedName>
    <definedName name="QB_ROW_214260" localSheetId="5" hidden="1">'JUN 24 BVA'!$G$173</definedName>
    <definedName name="QB_ROW_214260" localSheetId="1" hidden="1">'JUN 24 I&amp;E MTD'!$G$168</definedName>
    <definedName name="QB_ROW_214260" localSheetId="2" hidden="1">'JUN 24 I&amp;E YTD'!$G$173</definedName>
    <definedName name="QB_ROW_215260" localSheetId="5" hidden="1">'JUN 24 BVA'!$G$174</definedName>
    <definedName name="QB_ROW_215260" localSheetId="1" hidden="1">'JUN 24 I&amp;E MTD'!$G$169</definedName>
    <definedName name="QB_ROW_215260" localSheetId="2" hidden="1">'JUN 24 I&amp;E YTD'!$G$174</definedName>
    <definedName name="QB_ROW_217280" localSheetId="5" hidden="1">'JUN 24 BVA'!$I$86</definedName>
    <definedName name="QB_ROW_217280" localSheetId="1" hidden="1">'JUN 24 I&amp;E MTD'!$I$86</definedName>
    <definedName name="QB_ROW_217280" localSheetId="2" hidden="1">'JUN 24 I&amp;E YTD'!$I$86</definedName>
    <definedName name="QB_ROW_218280" localSheetId="5" hidden="1">'JUN 24 BVA'!$I$84</definedName>
    <definedName name="QB_ROW_218280" localSheetId="1" hidden="1">'JUN 24 I&amp;E MTD'!$I$84</definedName>
    <definedName name="QB_ROW_218280" localSheetId="2" hidden="1">'JUN 24 I&amp;E YTD'!$I$84</definedName>
    <definedName name="QB_ROW_220040" localSheetId="3" hidden="1">'JUN 24 General Ledger'!$E$233</definedName>
    <definedName name="QB_ROW_22011" localSheetId="5" hidden="1">'JUN 24 BVA'!$B$244</definedName>
    <definedName name="QB_ROW_22011" localSheetId="1" hidden="1">'JUN 24 I&amp;E MTD'!$B$234</definedName>
    <definedName name="QB_ROW_22011" localSheetId="2" hidden="1">'JUN 24 I&amp;E YTD'!$B$244</definedName>
    <definedName name="QB_ROW_220270" localSheetId="5" hidden="1">'JUN 24 BVA'!$H$134</definedName>
    <definedName name="QB_ROW_220270" localSheetId="1" hidden="1">'JUN 24 I&amp;E MTD'!$H$131</definedName>
    <definedName name="QB_ROW_220270" localSheetId="2" hidden="1">'JUN 24 I&amp;E YTD'!$H$134</definedName>
    <definedName name="QB_ROW_220340" localSheetId="3" hidden="1">'JUN 24 General Ledger'!$E$236</definedName>
    <definedName name="QB_ROW_221040" localSheetId="3" hidden="1">'JUN 24 General Ledger'!$E$224</definedName>
    <definedName name="QB_ROW_221270" localSheetId="5" hidden="1">'JUN 24 BVA'!$H$130</definedName>
    <definedName name="QB_ROW_221270" localSheetId="1" hidden="1">'JUN 24 I&amp;E MTD'!$H$127</definedName>
    <definedName name="QB_ROW_221270" localSheetId="2" hidden="1">'JUN 24 I&amp;E YTD'!$H$130</definedName>
    <definedName name="QB_ROW_221340" localSheetId="3" hidden="1">'JUN 24 General Ledger'!$E$226</definedName>
    <definedName name="QB_ROW_222250" localSheetId="5" hidden="1">'JUN 24 BVA'!$F$25</definedName>
    <definedName name="QB_ROW_222250" localSheetId="1" hidden="1">'JUN 24 I&amp;E MTD'!$F$25</definedName>
    <definedName name="QB_ROW_222250" localSheetId="2" hidden="1">'JUN 24 I&amp;E YTD'!$F$25</definedName>
    <definedName name="QB_ROW_22311" localSheetId="5" hidden="1">'JUN 24 BVA'!$B$306</definedName>
    <definedName name="QB_ROW_22311" localSheetId="1" hidden="1">'JUN 24 I&amp;E MTD'!$B$288</definedName>
    <definedName name="QB_ROW_22311" localSheetId="2" hidden="1">'JUN 24 I&amp;E YTD'!$B$305</definedName>
    <definedName name="QB_ROW_2240" localSheetId="0" hidden="1">'JUN 24 Balance Sheet'!$E$11</definedName>
    <definedName name="QB_ROW_226030" localSheetId="3" hidden="1">'JUN 24 General Ledger'!$D$346</definedName>
    <definedName name="QB_ROW_226260" localSheetId="5" hidden="1">'JUN 24 BVA'!$G$190</definedName>
    <definedName name="QB_ROW_226260" localSheetId="1" hidden="1">'JUN 24 I&amp;E MTD'!$G$182</definedName>
    <definedName name="QB_ROW_226260" localSheetId="2" hidden="1">'JUN 24 I&amp;E YTD'!$G$190</definedName>
    <definedName name="QB_ROW_226330" localSheetId="3" hidden="1">'JUN 24 General Ledger'!$D$350</definedName>
    <definedName name="QB_ROW_227250" localSheetId="5" hidden="1">'JUN 24 BVA'!$F$158</definedName>
    <definedName name="QB_ROW_227250" localSheetId="1" hidden="1">'JUN 24 I&amp;E MTD'!$F$154</definedName>
    <definedName name="QB_ROW_227250" localSheetId="2" hidden="1">'JUN 24 I&amp;E YTD'!$F$158</definedName>
    <definedName name="QB_ROW_23021" localSheetId="5" hidden="1">'JUN 24 BVA'!$C$245</definedName>
    <definedName name="QB_ROW_23021" localSheetId="1" hidden="1">'JUN 24 I&amp;E MTD'!$C$235</definedName>
    <definedName name="QB_ROW_23021" localSheetId="2" hidden="1">'JUN 24 I&amp;E YTD'!$C$245</definedName>
    <definedName name="QB_ROW_2321" localSheetId="0" hidden="1">'JUN 24 Balance Sheet'!$C$14</definedName>
    <definedName name="QB_ROW_23250" localSheetId="5" hidden="1">'JUN 24 BVA'!$F$20</definedName>
    <definedName name="QB_ROW_23250" localSheetId="1" hidden="1">'JUN 24 I&amp;E MTD'!$F$20</definedName>
    <definedName name="QB_ROW_23250" localSheetId="2" hidden="1">'JUN 24 I&amp;E YTD'!$F$20</definedName>
    <definedName name="QB_ROW_23321" localSheetId="5" hidden="1">'JUN 24 BVA'!$C$281</definedName>
    <definedName name="QB_ROW_23321" localSheetId="1" hidden="1">'JUN 24 I&amp;E MTD'!$C$267</definedName>
    <definedName name="QB_ROW_23321" localSheetId="2" hidden="1">'JUN 24 I&amp;E YTD'!$C$280</definedName>
    <definedName name="QB_ROW_233260" localSheetId="5" hidden="1">'JUN 24 BVA'!$G$75</definedName>
    <definedName name="QB_ROW_233260" localSheetId="1" hidden="1">'JUN 24 I&amp;E MTD'!$G$75</definedName>
    <definedName name="QB_ROW_233260" localSheetId="2" hidden="1">'JUN 24 I&amp;E YTD'!$G$75</definedName>
    <definedName name="QB_ROW_237230" localSheetId="0" hidden="1">'JUN 24 Balance Sheet'!$D$18</definedName>
    <definedName name="QB_ROW_24021" localSheetId="5" hidden="1">'JUN 24 BVA'!$C$282</definedName>
    <definedName name="QB_ROW_24021" localSheetId="1" hidden="1">'JUN 24 I&amp;E MTD'!$C$268</definedName>
    <definedName name="QB_ROW_24021" localSheetId="2" hidden="1">'JUN 24 I&amp;E YTD'!$C$281</definedName>
    <definedName name="QB_ROW_24250" localSheetId="5" hidden="1">'JUN 24 BVA'!$F$21</definedName>
    <definedName name="QB_ROW_24250" localSheetId="1" hidden="1">'JUN 24 I&amp;E MTD'!$F$21</definedName>
    <definedName name="QB_ROW_24250" localSheetId="2" hidden="1">'JUN 24 I&amp;E YTD'!$F$21</definedName>
    <definedName name="QB_ROW_24321" localSheetId="5" hidden="1">'JUN 24 BVA'!$C$305</definedName>
    <definedName name="QB_ROW_24321" localSheetId="1" hidden="1">'JUN 24 I&amp;E MTD'!$C$287</definedName>
    <definedName name="QB_ROW_24321" localSheetId="2" hidden="1">'JUN 24 I&amp;E YTD'!$C$304</definedName>
    <definedName name="QB_ROW_243240" localSheetId="0" hidden="1">'JUN 24 Balance Sheet'!$E$44</definedName>
    <definedName name="QB_ROW_244230" localSheetId="0" hidden="1">'JUN 24 Balance Sheet'!$D$66</definedName>
    <definedName name="QB_ROW_25020" localSheetId="3" hidden="1">'JUN 24 General Ledger'!$C$49</definedName>
    <definedName name="QB_ROW_25030" localSheetId="3" hidden="1">'JUN 24 General Ledger'!$D$59</definedName>
    <definedName name="QB_ROW_25050" localSheetId="5" hidden="1">'JUN 24 BVA'!$F$69</definedName>
    <definedName name="QB_ROW_25050" localSheetId="1" hidden="1">'JUN 24 I&amp;E MTD'!$F$69</definedName>
    <definedName name="QB_ROW_25050" localSheetId="2" hidden="1">'JUN 24 I&amp;E YTD'!$F$69</definedName>
    <definedName name="QB_ROW_251220" localSheetId="0" hidden="1">'JUN 24 Balance Sheet'!$C$23</definedName>
    <definedName name="QB_ROW_25260" localSheetId="5" hidden="1">'JUN 24 BVA'!$G$77</definedName>
    <definedName name="QB_ROW_25260" localSheetId="1" hidden="1">'JUN 24 I&amp;E MTD'!$G$77</definedName>
    <definedName name="QB_ROW_25260" localSheetId="2" hidden="1">'JUN 24 I&amp;E YTD'!$G$77</definedName>
    <definedName name="QB_ROW_25301" localSheetId="3" hidden="1">'JUN 24 General Ledger'!$A$437</definedName>
    <definedName name="QB_ROW_25320" localSheetId="3" hidden="1">'JUN 24 General Ledger'!$C$64</definedName>
    <definedName name="QB_ROW_25330" localSheetId="3" hidden="1">'JUN 24 General Ledger'!$D$63</definedName>
    <definedName name="QB_ROW_25350" localSheetId="5" hidden="1">'JUN 24 BVA'!$F$78</definedName>
    <definedName name="QB_ROW_25350" localSheetId="1" hidden="1">'JUN 24 I&amp;E MTD'!$F$78</definedName>
    <definedName name="QB_ROW_25350" localSheetId="2" hidden="1">'JUN 24 I&amp;E YTD'!$F$78</definedName>
    <definedName name="QB_ROW_259040" localSheetId="3" hidden="1">'JUN 24 General Ledger'!$E$102</definedName>
    <definedName name="QB_ROW_259270" localSheetId="5" hidden="1">'JUN 24 BVA'!$H$91</definedName>
    <definedName name="QB_ROW_259270" localSheetId="1" hidden="1">'JUN 24 I&amp;E MTD'!$H$91</definedName>
    <definedName name="QB_ROW_259270" localSheetId="2" hidden="1">'JUN 24 I&amp;E YTD'!$H$91</definedName>
    <definedName name="QB_ROW_259340" localSheetId="3" hidden="1">'JUN 24 General Ledger'!$E$104</definedName>
    <definedName name="QB_ROW_260040" localSheetId="3" hidden="1">'JUN 24 General Ledger'!$E$105</definedName>
    <definedName name="QB_ROW_260270" localSheetId="5" hidden="1">'JUN 24 BVA'!$H$93</definedName>
    <definedName name="QB_ROW_260270" localSheetId="1" hidden="1">'JUN 24 I&amp;E MTD'!$H$93</definedName>
    <definedName name="QB_ROW_260270" localSheetId="2" hidden="1">'JUN 24 I&amp;E YTD'!$H$93</definedName>
    <definedName name="QB_ROW_260340" localSheetId="3" hidden="1">'JUN 24 General Ledger'!$E$113</definedName>
    <definedName name="QB_ROW_261260" localSheetId="5" hidden="1">'JUN 24 BVA'!$G$238</definedName>
    <definedName name="QB_ROW_261260" localSheetId="1" hidden="1">'JUN 24 I&amp;E MTD'!$G$228</definedName>
    <definedName name="QB_ROW_261260" localSheetId="2" hidden="1">'JUN 24 I&amp;E YTD'!$G$238</definedName>
    <definedName name="QB_ROW_264260" localSheetId="5" hidden="1">'JUN 24 BVA'!$G$216</definedName>
    <definedName name="QB_ROW_264260" localSheetId="1" hidden="1">'JUN 24 I&amp;E MTD'!$G$207</definedName>
    <definedName name="QB_ROW_264260" localSheetId="2" hidden="1">'JUN 24 I&amp;E YTD'!$G$216</definedName>
    <definedName name="QB_ROW_27020" localSheetId="3" hidden="1">'JUN 24 General Ledger'!$C$44</definedName>
    <definedName name="QB_ROW_270220" localSheetId="0" hidden="1">'JUN 24 Balance Sheet'!$C$25</definedName>
    <definedName name="QB_ROW_27050" localSheetId="5" hidden="1">'JUN 24 BVA'!$F$63</definedName>
    <definedName name="QB_ROW_27050" localSheetId="1" hidden="1">'JUN 24 I&amp;E MTD'!$F$63</definedName>
    <definedName name="QB_ROW_27050" localSheetId="2" hidden="1">'JUN 24 I&amp;E YTD'!$F$63</definedName>
    <definedName name="QB_ROW_272220" localSheetId="0" hidden="1">'JUN 24 Balance Sheet'!$C$29</definedName>
    <definedName name="QB_ROW_27320" localSheetId="3" hidden="1">'JUN 24 General Ledger'!$C$48</definedName>
    <definedName name="QB_ROW_27350" localSheetId="5" hidden="1">'JUN 24 BVA'!$F$68</definedName>
    <definedName name="QB_ROW_27350" localSheetId="1" hidden="1">'JUN 24 I&amp;E MTD'!$F$68</definedName>
    <definedName name="QB_ROW_27350" localSheetId="2" hidden="1">'JUN 24 I&amp;E YTD'!$F$68</definedName>
    <definedName name="QB_ROW_278270" localSheetId="5" hidden="1">'JUN 24 BVA'!$H$101</definedName>
    <definedName name="QB_ROW_278270" localSheetId="1" hidden="1">'JUN 24 I&amp;E MTD'!$H$101</definedName>
    <definedName name="QB_ROW_278270" localSheetId="2" hidden="1">'JUN 24 I&amp;E YTD'!$H$101</definedName>
    <definedName name="QB_ROW_287280" localSheetId="5" hidden="1">'JUN 24 BVA'!$I$87</definedName>
    <definedName name="QB_ROW_287280" localSheetId="1" hidden="1">'JUN 24 I&amp;E MTD'!$I$87</definedName>
    <definedName name="QB_ROW_287280" localSheetId="2" hidden="1">'JUN 24 I&amp;E YTD'!$I$87</definedName>
    <definedName name="QB_ROW_289260" localSheetId="5" hidden="1">'JUN 24 BVA'!$G$204</definedName>
    <definedName name="QB_ROW_289260" localSheetId="1" hidden="1">'JUN 24 I&amp;E MTD'!$G$196</definedName>
    <definedName name="QB_ROW_289260" localSheetId="2" hidden="1">'JUN 24 I&amp;E YTD'!$G$204</definedName>
    <definedName name="QB_ROW_290220" localSheetId="0" hidden="1">'JUN 24 Balance Sheet'!$C$24</definedName>
    <definedName name="QB_ROW_293230" localSheetId="0" hidden="1">'JUN 24 Balance Sheet'!$D$63</definedName>
    <definedName name="QB_ROW_294250" localSheetId="5" hidden="1">'JUN 24 BVA'!$F$162</definedName>
    <definedName name="QB_ROW_294250" localSheetId="1" hidden="1">'JUN 24 I&amp;E MTD'!$F$157</definedName>
    <definedName name="QB_ROW_294250" localSheetId="2" hidden="1">'JUN 24 I&amp;E YTD'!$F$162</definedName>
    <definedName name="QB_ROW_301" localSheetId="0" hidden="1">'JUN 24 Balance Sheet'!$A$32</definedName>
    <definedName name="QB_ROW_3021" localSheetId="0" hidden="1">'JUN 24 Balance Sheet'!$C$15</definedName>
    <definedName name="QB_ROW_305250" localSheetId="5" hidden="1">'JUN 24 BVA'!$F$27</definedName>
    <definedName name="QB_ROW_305250" localSheetId="1" hidden="1">'JUN 24 I&amp;E MTD'!$F$27</definedName>
    <definedName name="QB_ROW_305250" localSheetId="2" hidden="1">'JUN 24 I&amp;E YTD'!$F$27</definedName>
    <definedName name="QB_ROW_306030" localSheetId="3" hidden="1">'JUN 24 General Ledger'!$D$50</definedName>
    <definedName name="QB_ROW_306260" localSheetId="5" hidden="1">'JUN 24 BVA'!$G$73</definedName>
    <definedName name="QB_ROW_306260" localSheetId="1" hidden="1">'JUN 24 I&amp;E MTD'!$G$73</definedName>
    <definedName name="QB_ROW_306260" localSheetId="2" hidden="1">'JUN 24 I&amp;E YTD'!$G$73</definedName>
    <definedName name="QB_ROW_306330" localSheetId="3" hidden="1">'JUN 24 General Ledger'!$D$52</definedName>
    <definedName name="QB_ROW_307010" localSheetId="3" hidden="1">'JUN 24 General Ledger'!$B$420</definedName>
    <definedName name="QB_ROW_307030" localSheetId="5" hidden="1">'JUN 24 BVA'!$D$283</definedName>
    <definedName name="QB_ROW_307030" localSheetId="1" hidden="1">'JUN 24 I&amp;E MTD'!$D$269</definedName>
    <definedName name="QB_ROW_307030" localSheetId="2" hidden="1">'JUN 24 I&amp;E YTD'!$D$282</definedName>
    <definedName name="QB_ROW_307240" localSheetId="5" hidden="1">'JUN 24 BVA'!$E$286</definedName>
    <definedName name="QB_ROW_307240" localSheetId="1" hidden="1">'JUN 24 I&amp;E MTD'!$E$271</definedName>
    <definedName name="QB_ROW_307240" localSheetId="2" hidden="1">'JUN 24 I&amp;E YTD'!$E$285</definedName>
    <definedName name="QB_ROW_307310" localSheetId="3" hidden="1">'JUN 24 General Ledger'!$B$424</definedName>
    <definedName name="QB_ROW_307330" localSheetId="5" hidden="1">'JUN 24 BVA'!$D$287</definedName>
    <definedName name="QB_ROW_307330" localSheetId="1" hidden="1">'JUN 24 I&amp;E MTD'!$D$272</definedName>
    <definedName name="QB_ROW_307330" localSheetId="2" hidden="1">'JUN 24 I&amp;E YTD'!$D$286</definedName>
    <definedName name="QB_ROW_308250" localSheetId="5" hidden="1">'JUN 24 BVA'!$F$57</definedName>
    <definedName name="QB_ROW_308250" localSheetId="1" hidden="1">'JUN 24 I&amp;E MTD'!$F$57</definedName>
    <definedName name="QB_ROW_308250" localSheetId="2" hidden="1">'JUN 24 I&amp;E YTD'!$F$57</definedName>
    <definedName name="QB_ROW_316230" localSheetId="0" hidden="1">'JUN 24 Balance Sheet'!$D$62</definedName>
    <definedName name="QB_ROW_319040" localSheetId="3" hidden="1">'JUN 24 General Ledger'!$E$80</definedName>
    <definedName name="QB_ROW_319270" localSheetId="5" hidden="1">'JUN 24 BVA'!$H$89</definedName>
    <definedName name="QB_ROW_319270" localSheetId="1" hidden="1">'JUN 24 I&amp;E MTD'!$H$89</definedName>
    <definedName name="QB_ROW_319270" localSheetId="2" hidden="1">'JUN 24 I&amp;E YTD'!$H$89</definedName>
    <definedName name="QB_ROW_319340" localSheetId="3" hidden="1">'JUN 24 General Ledger'!$E$97</definedName>
    <definedName name="QB_ROW_32030" localSheetId="3" hidden="1">'JUN 24 General Ledger'!$D$220</definedName>
    <definedName name="QB_ROW_321030" localSheetId="3" hidden="1">'JUN 24 General Ledger'!$D$123</definedName>
    <definedName name="QB_ROW_321060" localSheetId="5" hidden="1">'JUN 24 BVA'!$G$96</definedName>
    <definedName name="QB_ROW_321060" localSheetId="1" hidden="1">'JUN 24 I&amp;E MTD'!$G$96</definedName>
    <definedName name="QB_ROW_321060" localSheetId="2" hidden="1">'JUN 24 I&amp;E YTD'!$G$96</definedName>
    <definedName name="QB_ROW_321330" localSheetId="3" hidden="1">'JUN 24 General Ledger'!$D$150</definedName>
    <definedName name="QB_ROW_321360" localSheetId="5" hidden="1">'JUN 24 BVA'!$G$103</definedName>
    <definedName name="QB_ROW_321360" localSheetId="1" hidden="1">'JUN 24 I&amp;E MTD'!$G$103</definedName>
    <definedName name="QB_ROW_321360" localSheetId="2" hidden="1">'JUN 24 I&amp;E YTD'!$G$103</definedName>
    <definedName name="QB_ROW_322040" localSheetId="3" hidden="1">'JUN 24 General Ledger'!$E$140</definedName>
    <definedName name="QB_ROW_322270" localSheetId="5" hidden="1">'JUN 24 BVA'!$H$99</definedName>
    <definedName name="QB_ROW_322270" localSheetId="1" hidden="1">'JUN 24 I&amp;E MTD'!$H$99</definedName>
    <definedName name="QB_ROW_322270" localSheetId="2" hidden="1">'JUN 24 I&amp;E YTD'!$H$99</definedName>
    <definedName name="QB_ROW_322340" localSheetId="3" hidden="1">'JUN 24 General Ledger'!$E$146</definedName>
    <definedName name="QB_ROW_32260" localSheetId="5" hidden="1">'JUN 24 BVA'!$G$128</definedName>
    <definedName name="QB_ROW_32260" localSheetId="1" hidden="1">'JUN 24 I&amp;E MTD'!$G$125</definedName>
    <definedName name="QB_ROW_32260" localSheetId="2" hidden="1">'JUN 24 I&amp;E YTD'!$G$128</definedName>
    <definedName name="QB_ROW_323270" localSheetId="5" hidden="1">'JUN 24 BVA'!$H$100</definedName>
    <definedName name="QB_ROW_323270" localSheetId="1" hidden="1">'JUN 24 I&amp;E MTD'!$H$100</definedName>
    <definedName name="QB_ROW_323270" localSheetId="2" hidden="1">'JUN 24 I&amp;E YTD'!$H$100</definedName>
    <definedName name="QB_ROW_32330" localSheetId="3" hidden="1">'JUN 24 General Ledger'!$D$222</definedName>
    <definedName name="QB_ROW_324040" localSheetId="3" hidden="1">'JUN 24 General Ledger'!$E$132</definedName>
    <definedName name="QB_ROW_324270" localSheetId="5" hidden="1">'JUN 24 BVA'!$H$98</definedName>
    <definedName name="QB_ROW_324270" localSheetId="1" hidden="1">'JUN 24 I&amp;E MTD'!$H$98</definedName>
    <definedName name="QB_ROW_324270" localSheetId="2" hidden="1">'JUN 24 I&amp;E YTD'!$H$98</definedName>
    <definedName name="QB_ROW_324340" localSheetId="3" hidden="1">'JUN 24 General Ledger'!$E$139</definedName>
    <definedName name="QB_ROW_329030" localSheetId="3" hidden="1">'JUN 24 General Ledger'!$D$295</definedName>
    <definedName name="QB_ROW_329260" localSheetId="5" hidden="1">'JUN 24 BVA'!$G$171</definedName>
    <definedName name="QB_ROW_329260" localSheetId="1" hidden="1">'JUN 24 I&amp;E MTD'!$G$166</definedName>
    <definedName name="QB_ROW_329260" localSheetId="2" hidden="1">'JUN 24 I&amp;E YTD'!$G$171</definedName>
    <definedName name="QB_ROW_329330" localSheetId="3" hidden="1">'JUN 24 General Ledger'!$D$297</definedName>
    <definedName name="QB_ROW_33020" localSheetId="3" hidden="1">'JUN 24 General Ledger'!$C$21</definedName>
    <definedName name="QB_ROW_3321" localSheetId="0" hidden="1">'JUN 24 Balance Sheet'!$C$19</definedName>
    <definedName name="QB_ROW_33250" localSheetId="5" hidden="1">'JUN 24 BVA'!$F$22</definedName>
    <definedName name="QB_ROW_33250" localSheetId="1" hidden="1">'JUN 24 I&amp;E MTD'!$F$22</definedName>
    <definedName name="QB_ROW_33250" localSheetId="2" hidden="1">'JUN 24 I&amp;E YTD'!$F$22</definedName>
    <definedName name="QB_ROW_33320" localSheetId="3" hidden="1">'JUN 24 General Ledger'!$C$23</definedName>
    <definedName name="QB_ROW_336230" localSheetId="0" hidden="1">'JUN 24 Balance Sheet'!$D$64</definedName>
    <definedName name="QB_ROW_339040" localSheetId="0" hidden="1">'JUN 24 Balance Sheet'!$E$45</definedName>
    <definedName name="QB_ROW_339340" localSheetId="0" hidden="1">'JUN 24 Balance Sheet'!$E$47</definedName>
    <definedName name="QB_ROW_34020" localSheetId="3" hidden="1">'JUN 24 General Ledger'!$C$65</definedName>
    <definedName name="QB_ROW_34050" localSheetId="5" hidden="1">'JUN 24 BVA'!$F$79</definedName>
    <definedName name="QB_ROW_34050" localSheetId="1" hidden="1">'JUN 24 I&amp;E MTD'!$F$79</definedName>
    <definedName name="QB_ROW_34050" localSheetId="2" hidden="1">'JUN 24 I&amp;E YTD'!$F$79</definedName>
    <definedName name="QB_ROW_34320" localSheetId="3" hidden="1">'JUN 24 General Ledger'!$C$180</definedName>
    <definedName name="QB_ROW_34350" localSheetId="5" hidden="1">'JUN 24 BVA'!$F$109</definedName>
    <definedName name="QB_ROW_34350" localSheetId="1" hidden="1">'JUN 24 I&amp;E MTD'!$F$109</definedName>
    <definedName name="QB_ROW_34350" localSheetId="2" hidden="1">'JUN 24 I&amp;E YTD'!$F$109</definedName>
    <definedName name="QB_ROW_353260" localSheetId="5" hidden="1">'JUN 24 BVA'!$G$201</definedName>
    <definedName name="QB_ROW_353260" localSheetId="1" hidden="1">'JUN 24 I&amp;E MTD'!$G$193</definedName>
    <definedName name="QB_ROW_353260" localSheetId="2" hidden="1">'JUN 24 I&amp;E YTD'!$G$201</definedName>
    <definedName name="QB_ROW_354040" localSheetId="3" hidden="1">'JUN 24 General Ledger'!$E$147</definedName>
    <definedName name="QB_ROW_354270" localSheetId="5" hidden="1">'JUN 24 BVA'!$H$102</definedName>
    <definedName name="QB_ROW_354270" localSheetId="1" hidden="1">'JUN 24 I&amp;E MTD'!$H$102</definedName>
    <definedName name="QB_ROW_354270" localSheetId="2" hidden="1">'JUN 24 I&amp;E YTD'!$H$102</definedName>
    <definedName name="QB_ROW_354340" localSheetId="3" hidden="1">'JUN 24 General Ledger'!$E$149</definedName>
    <definedName name="QB_ROW_355220" localSheetId="0" hidden="1">'JUN 24 Balance Sheet'!$C$26</definedName>
    <definedName name="QB_ROW_360260" localSheetId="5" hidden="1">'JUN 24 BVA'!$G$197</definedName>
    <definedName name="QB_ROW_360260" localSheetId="1" hidden="1">'JUN 24 I&amp;E MTD'!$G$189</definedName>
    <definedName name="QB_ROW_360260" localSheetId="2" hidden="1">'JUN 24 I&amp;E YTD'!$G$197</definedName>
    <definedName name="QB_ROW_367260" localSheetId="5" hidden="1">'JUN 24 BVA'!$G$193</definedName>
    <definedName name="QB_ROW_367260" localSheetId="1" hidden="1">'JUN 24 I&amp;E MTD'!$G$185</definedName>
    <definedName name="QB_ROW_367260" localSheetId="2" hidden="1">'JUN 24 I&amp;E YTD'!$G$193</definedName>
    <definedName name="QB_ROW_369010" localSheetId="3" hidden="1">'JUN 24 General Ledger'!$B$391</definedName>
    <definedName name="QB_ROW_369040" localSheetId="5" hidden="1">'JUN 24 BVA'!$E$229</definedName>
    <definedName name="QB_ROW_369040" localSheetId="1" hidden="1">'JUN 24 I&amp;E MTD'!$E$219</definedName>
    <definedName name="QB_ROW_369040" localSheetId="2" hidden="1">'JUN 24 I&amp;E YTD'!$E$229</definedName>
    <definedName name="QB_ROW_369310" localSheetId="3" hidden="1">'JUN 24 General Ledger'!$B$403</definedName>
    <definedName name="QB_ROW_369340" localSheetId="5" hidden="1">'JUN 24 BVA'!$E$240</definedName>
    <definedName name="QB_ROW_369340" localSheetId="1" hidden="1">'JUN 24 I&amp;E MTD'!$E$230</definedName>
    <definedName name="QB_ROW_369340" localSheetId="2" hidden="1">'JUN 24 I&amp;E YTD'!$E$240</definedName>
    <definedName name="QB_ROW_370020" localSheetId="3" hidden="1">'JUN 24 General Ledger'!$C$36</definedName>
    <definedName name="QB_ROW_370030" localSheetId="3" hidden="1">'JUN 24 General Ledger'!$D$40</definedName>
    <definedName name="QB_ROW_370050" localSheetId="5" hidden="1">'JUN 24 BVA'!$F$58</definedName>
    <definedName name="QB_ROW_370050" localSheetId="1" hidden="1">'JUN 24 I&amp;E MTD'!$F$58</definedName>
    <definedName name="QB_ROW_370050" localSheetId="2" hidden="1">'JUN 24 I&amp;E YTD'!$F$58</definedName>
    <definedName name="QB_ROW_370260" localSheetId="5" hidden="1">'JUN 24 BVA'!$G$61</definedName>
    <definedName name="QB_ROW_370260" localSheetId="1" hidden="1">'JUN 24 I&amp;E MTD'!$G$61</definedName>
    <definedName name="QB_ROW_370260" localSheetId="2" hidden="1">'JUN 24 I&amp;E YTD'!$G$61</definedName>
    <definedName name="QB_ROW_370320" localSheetId="3" hidden="1">'JUN 24 General Ledger'!$C$43</definedName>
    <definedName name="QB_ROW_370330" localSheetId="3" hidden="1">'JUN 24 General Ledger'!$D$42</definedName>
    <definedName name="QB_ROW_370350" localSheetId="5" hidden="1">'JUN 24 BVA'!$F$62</definedName>
    <definedName name="QB_ROW_370350" localSheetId="1" hidden="1">'JUN 24 I&amp;E MTD'!$F$62</definedName>
    <definedName name="QB_ROW_370350" localSheetId="2" hidden="1">'JUN 24 I&amp;E YTD'!$F$62</definedName>
    <definedName name="QB_ROW_374030" localSheetId="3" hidden="1">'JUN 24 General Ledger'!$D$427</definedName>
    <definedName name="QB_ROW_374250" localSheetId="5" hidden="1">'JUN 24 BVA'!$F$293</definedName>
    <definedName name="QB_ROW_374250" localSheetId="1" hidden="1">'JUN 24 I&amp;E MTD'!$F$275</definedName>
    <definedName name="QB_ROW_374250" localSheetId="2" hidden="1">'JUN 24 I&amp;E YTD'!$F$292</definedName>
    <definedName name="QB_ROW_374330" localSheetId="3" hidden="1">'JUN 24 General Ledger'!$D$430</definedName>
    <definedName name="QB_ROW_375040" localSheetId="5" hidden="1">'JUN 24 BVA'!$E$267</definedName>
    <definedName name="QB_ROW_375040" localSheetId="1" hidden="1">'JUN 24 I&amp;E MTD'!$E$253</definedName>
    <definedName name="QB_ROW_375040" localSheetId="2" hidden="1">'JUN 24 I&amp;E YTD'!$E$266</definedName>
    <definedName name="QB_ROW_375340" localSheetId="5" hidden="1">'JUN 24 BVA'!$E$279</definedName>
    <definedName name="QB_ROW_375340" localSheetId="1" hidden="1">'JUN 24 I&amp;E MTD'!$E$265</definedName>
    <definedName name="QB_ROW_375340" localSheetId="2" hidden="1">'JUN 24 I&amp;E YTD'!$E$278</definedName>
    <definedName name="QB_ROW_378250" localSheetId="5" hidden="1">'JUN 24 BVA'!$F$31</definedName>
    <definedName name="QB_ROW_378250" localSheetId="1" hidden="1">'JUN 24 I&amp;E MTD'!$F$31</definedName>
    <definedName name="QB_ROW_378250" localSheetId="2" hidden="1">'JUN 24 I&amp;E YTD'!$F$31</definedName>
    <definedName name="QB_ROW_379250" localSheetId="5" hidden="1">'JUN 24 BVA'!$F$30</definedName>
    <definedName name="QB_ROW_379250" localSheetId="1" hidden="1">'JUN 24 I&amp;E MTD'!$F$30</definedName>
    <definedName name="QB_ROW_379250" localSheetId="2" hidden="1">'JUN 24 I&amp;E YTD'!$F$30</definedName>
    <definedName name="QB_ROW_380250" localSheetId="5" hidden="1">'JUN 24 BVA'!$F$32</definedName>
    <definedName name="QB_ROW_380250" localSheetId="1" hidden="1">'JUN 24 I&amp;E MTD'!$F$32</definedName>
    <definedName name="QB_ROW_380250" localSheetId="2" hidden="1">'JUN 24 I&amp;E YTD'!$F$32</definedName>
    <definedName name="QB_ROW_38030" localSheetId="3" hidden="1">'JUN 24 General Ledger'!$D$151</definedName>
    <definedName name="QB_ROW_38060" localSheetId="5" hidden="1">'JUN 24 BVA'!$G$104</definedName>
    <definedName name="QB_ROW_38060" localSheetId="1" hidden="1">'JUN 24 I&amp;E MTD'!$G$104</definedName>
    <definedName name="QB_ROW_38060" localSheetId="2" hidden="1">'JUN 24 I&amp;E YTD'!$G$104</definedName>
    <definedName name="QB_ROW_382260" localSheetId="5" hidden="1">'JUN 24 BVA'!$G$198</definedName>
    <definedName name="QB_ROW_382260" localSheetId="1" hidden="1">'JUN 24 I&amp;E MTD'!$G$190</definedName>
    <definedName name="QB_ROW_382260" localSheetId="2" hidden="1">'JUN 24 I&amp;E YTD'!$G$198</definedName>
    <definedName name="QB_ROW_383260" localSheetId="5" hidden="1">'JUN 24 BVA'!$G$202</definedName>
    <definedName name="QB_ROW_383260" localSheetId="1" hidden="1">'JUN 24 I&amp;E MTD'!$G$194</definedName>
    <definedName name="QB_ROW_383260" localSheetId="2" hidden="1">'JUN 24 I&amp;E YTD'!$G$202</definedName>
    <definedName name="QB_ROW_38330" localSheetId="3" hidden="1">'JUN 24 General Ledger'!$D$179</definedName>
    <definedName name="QB_ROW_38360" localSheetId="5" hidden="1">'JUN 24 BVA'!$G$108</definedName>
    <definedName name="QB_ROW_38360" localSheetId="1" hidden="1">'JUN 24 I&amp;E MTD'!$G$108</definedName>
    <definedName name="QB_ROW_38360" localSheetId="2" hidden="1">'JUN 24 I&amp;E YTD'!$G$108</definedName>
    <definedName name="QB_ROW_388260" localSheetId="5" hidden="1">'JUN 24 BVA'!$G$219</definedName>
    <definedName name="QB_ROW_388260" localSheetId="1" hidden="1">'JUN 24 I&amp;E MTD'!$G$210</definedName>
    <definedName name="QB_ROW_388260" localSheetId="2" hidden="1">'JUN 24 I&amp;E YTD'!$G$219</definedName>
    <definedName name="QB_ROW_390040" localSheetId="3" hidden="1">'JUN 24 General Ledger'!$E$247</definedName>
    <definedName name="QB_ROW_390270" localSheetId="5" hidden="1">'JUN 24 BVA'!$H$144</definedName>
    <definedName name="QB_ROW_390270" localSheetId="1" hidden="1">'JUN 24 I&amp;E MTD'!$H$140</definedName>
    <definedName name="QB_ROW_390270" localSheetId="2" hidden="1">'JUN 24 I&amp;E YTD'!$H$144</definedName>
    <definedName name="QB_ROW_390340" localSheetId="3" hidden="1">'JUN 24 General Ledger'!$E$253</definedName>
    <definedName name="QB_ROW_39040" localSheetId="3" hidden="1">'JUN 24 General Ledger'!$E$152</definedName>
    <definedName name="QB_ROW_391250" localSheetId="5" hidden="1">'JUN 24 BVA'!$F$28</definedName>
    <definedName name="QB_ROW_391250" localSheetId="1" hidden="1">'JUN 24 I&amp;E MTD'!$F$28</definedName>
    <definedName name="QB_ROW_391250" localSheetId="2" hidden="1">'JUN 24 I&amp;E YTD'!$F$28</definedName>
    <definedName name="QB_ROW_392250" localSheetId="5" hidden="1">'JUN 24 BVA'!$F$161</definedName>
    <definedName name="QB_ROW_392250" localSheetId="2" hidden="1">'JUN 24 I&amp;E YTD'!$F$161</definedName>
    <definedName name="QB_ROW_39270" localSheetId="5" hidden="1">'JUN 24 BVA'!$H$105</definedName>
    <definedName name="QB_ROW_39270" localSheetId="1" hidden="1">'JUN 24 I&amp;E MTD'!$H$105</definedName>
    <definedName name="QB_ROW_39270" localSheetId="2" hidden="1">'JUN 24 I&amp;E YTD'!$H$105</definedName>
    <definedName name="QB_ROW_39340" localSheetId="3" hidden="1">'JUN 24 General Ledger'!$E$156</definedName>
    <definedName name="QB_ROW_394260" localSheetId="5" hidden="1">'JUN 24 BVA'!$G$65</definedName>
    <definedName name="QB_ROW_394260" localSheetId="1" hidden="1">'JUN 24 I&amp;E MTD'!$G$65</definedName>
    <definedName name="QB_ROW_394260" localSheetId="2" hidden="1">'JUN 24 I&amp;E YTD'!$G$65</definedName>
    <definedName name="QB_ROW_396240" localSheetId="5" hidden="1">'JUN 24 BVA'!$E$37</definedName>
    <definedName name="QB_ROW_396240" localSheetId="1" hidden="1">'JUN 24 I&amp;E MTD'!$E$37</definedName>
    <definedName name="QB_ROW_396240" localSheetId="2" hidden="1">'JUN 24 I&amp;E YTD'!$E$37</definedName>
    <definedName name="QB_ROW_404260" localSheetId="5" hidden="1">'JUN 24 BVA'!$G$200</definedName>
    <definedName name="QB_ROW_404260" localSheetId="1" hidden="1">'JUN 24 I&amp;E MTD'!$G$192</definedName>
    <definedName name="QB_ROW_404260" localSheetId="2" hidden="1">'JUN 24 I&amp;E YTD'!$G$200</definedName>
    <definedName name="QB_ROW_409250" localSheetId="0" hidden="1">'JUN 24 Balance Sheet'!$F$46</definedName>
    <definedName name="QB_ROW_41040" localSheetId="3" hidden="1">'JUN 24 General Ledger'!$E$157</definedName>
    <definedName name="QB_ROW_412030" localSheetId="3" hidden="1">'JUN 24 General Ledger'!$D$343</definedName>
    <definedName name="QB_ROW_412260" localSheetId="5" hidden="1">'JUN 24 BVA'!$G$186</definedName>
    <definedName name="QB_ROW_412260" localSheetId="1" hidden="1">'JUN 24 I&amp;E MTD'!$G$178</definedName>
    <definedName name="QB_ROW_412260" localSheetId="2" hidden="1">'JUN 24 I&amp;E YTD'!$G$186</definedName>
    <definedName name="QB_ROW_412330" localSheetId="3" hidden="1">'JUN 24 General Ledger'!$D$345</definedName>
    <definedName name="QB_ROW_41270" localSheetId="5" hidden="1">'JUN 24 BVA'!$H$106</definedName>
    <definedName name="QB_ROW_41270" localSheetId="1" hidden="1">'JUN 24 I&amp;E MTD'!$H$106</definedName>
    <definedName name="QB_ROW_41270" localSheetId="2" hidden="1">'JUN 24 I&amp;E YTD'!$H$106</definedName>
    <definedName name="QB_ROW_413240" localSheetId="5" hidden="1">'JUN 24 BVA'!$E$266</definedName>
    <definedName name="QB_ROW_41340" localSheetId="3" hidden="1">'JUN 24 General Ledger'!$E$167</definedName>
    <definedName name="QB_ROW_415270" localSheetId="5" hidden="1">'JUN 24 BVA'!$H$131</definedName>
    <definedName name="QB_ROW_415270" localSheetId="1" hidden="1">'JUN 24 I&amp;E MTD'!$H$128</definedName>
    <definedName name="QB_ROW_415270" localSheetId="2" hidden="1">'JUN 24 I&amp;E YTD'!$H$131</definedName>
    <definedName name="QB_ROW_418250" localSheetId="5" hidden="1">'JUN 24 BVA'!$F$154</definedName>
    <definedName name="QB_ROW_418250" localSheetId="1" hidden="1">'JUN 24 I&amp;E MTD'!$F$150</definedName>
    <definedName name="QB_ROW_418250" localSheetId="2" hidden="1">'JUN 24 I&amp;E YTD'!$F$154</definedName>
    <definedName name="QB_ROW_421250" localSheetId="0" hidden="1">'JUN 24 Balance Sheet'!$F$50</definedName>
    <definedName name="QB_ROW_423230" localSheetId="0" hidden="1">'JUN 24 Balance Sheet'!$D$61</definedName>
    <definedName name="QB_ROW_425260" localSheetId="5" hidden="1">'JUN 24 BVA'!$G$192</definedName>
    <definedName name="QB_ROW_425260" localSheetId="1" hidden="1">'JUN 24 I&amp;E MTD'!$G$184</definedName>
    <definedName name="QB_ROW_425260" localSheetId="2" hidden="1">'JUN 24 I&amp;E YTD'!$G$192</definedName>
    <definedName name="QB_ROW_427240" localSheetId="5" hidden="1">'JUN 24 BVA'!$E$9</definedName>
    <definedName name="QB_ROW_427240" localSheetId="1" hidden="1">'JUN 24 I&amp;E MTD'!$E$9</definedName>
    <definedName name="QB_ROW_427240" localSheetId="2" hidden="1">'JUN 24 I&amp;E YTD'!$E$9</definedName>
    <definedName name="QB_ROW_429250" localSheetId="5" hidden="1">'JUN 24 BVA'!$F$277</definedName>
    <definedName name="QB_ROW_429250" localSheetId="1" hidden="1">'JUN 24 I&amp;E MTD'!$F$263</definedName>
    <definedName name="QB_ROW_429250" localSheetId="2" hidden="1">'JUN 24 I&amp;E YTD'!$F$276</definedName>
    <definedName name="QB_ROW_430250" localSheetId="5" hidden="1">'JUN 24 BVA'!$F$276</definedName>
    <definedName name="QB_ROW_430250" localSheetId="1" hidden="1">'JUN 24 I&amp;E MTD'!$F$262</definedName>
    <definedName name="QB_ROW_430250" localSheetId="2" hidden="1">'JUN 24 I&amp;E YTD'!$F$275</definedName>
    <definedName name="QB_ROW_43040" localSheetId="3" hidden="1">'JUN 24 General Ledger'!$E$168</definedName>
    <definedName name="QB_ROW_431250" localSheetId="5" hidden="1">'JUN 24 BVA'!$F$273</definedName>
    <definedName name="QB_ROW_431250" localSheetId="1" hidden="1">'JUN 24 I&amp;E MTD'!$F$259</definedName>
    <definedName name="QB_ROW_431250" localSheetId="2" hidden="1">'JUN 24 I&amp;E YTD'!$F$272</definedName>
    <definedName name="QB_ROW_432250" localSheetId="5" hidden="1">'JUN 24 BVA'!$F$274</definedName>
    <definedName name="QB_ROW_432250" localSheetId="1" hidden="1">'JUN 24 I&amp;E MTD'!$F$260</definedName>
    <definedName name="QB_ROW_432250" localSheetId="2" hidden="1">'JUN 24 I&amp;E YTD'!$F$273</definedName>
    <definedName name="QB_ROW_43270" localSheetId="5" hidden="1">'JUN 24 BVA'!$H$107</definedName>
    <definedName name="QB_ROW_43270" localSheetId="1" hidden="1">'JUN 24 I&amp;E MTD'!$H$107</definedName>
    <definedName name="QB_ROW_43270" localSheetId="2" hidden="1">'JUN 24 I&amp;E YTD'!$H$107</definedName>
    <definedName name="QB_ROW_43340" localSheetId="3" hidden="1">'JUN 24 General Ledger'!$E$178</definedName>
    <definedName name="QB_ROW_434250" localSheetId="5" hidden="1">'JUN 24 BVA'!$F$275</definedName>
    <definedName name="QB_ROW_434250" localSheetId="1" hidden="1">'JUN 24 I&amp;E MTD'!$F$261</definedName>
    <definedName name="QB_ROW_434250" localSheetId="2" hidden="1">'JUN 24 I&amp;E YTD'!$F$274</definedName>
    <definedName name="QB_ROW_436250" localSheetId="5" hidden="1">'JUN 24 BVA'!$F$278</definedName>
    <definedName name="QB_ROW_436250" localSheetId="1" hidden="1">'JUN 24 I&amp;E MTD'!$F$264</definedName>
    <definedName name="QB_ROW_436250" localSheetId="2" hidden="1">'JUN 24 I&amp;E YTD'!$F$277</definedName>
    <definedName name="QB_ROW_437020" localSheetId="3" hidden="1">'JUN 24 General Ledger'!$C$426</definedName>
    <definedName name="QB_ROW_437040" localSheetId="5" hidden="1">'JUN 24 BVA'!$E$292</definedName>
    <definedName name="QB_ROW_437040" localSheetId="1" hidden="1">'JUN 24 I&amp;E MTD'!$E$274</definedName>
    <definedName name="QB_ROW_437040" localSheetId="2" hidden="1">'JUN 24 I&amp;E YTD'!$E$291</definedName>
    <definedName name="QB_ROW_437320" localSheetId="3" hidden="1">'JUN 24 General Ledger'!$C$431</definedName>
    <definedName name="QB_ROW_437340" localSheetId="5" hidden="1">'JUN 24 BVA'!$E$294</definedName>
    <definedName name="QB_ROW_437340" localSheetId="1" hidden="1">'JUN 24 I&amp;E MTD'!$E$276</definedName>
    <definedName name="QB_ROW_437340" localSheetId="2" hidden="1">'JUN 24 I&amp;E YTD'!$E$293</definedName>
    <definedName name="QB_ROW_44020" localSheetId="3" hidden="1">'JUN 24 General Ledger'!$C$29</definedName>
    <definedName name="QB_ROW_441020" localSheetId="3" hidden="1">'JUN 24 General Ledger'!$C$24</definedName>
    <definedName name="QB_ROW_441250" localSheetId="5" hidden="1">'JUN 24 BVA'!$F$26</definedName>
    <definedName name="QB_ROW_441250" localSheetId="1" hidden="1">'JUN 24 I&amp;E MTD'!$F$26</definedName>
    <definedName name="QB_ROW_441250" localSheetId="2" hidden="1">'JUN 24 I&amp;E YTD'!$F$26</definedName>
    <definedName name="QB_ROW_441320" localSheetId="3" hidden="1">'JUN 24 General Ledger'!$C$26</definedName>
    <definedName name="QB_ROW_44250" localSheetId="5" hidden="1">'JUN 24 BVA'!$F$51</definedName>
    <definedName name="QB_ROW_44250" localSheetId="1" hidden="1">'JUN 24 I&amp;E MTD'!$F$51</definedName>
    <definedName name="QB_ROW_44250" localSheetId="2" hidden="1">'JUN 24 I&amp;E YTD'!$F$51</definedName>
    <definedName name="QB_ROW_443030" localSheetId="3" hidden="1">'JUN 24 General Ledger'!$D$406</definedName>
    <definedName name="QB_ROW_44320" localSheetId="3" hidden="1">'JUN 24 General Ledger'!$C$32</definedName>
    <definedName name="QB_ROW_443250" localSheetId="5" hidden="1">'JUN 24 BVA'!$F$251</definedName>
    <definedName name="QB_ROW_443250" localSheetId="1" hidden="1">'JUN 24 I&amp;E MTD'!$F$238</definedName>
    <definedName name="QB_ROW_443250" localSheetId="2" hidden="1">'JUN 24 I&amp;E YTD'!$F$251</definedName>
    <definedName name="QB_ROW_443330" localSheetId="3" hidden="1">'JUN 24 General Ledger'!$D$408</definedName>
    <definedName name="QB_ROW_445030" localSheetId="3" hidden="1">'JUN 24 General Ledger'!$D$186</definedName>
    <definedName name="QB_ROW_445260" localSheetId="5" hidden="1">'JUN 24 BVA'!$G$112</definedName>
    <definedName name="QB_ROW_445260" localSheetId="1" hidden="1">'JUN 24 I&amp;E MTD'!$G$112</definedName>
    <definedName name="QB_ROW_445260" localSheetId="2" hidden="1">'JUN 24 I&amp;E YTD'!$G$112</definedName>
    <definedName name="QB_ROW_445330" localSheetId="3" hidden="1">'JUN 24 General Ledger'!$D$189</definedName>
    <definedName name="QB_ROW_446230" localSheetId="0" hidden="1">'JUN 24 Balance Sheet'!$D$17</definedName>
    <definedName name="QB_ROW_447030" localSheetId="3" hidden="1">'JUN 24 General Ledger'!$D$53</definedName>
    <definedName name="QB_ROW_447260" localSheetId="5" hidden="1">'JUN 24 BVA'!$G$74</definedName>
    <definedName name="QB_ROW_447260" localSheetId="1" hidden="1">'JUN 24 I&amp;E MTD'!$G$74</definedName>
    <definedName name="QB_ROW_447260" localSheetId="2" hidden="1">'JUN 24 I&amp;E YTD'!$G$74</definedName>
    <definedName name="QB_ROW_447330" localSheetId="3" hidden="1">'JUN 24 General Ledger'!$D$55</definedName>
    <definedName name="QB_ROW_449030" localSheetId="5" hidden="1">'JUN 24 BVA'!$D$297</definedName>
    <definedName name="QB_ROW_449030" localSheetId="1" hidden="1">'JUN 24 I&amp;E MTD'!$D$279</definedName>
    <definedName name="QB_ROW_449030" localSheetId="2" hidden="1">'JUN 24 I&amp;E YTD'!$D$296</definedName>
    <definedName name="QB_ROW_449330" localSheetId="5" hidden="1">'JUN 24 BVA'!$D$304</definedName>
    <definedName name="QB_ROW_449330" localSheetId="1" hidden="1">'JUN 24 I&amp;E MTD'!$D$286</definedName>
    <definedName name="QB_ROW_449330" localSheetId="2" hidden="1">'JUN 24 I&amp;E YTD'!$D$303</definedName>
    <definedName name="QB_ROW_45020" localSheetId="3" hidden="1">'JUN 24 General Ledger'!$C$33</definedName>
    <definedName name="QB_ROW_45250" localSheetId="5" hidden="1">'JUN 24 BVA'!$F$52</definedName>
    <definedName name="QB_ROW_45250" localSheetId="1" hidden="1">'JUN 24 I&amp;E MTD'!$F$52</definedName>
    <definedName name="QB_ROW_45250" localSheetId="2" hidden="1">'JUN 24 I&amp;E YTD'!$F$52</definedName>
    <definedName name="QB_ROW_45320" localSheetId="3" hidden="1">'JUN 24 General Ledger'!$C$35</definedName>
    <definedName name="QB_ROW_453240" localSheetId="5" hidden="1">'JUN 24 BVA'!$E$302</definedName>
    <definedName name="QB_ROW_453240" localSheetId="1" hidden="1">'JUN 24 I&amp;E MTD'!$E$284</definedName>
    <definedName name="QB_ROW_453240" localSheetId="2" hidden="1">'JUN 24 I&amp;E YTD'!$E$301</definedName>
    <definedName name="QB_ROW_455260" localSheetId="5" hidden="1">'JUN 24 BVA'!$G$169</definedName>
    <definedName name="QB_ROW_455260" localSheetId="1" hidden="1">'JUN 24 I&amp;E MTD'!$G$164</definedName>
    <definedName name="QB_ROW_455260" localSheetId="2" hidden="1">'JUN 24 I&amp;E YTD'!$G$169</definedName>
    <definedName name="QB_ROW_457260" localSheetId="5" hidden="1">'JUN 24 BVA'!$G$168</definedName>
    <definedName name="QB_ROW_457260" localSheetId="1" hidden="1">'JUN 24 I&amp;E MTD'!$G$163</definedName>
    <definedName name="QB_ROW_457260" localSheetId="2" hidden="1">'JUN 24 I&amp;E YTD'!$G$168</definedName>
    <definedName name="QB_ROW_458260" localSheetId="5" hidden="1">'JUN 24 BVA'!$G$167</definedName>
    <definedName name="QB_ROW_458260" localSheetId="1" hidden="1">'JUN 24 I&amp;E MTD'!$G$162</definedName>
    <definedName name="QB_ROW_458260" localSheetId="2" hidden="1">'JUN 24 I&amp;E YTD'!$G$167</definedName>
    <definedName name="QB_ROW_46020" localSheetId="3" hidden="1">'JUN 24 General Ledger'!$C$181</definedName>
    <definedName name="QB_ROW_46050" localSheetId="5" hidden="1">'JUN 24 BVA'!$F$110</definedName>
    <definedName name="QB_ROW_46050" localSheetId="1" hidden="1">'JUN 24 I&amp;E MTD'!$F$110</definedName>
    <definedName name="QB_ROW_46050" localSheetId="2" hidden="1">'JUN 24 I&amp;E YTD'!$F$110</definedName>
    <definedName name="QB_ROW_46320" localSheetId="3" hidden="1">'JUN 24 General Ledger'!$C$193</definedName>
    <definedName name="QB_ROW_463250" localSheetId="5" hidden="1">'JUN 24 BVA'!$F$268</definedName>
    <definedName name="QB_ROW_463250" localSheetId="1" hidden="1">'JUN 24 I&amp;E MTD'!$F$254</definedName>
    <definedName name="QB_ROW_463250" localSheetId="2" hidden="1">'JUN 24 I&amp;E YTD'!$F$267</definedName>
    <definedName name="QB_ROW_46350" localSheetId="5" hidden="1">'JUN 24 BVA'!$F$115</definedName>
    <definedName name="QB_ROW_46350" localSheetId="1" hidden="1">'JUN 24 I&amp;E MTD'!$F$115</definedName>
    <definedName name="QB_ROW_46350" localSheetId="2" hidden="1">'JUN 24 I&amp;E YTD'!$F$115</definedName>
    <definedName name="QB_ROW_464250" localSheetId="5" hidden="1">'JUN 24 BVA'!$F$270</definedName>
    <definedName name="QB_ROW_464250" localSheetId="1" hidden="1">'JUN 24 I&amp;E MTD'!$F$256</definedName>
    <definedName name="QB_ROW_464250" localSheetId="2" hidden="1">'JUN 24 I&amp;E YTD'!$F$269</definedName>
    <definedName name="QB_ROW_466250" localSheetId="5" hidden="1">'JUN 24 BVA'!$F$269</definedName>
    <definedName name="QB_ROW_466250" localSheetId="1" hidden="1">'JUN 24 I&amp;E MTD'!$F$255</definedName>
    <definedName name="QB_ROW_466250" localSheetId="2" hidden="1">'JUN 24 I&amp;E YTD'!$F$268</definedName>
    <definedName name="QB_ROW_467250" localSheetId="5" hidden="1">'JUN 24 BVA'!$F$271</definedName>
    <definedName name="QB_ROW_467250" localSheetId="1" hidden="1">'JUN 24 I&amp;E MTD'!$F$257</definedName>
    <definedName name="QB_ROW_467250" localSheetId="2" hidden="1">'JUN 24 I&amp;E YTD'!$F$270</definedName>
    <definedName name="QB_ROW_470260" localSheetId="5" hidden="1">'JUN 24 BVA'!$G$196</definedName>
    <definedName name="QB_ROW_470260" localSheetId="1" hidden="1">'JUN 24 I&amp;E MTD'!$G$188</definedName>
    <definedName name="QB_ROW_470260" localSheetId="2" hidden="1">'JUN 24 I&amp;E YTD'!$G$196</definedName>
    <definedName name="QB_ROW_47030" localSheetId="3" hidden="1">'JUN 24 General Ledger'!$D$182</definedName>
    <definedName name="QB_ROW_47260" localSheetId="5" hidden="1">'JUN 24 BVA'!$G$111</definedName>
    <definedName name="QB_ROW_47260" localSheetId="1" hidden="1">'JUN 24 I&amp;E MTD'!$G$111</definedName>
    <definedName name="QB_ROW_47260" localSheetId="2" hidden="1">'JUN 24 I&amp;E YTD'!$G$111</definedName>
    <definedName name="QB_ROW_47330" localSheetId="3" hidden="1">'JUN 24 General Ledger'!$D$185</definedName>
    <definedName name="QB_ROW_474240" localSheetId="0" hidden="1">'JUN 24 Balance Sheet'!$E$43</definedName>
    <definedName name="QB_ROW_475250" localSheetId="5" hidden="1">'JUN 24 BVA'!$F$272</definedName>
    <definedName name="QB_ROW_475250" localSheetId="1" hidden="1">'JUN 24 I&amp;E MTD'!$F$258</definedName>
    <definedName name="QB_ROW_475250" localSheetId="2" hidden="1">'JUN 24 I&amp;E YTD'!$F$271</definedName>
    <definedName name="QB_ROW_478250" localSheetId="5" hidden="1">'JUN 24 BVA'!$F$50</definedName>
    <definedName name="QB_ROW_478250" localSheetId="1" hidden="1">'JUN 24 I&amp;E MTD'!$F$50</definedName>
    <definedName name="QB_ROW_478250" localSheetId="2" hidden="1">'JUN 24 I&amp;E YTD'!$F$50</definedName>
    <definedName name="QB_ROW_482260" localSheetId="5" hidden="1">'JUN 24 BVA'!$G$166</definedName>
    <definedName name="QB_ROW_482260" localSheetId="1" hidden="1">'JUN 24 I&amp;E MTD'!$G$161</definedName>
    <definedName name="QB_ROW_482260" localSheetId="2" hidden="1">'JUN 24 I&amp;E YTD'!$G$166</definedName>
    <definedName name="QB_ROW_485260" localSheetId="5" hidden="1">'JUN 24 BVA'!$G$237</definedName>
    <definedName name="QB_ROW_485260" localSheetId="1" hidden="1">'JUN 24 I&amp;E MTD'!$G$227</definedName>
    <definedName name="QB_ROW_485260" localSheetId="2" hidden="1">'JUN 24 I&amp;E YTD'!$G$237</definedName>
    <definedName name="QB_ROW_488250" localSheetId="5" hidden="1">'JUN 24 BVA'!$F$45</definedName>
    <definedName name="QB_ROW_488250" localSheetId="1" hidden="1">'JUN 24 I&amp;E MTD'!$F$45</definedName>
    <definedName name="QB_ROW_488250" localSheetId="2" hidden="1">'JUN 24 I&amp;E YTD'!$F$45</definedName>
    <definedName name="QB_ROW_489240" localSheetId="5" hidden="1">'JUN 24 BVA'!$E$7</definedName>
    <definedName name="QB_ROW_489240" localSheetId="1" hidden="1">'JUN 24 I&amp;E MTD'!$E$7</definedName>
    <definedName name="QB_ROW_489240" localSheetId="2" hidden="1">'JUN 24 I&amp;E YTD'!$E$7</definedName>
    <definedName name="QB_ROW_490260" localSheetId="5" hidden="1">'JUN 24 BVA'!$G$172</definedName>
    <definedName name="QB_ROW_490260" localSheetId="1" hidden="1">'JUN 24 I&amp;E MTD'!$G$167</definedName>
    <definedName name="QB_ROW_490260" localSheetId="2" hidden="1">'JUN 24 I&amp;E YTD'!$G$172</definedName>
    <definedName name="QB_ROW_491240" localSheetId="5" hidden="1">'JUN 24 BVA'!$E$303</definedName>
    <definedName name="QB_ROW_491240" localSheetId="1" hidden="1">'JUN 24 I&amp;E MTD'!$E$285</definedName>
    <definedName name="QB_ROW_491240" localSheetId="2" hidden="1">'JUN 24 I&amp;E YTD'!$E$302</definedName>
    <definedName name="QB_ROW_492240" localSheetId="0" hidden="1">'JUN 24 Balance Sheet'!$E$40</definedName>
    <definedName name="QB_ROW_493050" localSheetId="3" hidden="1">'JUN 24 General Ledger'!$F$197</definedName>
    <definedName name="QB_ROW_493280" localSheetId="5" hidden="1">'JUN 24 BVA'!$I$119</definedName>
    <definedName name="QB_ROW_493280" localSheetId="1" hidden="1">'JUN 24 I&amp;E MTD'!$I$119</definedName>
    <definedName name="QB_ROW_493280" localSheetId="2" hidden="1">'JUN 24 I&amp;E YTD'!$I$119</definedName>
    <definedName name="QB_ROW_493350" localSheetId="3" hidden="1">'JUN 24 General Ledger'!$F$205</definedName>
    <definedName name="QB_ROW_494280" localSheetId="5" hidden="1">'JUN 24 BVA'!$I$123</definedName>
    <definedName name="QB_ROW_494280" localSheetId="2" hidden="1">'JUN 24 I&amp;E YTD'!$I$123</definedName>
    <definedName name="QB_ROW_497260" localSheetId="5" hidden="1">'JUN 24 BVA'!$G$165</definedName>
    <definedName name="QB_ROW_497260" localSheetId="1" hidden="1">'JUN 24 I&amp;E MTD'!$G$160</definedName>
    <definedName name="QB_ROW_497260" localSheetId="2" hidden="1">'JUN 24 I&amp;E YTD'!$G$165</definedName>
    <definedName name="QB_ROW_498240" localSheetId="0" hidden="1">'JUN 24 Balance Sheet'!$E$7</definedName>
    <definedName name="QB_ROW_499240" localSheetId="0" hidden="1">'JUN 24 Balance Sheet'!$E$10</definedName>
    <definedName name="QB_ROW_500240" localSheetId="0" hidden="1">'JUN 24 Balance Sheet'!$E$9</definedName>
    <definedName name="QB_ROW_5011" localSheetId="0" hidden="1">'JUN 24 Balance Sheet'!$B$21</definedName>
    <definedName name="QB_ROW_501240" localSheetId="0" hidden="1">'JUN 24 Balance Sheet'!$E$8</definedName>
    <definedName name="QB_ROW_502250" localSheetId="5" hidden="1">'JUN 24 BVA'!$F$17</definedName>
    <definedName name="QB_ROW_502250" localSheetId="1" hidden="1">'JUN 24 I&amp;E MTD'!$F$17</definedName>
    <definedName name="QB_ROW_502250" localSheetId="2" hidden="1">'JUN 24 I&amp;E YTD'!$F$17</definedName>
    <definedName name="QB_ROW_5030" localSheetId="3" hidden="1">'JUN 24 General Ledger'!$D$56</definedName>
    <definedName name="QB_ROW_503260" localSheetId="5" hidden="1">'JUN 24 BVA'!$G$72</definedName>
    <definedName name="QB_ROW_503260" localSheetId="1" hidden="1">'JUN 24 I&amp;E MTD'!$G$72</definedName>
    <definedName name="QB_ROW_503260" localSheetId="2" hidden="1">'JUN 24 I&amp;E YTD'!$G$72</definedName>
    <definedName name="QB_ROW_504260" localSheetId="5" hidden="1">'JUN 24 BVA'!$G$71</definedName>
    <definedName name="QB_ROW_504260" localSheetId="1" hidden="1">'JUN 24 I&amp;E MTD'!$G$71</definedName>
    <definedName name="QB_ROW_504260" localSheetId="2" hidden="1">'JUN 24 I&amp;E YTD'!$G$71</definedName>
    <definedName name="QB_ROW_505260" localSheetId="5" hidden="1">'JUN 24 BVA'!$G$218</definedName>
    <definedName name="QB_ROW_505260" localSheetId="1" hidden="1">'JUN 24 I&amp;E MTD'!$G$209</definedName>
    <definedName name="QB_ROW_505260" localSheetId="2" hidden="1">'JUN 24 I&amp;E YTD'!$G$218</definedName>
    <definedName name="QB_ROW_506260" localSheetId="5" hidden="1">'JUN 24 BVA'!$G$217</definedName>
    <definedName name="QB_ROW_506260" localSheetId="1" hidden="1">'JUN 24 I&amp;E MTD'!$G$208</definedName>
    <definedName name="QB_ROW_506260" localSheetId="2" hidden="1">'JUN 24 I&amp;E YTD'!$G$217</definedName>
    <definedName name="QB_ROW_507020" localSheetId="3" hidden="1">'JUN 24 General Ledger'!$C$396</definedName>
    <definedName name="QB_ROW_507250" localSheetId="5" hidden="1">'JUN 24 BVA'!$F$234</definedName>
    <definedName name="QB_ROW_507250" localSheetId="1" hidden="1">'JUN 24 I&amp;E MTD'!$F$224</definedName>
    <definedName name="QB_ROW_507250" localSheetId="2" hidden="1">'JUN 24 I&amp;E YTD'!$F$234</definedName>
    <definedName name="QB_ROW_507320" localSheetId="3" hidden="1">'JUN 24 General Ledger'!$C$398</definedName>
    <definedName name="QB_ROW_508250" localSheetId="5" hidden="1">'JUN 24 BVA'!$F$233</definedName>
    <definedName name="QB_ROW_508250" localSheetId="1" hidden="1">'JUN 24 I&amp;E MTD'!$F$223</definedName>
    <definedName name="QB_ROW_508250" localSheetId="2" hidden="1">'JUN 24 I&amp;E YTD'!$F$233</definedName>
    <definedName name="QB_ROW_509250" localSheetId="5" hidden="1">'JUN 24 BVA'!$F$232</definedName>
    <definedName name="QB_ROW_509250" localSheetId="1" hidden="1">'JUN 24 I&amp;E MTD'!$F$222</definedName>
    <definedName name="QB_ROW_509250" localSheetId="2" hidden="1">'JUN 24 I&amp;E YTD'!$F$232</definedName>
    <definedName name="QB_ROW_510240" localSheetId="5" hidden="1">'JUN 24 BVA'!$E$301</definedName>
    <definedName name="QB_ROW_510240" localSheetId="1" hidden="1">'JUN 24 I&amp;E MTD'!$E$283</definedName>
    <definedName name="QB_ROW_510240" localSheetId="2" hidden="1">'JUN 24 I&amp;E YTD'!$E$300</definedName>
    <definedName name="QB_ROW_511250" localSheetId="5" hidden="1">'JUN 24 BVA'!$F$46</definedName>
    <definedName name="QB_ROW_511250" localSheetId="1" hidden="1">'JUN 24 I&amp;E MTD'!$F$46</definedName>
    <definedName name="QB_ROW_511250" localSheetId="2" hidden="1">'JUN 24 I&amp;E YTD'!$F$46</definedName>
    <definedName name="QB_ROW_512040" localSheetId="5" hidden="1">'JUN 24 BVA'!$E$42</definedName>
    <definedName name="QB_ROW_512040" localSheetId="1" hidden="1">'JUN 24 I&amp;E MTD'!$E$42</definedName>
    <definedName name="QB_ROW_512040" localSheetId="2" hidden="1">'JUN 24 I&amp;E YTD'!$E$42</definedName>
    <definedName name="QB_ROW_512340" localSheetId="5" hidden="1">'JUN 24 BVA'!$E$47</definedName>
    <definedName name="QB_ROW_512340" localSheetId="1" hidden="1">'JUN 24 I&amp;E MTD'!$E$47</definedName>
    <definedName name="QB_ROW_512340" localSheetId="2" hidden="1">'JUN 24 I&amp;E YTD'!$E$47</definedName>
    <definedName name="QB_ROW_51250" localSheetId="5" hidden="1">'JUN 24 BVA'!$F$23</definedName>
    <definedName name="QB_ROW_51250" localSheetId="1" hidden="1">'JUN 24 I&amp;E MTD'!$F$23</definedName>
    <definedName name="QB_ROW_51250" localSheetId="2" hidden="1">'JUN 24 I&amp;E YTD'!$F$23</definedName>
    <definedName name="QB_ROW_513240" localSheetId="5" hidden="1">'JUN 24 BVA'!$E$6</definedName>
    <definedName name="QB_ROW_513240" localSheetId="1" hidden="1">'JUN 24 I&amp;E MTD'!$E$6</definedName>
    <definedName name="QB_ROW_513240" localSheetId="2" hidden="1">'JUN 24 I&amp;E YTD'!$E$6</definedName>
    <definedName name="QB_ROW_514250" localSheetId="5" hidden="1">'JUN 24 BVA'!$F$16</definedName>
    <definedName name="QB_ROW_514250" localSheetId="1" hidden="1">'JUN 24 I&amp;E MTD'!$F$16</definedName>
    <definedName name="QB_ROW_514250" localSheetId="2" hidden="1">'JUN 24 I&amp;E YTD'!$F$16</definedName>
    <definedName name="QB_ROW_515250" localSheetId="5" hidden="1">'JUN 24 BVA'!$F$15</definedName>
    <definedName name="QB_ROW_515250" localSheetId="1" hidden="1">'JUN 24 I&amp;E MTD'!$F$15</definedName>
    <definedName name="QB_ROW_515250" localSheetId="2" hidden="1">'JUN 24 I&amp;E YTD'!$F$15</definedName>
    <definedName name="QB_ROW_516020" localSheetId="3" hidden="1">'JUN 24 General Ledger'!$C$18</definedName>
    <definedName name="QB_ROW_516250" localSheetId="5" hidden="1">'JUN 24 BVA'!$F$14</definedName>
    <definedName name="QB_ROW_516250" localSheetId="1" hidden="1">'JUN 24 I&amp;E MTD'!$F$14</definedName>
    <definedName name="QB_ROW_516250" localSheetId="2" hidden="1">'JUN 24 I&amp;E YTD'!$F$14</definedName>
    <definedName name="QB_ROW_516320" localSheetId="3" hidden="1">'JUN 24 General Ledger'!$C$20</definedName>
    <definedName name="QB_ROW_517020" localSheetId="3" hidden="1">'JUN 24 General Ledger'!$C$15</definedName>
    <definedName name="QB_ROW_517250" localSheetId="5" hidden="1">'JUN 24 BVA'!$F$13</definedName>
    <definedName name="QB_ROW_517250" localSheetId="1" hidden="1">'JUN 24 I&amp;E MTD'!$F$13</definedName>
    <definedName name="QB_ROW_517250" localSheetId="2" hidden="1">'JUN 24 I&amp;E YTD'!$F$13</definedName>
    <definedName name="QB_ROW_517320" localSheetId="3" hidden="1">'JUN 24 General Ledger'!$C$17</definedName>
    <definedName name="QB_ROW_518250" localSheetId="0" hidden="1">'JUN 24 Balance Sheet'!$F$49</definedName>
    <definedName name="QB_ROW_519040" localSheetId="3" hidden="1">'JUN 24 General Ledger'!$E$124</definedName>
    <definedName name="QB_ROW_519270" localSheetId="5" hidden="1">'JUN 24 BVA'!$H$97</definedName>
    <definedName name="QB_ROW_519270" localSheetId="1" hidden="1">'JUN 24 I&amp;E MTD'!$H$97</definedName>
    <definedName name="QB_ROW_519270" localSheetId="2" hidden="1">'JUN 24 I&amp;E YTD'!$H$97</definedName>
    <definedName name="QB_ROW_519340" localSheetId="3" hidden="1">'JUN 24 General Ledger'!$E$131</definedName>
    <definedName name="QB_ROW_520260" localSheetId="5" hidden="1">'JUN 24 BVA'!$G$70</definedName>
    <definedName name="QB_ROW_520260" localSheetId="1" hidden="1">'JUN 24 I&amp;E MTD'!$G$70</definedName>
    <definedName name="QB_ROW_520260" localSheetId="2" hidden="1">'JUN 24 I&amp;E YTD'!$G$70</definedName>
    <definedName name="QB_ROW_521250" localSheetId="5" hidden="1">'JUN 24 BVA'!$F$231</definedName>
    <definedName name="QB_ROW_521250" localSheetId="1" hidden="1">'JUN 24 I&amp;E MTD'!$F$221</definedName>
    <definedName name="QB_ROW_521250" localSheetId="2" hidden="1">'JUN 24 I&amp;E YTD'!$F$231</definedName>
    <definedName name="QB_ROW_523040" localSheetId="3" hidden="1">'JUN 24 General Ledger'!$E$67</definedName>
    <definedName name="QB_ROW_523270" localSheetId="5" hidden="1">'JUN 24 BVA'!$H$81</definedName>
    <definedName name="QB_ROW_523270" localSheetId="1" hidden="1">'JUN 24 I&amp;E MTD'!$H$81</definedName>
    <definedName name="QB_ROW_523270" localSheetId="2" hidden="1">'JUN 24 I&amp;E YTD'!$H$81</definedName>
    <definedName name="QB_ROW_523340" localSheetId="3" hidden="1">'JUN 24 General Ledger'!$E$71</definedName>
    <definedName name="QB_ROW_524240" localSheetId="5" hidden="1">'JUN 24 BVA'!$E$41</definedName>
    <definedName name="QB_ROW_524240" localSheetId="1" hidden="1">'JUN 24 I&amp;E MTD'!$E$41</definedName>
    <definedName name="QB_ROW_524240" localSheetId="2" hidden="1">'JUN 24 I&amp;E YTD'!$E$41</definedName>
    <definedName name="QB_ROW_525020" localSheetId="3" hidden="1">'JUN 24 General Ledger'!$C$392</definedName>
    <definedName name="QB_ROW_525250" localSheetId="5" hidden="1">'JUN 24 BVA'!$F$230</definedName>
    <definedName name="QB_ROW_525250" localSheetId="1" hidden="1">'JUN 24 I&amp;E MTD'!$F$220</definedName>
    <definedName name="QB_ROW_525250" localSheetId="2" hidden="1">'JUN 24 I&amp;E YTD'!$F$230</definedName>
    <definedName name="QB_ROW_525320" localSheetId="3" hidden="1">'JUN 24 General Ledger'!$C$395</definedName>
    <definedName name="QB_ROW_5260" localSheetId="5" hidden="1">'JUN 24 BVA'!$G$76</definedName>
    <definedName name="QB_ROW_5260" localSheetId="1" hidden="1">'JUN 24 I&amp;E MTD'!$G$76</definedName>
    <definedName name="QB_ROW_5260" localSheetId="2" hidden="1">'JUN 24 I&amp;E YTD'!$G$76</definedName>
    <definedName name="QB_ROW_527240" localSheetId="5" hidden="1">'JUN 24 BVA'!$E$5</definedName>
    <definedName name="QB_ROW_527240" localSheetId="1" hidden="1">'JUN 24 I&amp;E MTD'!$E$5</definedName>
    <definedName name="QB_ROW_527240" localSheetId="2" hidden="1">'JUN 24 I&amp;E YTD'!$E$5</definedName>
    <definedName name="QB_ROW_528240" localSheetId="5" hidden="1">'JUN 24 BVA'!$E$265</definedName>
    <definedName name="QB_ROW_528240" localSheetId="1" hidden="1">'JUN 24 I&amp;E MTD'!$E$252</definedName>
    <definedName name="QB_ROW_528240" localSheetId="2" hidden="1">'JUN 24 I&amp;E YTD'!$E$265</definedName>
    <definedName name="QB_ROW_529040" localSheetId="5" hidden="1">'JUN 24 BVA'!$E$259</definedName>
    <definedName name="QB_ROW_529040" localSheetId="1" hidden="1">'JUN 24 I&amp;E MTD'!$E$246</definedName>
    <definedName name="QB_ROW_529040" localSheetId="2" hidden="1">'JUN 24 I&amp;E YTD'!$E$259</definedName>
    <definedName name="QB_ROW_529340" localSheetId="5" hidden="1">'JUN 24 BVA'!$E$264</definedName>
    <definedName name="QB_ROW_529340" localSheetId="1" hidden="1">'JUN 24 I&amp;E MTD'!$E$251</definedName>
    <definedName name="QB_ROW_529340" localSheetId="2" hidden="1">'JUN 24 I&amp;E YTD'!$E$264</definedName>
    <definedName name="QB_ROW_530250" localSheetId="5" hidden="1">'JUN 24 BVA'!$F$263</definedName>
    <definedName name="QB_ROW_530250" localSheetId="1" hidden="1">'JUN 24 I&amp;E MTD'!$F$250</definedName>
    <definedName name="QB_ROW_530250" localSheetId="2" hidden="1">'JUN 24 I&amp;E YTD'!$F$263</definedName>
    <definedName name="QB_ROW_53030" localSheetId="3" hidden="1">'JUN 24 General Ledger'!$D$223</definedName>
    <definedName name="QB_ROW_53060" localSheetId="5" hidden="1">'JUN 24 BVA'!$G$129</definedName>
    <definedName name="QB_ROW_53060" localSheetId="1" hidden="1">'JUN 24 I&amp;E MTD'!$G$126</definedName>
    <definedName name="QB_ROW_53060" localSheetId="2" hidden="1">'JUN 24 I&amp;E YTD'!$G$129</definedName>
    <definedName name="QB_ROW_5311" localSheetId="0" hidden="1">'JUN 24 Balance Sheet'!$B$31</definedName>
    <definedName name="QB_ROW_531250" localSheetId="5" hidden="1">'JUN 24 BVA'!$F$262</definedName>
    <definedName name="QB_ROW_531250" localSheetId="1" hidden="1">'JUN 24 I&amp;E MTD'!$F$249</definedName>
    <definedName name="QB_ROW_531250" localSheetId="2" hidden="1">'JUN 24 I&amp;E YTD'!$F$262</definedName>
    <definedName name="QB_ROW_532250" localSheetId="5" hidden="1">'JUN 24 BVA'!$F$261</definedName>
    <definedName name="QB_ROW_532250" localSheetId="1" hidden="1">'JUN 24 I&amp;E MTD'!$F$248</definedName>
    <definedName name="QB_ROW_532250" localSheetId="2" hidden="1">'JUN 24 I&amp;E YTD'!$F$261</definedName>
    <definedName name="QB_ROW_53270" localSheetId="5" hidden="1">'JUN 24 BVA'!$H$135</definedName>
    <definedName name="QB_ROW_53270" localSheetId="2" hidden="1">'JUN 24 I&amp;E YTD'!$H$135</definedName>
    <definedName name="QB_ROW_5330" localSheetId="3" hidden="1">'JUN 24 General Ledger'!$D$58</definedName>
    <definedName name="QB_ROW_533250" localSheetId="5" hidden="1">'JUN 24 BVA'!$F$260</definedName>
    <definedName name="QB_ROW_533250" localSheetId="1" hidden="1">'JUN 24 I&amp;E MTD'!$F$247</definedName>
    <definedName name="QB_ROW_533250" localSheetId="2" hidden="1">'JUN 24 I&amp;E YTD'!$F$260</definedName>
    <definedName name="QB_ROW_53330" localSheetId="3" hidden="1">'JUN 24 General Ledger'!$D$237</definedName>
    <definedName name="QB_ROW_53360" localSheetId="5" hidden="1">'JUN 24 BVA'!$G$136</definedName>
    <definedName name="QB_ROW_53360" localSheetId="1" hidden="1">'JUN 24 I&amp;E MTD'!$G$132</definedName>
    <definedName name="QB_ROW_53360" localSheetId="2" hidden="1">'JUN 24 I&amp;E YTD'!$G$136</definedName>
    <definedName name="QB_ROW_536240" localSheetId="5" hidden="1">'JUN 24 BVA'!$E$258</definedName>
    <definedName name="QB_ROW_536240" localSheetId="1" hidden="1">'JUN 24 I&amp;E MTD'!$E$245</definedName>
    <definedName name="QB_ROW_536240" localSheetId="2" hidden="1">'JUN 24 I&amp;E YTD'!$E$258</definedName>
    <definedName name="QB_ROW_537020" localSheetId="3" hidden="1">'JUN 24 General Ledger'!$C$405</definedName>
    <definedName name="QB_ROW_537040" localSheetId="5" hidden="1">'JUN 24 BVA'!$E$250</definedName>
    <definedName name="QB_ROW_537040" localSheetId="1" hidden="1">'JUN 24 I&amp;E MTD'!$E$237</definedName>
    <definedName name="QB_ROW_537040" localSheetId="2" hidden="1">'JUN 24 I&amp;E YTD'!$E$250</definedName>
    <definedName name="QB_ROW_537250" localSheetId="5" hidden="1">'JUN 24 BVA'!$F$256</definedName>
    <definedName name="QB_ROW_537250" localSheetId="1" hidden="1">'JUN 24 I&amp;E MTD'!$F$243</definedName>
    <definedName name="QB_ROW_537250" localSheetId="2" hidden="1">'JUN 24 I&amp;E YTD'!$F$256</definedName>
    <definedName name="QB_ROW_537320" localSheetId="3" hidden="1">'JUN 24 General Ledger'!$C$418</definedName>
    <definedName name="QB_ROW_537340" localSheetId="5" hidden="1">'JUN 24 BVA'!$E$257</definedName>
    <definedName name="QB_ROW_537340" localSheetId="1" hidden="1">'JUN 24 I&amp;E MTD'!$E$244</definedName>
    <definedName name="QB_ROW_537340" localSheetId="2" hidden="1">'JUN 24 I&amp;E YTD'!$E$257</definedName>
    <definedName name="QB_ROW_538030" localSheetId="3" hidden="1">'JUN 24 General Ledger'!$D$412</definedName>
    <definedName name="QB_ROW_538250" localSheetId="5" hidden="1">'JUN 24 BVA'!$F$255</definedName>
    <definedName name="QB_ROW_538250" localSheetId="1" hidden="1">'JUN 24 I&amp;E MTD'!$F$242</definedName>
    <definedName name="QB_ROW_538250" localSheetId="2" hidden="1">'JUN 24 I&amp;E YTD'!$F$255</definedName>
    <definedName name="QB_ROW_538330" localSheetId="3" hidden="1">'JUN 24 General Ledger'!$D$417</definedName>
    <definedName name="QB_ROW_539250" localSheetId="5" hidden="1">'JUN 24 BVA'!$F$254</definedName>
    <definedName name="QB_ROW_539250" localSheetId="1" hidden="1">'JUN 24 I&amp;E MTD'!$F$241</definedName>
    <definedName name="QB_ROW_539250" localSheetId="2" hidden="1">'JUN 24 I&amp;E YTD'!$F$254</definedName>
    <definedName name="QB_ROW_540030" localSheetId="3" hidden="1">'JUN 24 General Ledger'!$D$409</definedName>
    <definedName name="QB_ROW_54020" localSheetId="3" hidden="1">'JUN 24 General Ledger'!$C$384</definedName>
    <definedName name="QB_ROW_540250" localSheetId="5" hidden="1">'JUN 24 BVA'!$F$253</definedName>
    <definedName name="QB_ROW_540250" localSheetId="1" hidden="1">'JUN 24 I&amp;E MTD'!$F$240</definedName>
    <definedName name="QB_ROW_540250" localSheetId="2" hidden="1">'JUN 24 I&amp;E YTD'!$F$253</definedName>
    <definedName name="QB_ROW_540330" localSheetId="3" hidden="1">'JUN 24 General Ledger'!$D$411</definedName>
    <definedName name="QB_ROW_54050" localSheetId="5" hidden="1">'JUN 24 BVA'!$F$223</definedName>
    <definedName name="QB_ROW_54050" localSheetId="1" hidden="1">'JUN 24 I&amp;E MTD'!$F$214</definedName>
    <definedName name="QB_ROW_54050" localSheetId="2" hidden="1">'JUN 24 I&amp;E YTD'!$F$223</definedName>
    <definedName name="QB_ROW_541250" localSheetId="5" hidden="1">'JUN 24 BVA'!$F$252</definedName>
    <definedName name="QB_ROW_541250" localSheetId="1" hidden="1">'JUN 24 I&amp;E MTD'!$F$239</definedName>
    <definedName name="QB_ROW_541250" localSheetId="2" hidden="1">'JUN 24 I&amp;E YTD'!$F$252</definedName>
    <definedName name="QB_ROW_54260" localSheetId="5" hidden="1">'JUN 24 BVA'!$G$226</definedName>
    <definedName name="QB_ROW_54260" localSheetId="2" hidden="1">'JUN 24 I&amp;E YTD'!$G$226</definedName>
    <definedName name="QB_ROW_54320" localSheetId="3" hidden="1">'JUN 24 General Ledger'!$C$389</definedName>
    <definedName name="QB_ROW_54350" localSheetId="5" hidden="1">'JUN 24 BVA'!$F$227</definedName>
    <definedName name="QB_ROW_54350" localSheetId="1" hidden="1">'JUN 24 I&amp;E MTD'!$F$217</definedName>
    <definedName name="QB_ROW_54350" localSheetId="2" hidden="1">'JUN 24 I&amp;E YTD'!$F$227</definedName>
    <definedName name="QB_ROW_545030" localSheetId="3" hidden="1">'JUN 24 General Ledger'!$D$300</definedName>
    <definedName name="QB_ROW_545260" localSheetId="5" hidden="1">'JUN 24 BVA'!$G$181</definedName>
    <definedName name="QB_ROW_545260" localSheetId="1" hidden="1">'JUN 24 I&amp;E MTD'!$G$173</definedName>
    <definedName name="QB_ROW_545260" localSheetId="2" hidden="1">'JUN 24 I&amp;E YTD'!$G$181</definedName>
    <definedName name="QB_ROW_545330" localSheetId="3" hidden="1">'JUN 24 General Ledger'!$D$338</definedName>
    <definedName name="QB_ROW_546240" localSheetId="0" hidden="1">'JUN 24 Balance Sheet'!$E$6</definedName>
    <definedName name="QB_ROW_547250" localSheetId="5" hidden="1">'JUN 24 BVA'!$F$44</definedName>
    <definedName name="QB_ROW_547250" localSheetId="1" hidden="1">'JUN 24 I&amp;E MTD'!$F$44</definedName>
    <definedName name="QB_ROW_547250" localSheetId="2" hidden="1">'JUN 24 I&amp;E YTD'!$F$44</definedName>
    <definedName name="QB_ROW_548250" localSheetId="5" hidden="1">'JUN 24 BVA'!$F$43</definedName>
    <definedName name="QB_ROW_548250" localSheetId="1" hidden="1">'JUN 24 I&amp;E MTD'!$F$43</definedName>
    <definedName name="QB_ROW_548250" localSheetId="2" hidden="1">'JUN 24 I&amp;E YTD'!$F$43</definedName>
    <definedName name="QB_ROW_549260" localSheetId="5" hidden="1">'JUN 24 BVA'!$G$180</definedName>
    <definedName name="QB_ROW_549260" localSheetId="1" hidden="1">'JUN 24 I&amp;E MTD'!$G$172</definedName>
    <definedName name="QB_ROW_549260" localSheetId="2" hidden="1">'JUN 24 I&amp;E YTD'!$G$180</definedName>
    <definedName name="QB_ROW_550240" localSheetId="5" hidden="1">'JUN 24 BVA'!$E$300</definedName>
    <definedName name="QB_ROW_550240" localSheetId="1" hidden="1">'JUN 24 I&amp;E MTD'!$E$282</definedName>
    <definedName name="QB_ROW_550240" localSheetId="2" hidden="1">'JUN 24 I&amp;E YTD'!$E$299</definedName>
    <definedName name="QB_ROW_551240" localSheetId="5" hidden="1">'JUN 24 BVA'!$E$299</definedName>
    <definedName name="QB_ROW_551240" localSheetId="1" hidden="1">'JUN 24 I&amp;E MTD'!$E$281</definedName>
    <definedName name="QB_ROW_551240" localSheetId="2" hidden="1">'JUN 24 I&amp;E YTD'!$E$298</definedName>
    <definedName name="QB_ROW_552240" localSheetId="5" hidden="1">'JUN 24 BVA'!$E$298</definedName>
    <definedName name="QB_ROW_552240" localSheetId="1" hidden="1">'JUN 24 I&amp;E MTD'!$E$280</definedName>
    <definedName name="QB_ROW_552240" localSheetId="2" hidden="1">'JUN 24 I&amp;E YTD'!$E$297</definedName>
    <definedName name="QB_ROW_55250" localSheetId="5" hidden="1">'JUN 24 BVA'!$F$19</definedName>
    <definedName name="QB_ROW_55250" localSheetId="1" hidden="1">'JUN 24 I&amp;E MTD'!$F$19</definedName>
    <definedName name="QB_ROW_55250" localSheetId="2" hidden="1">'JUN 24 I&amp;E YTD'!$F$19</definedName>
    <definedName name="QB_ROW_554260" localSheetId="5" hidden="1">'JUN 24 BVA'!$G$179</definedName>
    <definedName name="QB_ROW_554260" localSheetId="2" hidden="1">'JUN 24 I&amp;E YTD'!$G$179</definedName>
    <definedName name="QB_ROW_555240" localSheetId="5" hidden="1">'JUN 24 BVA'!$E$291</definedName>
    <definedName name="QB_ROW_555240" localSheetId="2" hidden="1">'JUN 24 I&amp;E YTD'!$E$290</definedName>
    <definedName name="QB_ROW_556240" localSheetId="5" hidden="1">'JUN 24 BVA'!$E$290</definedName>
    <definedName name="QB_ROW_556240" localSheetId="2" hidden="1">'JUN 24 I&amp;E YTD'!$E$289</definedName>
    <definedName name="QB_ROW_559240" localSheetId="5" hidden="1">'JUN 24 BVA'!$E$247</definedName>
    <definedName name="QB_ROW_559240" localSheetId="2" hidden="1">'JUN 24 I&amp;E YTD'!$E$247</definedName>
    <definedName name="QB_ROW_560240" localSheetId="5" hidden="1">'JUN 24 BVA'!$E$285</definedName>
    <definedName name="QB_ROW_560240" localSheetId="2" hidden="1">'JUN 24 I&amp;E YTD'!$E$284</definedName>
    <definedName name="QB_ROW_56030" localSheetId="3" hidden="1">'JUN 24 General Ledger'!$D$385</definedName>
    <definedName name="QB_ROW_561240" localSheetId="5" hidden="1">'JUN 24 BVA'!$E$289</definedName>
    <definedName name="QB_ROW_561240" localSheetId="2" hidden="1">'JUN 24 I&amp;E YTD'!$E$288</definedName>
    <definedName name="QB_ROW_562260" localSheetId="5" hidden="1">'JUN 24 BVA'!$G$178</definedName>
    <definedName name="QB_ROW_562260" localSheetId="2" hidden="1">'JUN 24 I&amp;E YTD'!$G$178</definedName>
    <definedName name="QB_ROW_56260" localSheetId="5" hidden="1">'JUN 24 BVA'!$G$224</definedName>
    <definedName name="QB_ROW_56260" localSheetId="1" hidden="1">'JUN 24 I&amp;E MTD'!$G$215</definedName>
    <definedName name="QB_ROW_56260" localSheetId="2" hidden="1">'JUN 24 I&amp;E YTD'!$G$224</definedName>
    <definedName name="QB_ROW_563020" localSheetId="3" hidden="1">'JUN 24 General Ledger'!$C$421</definedName>
    <definedName name="QB_ROW_563240" localSheetId="5" hidden="1">'JUN 24 BVA'!$E$284</definedName>
    <definedName name="QB_ROW_563240" localSheetId="1" hidden="1">'JUN 24 I&amp;E MTD'!$E$270</definedName>
    <definedName name="QB_ROW_563240" localSheetId="2" hidden="1">'JUN 24 I&amp;E YTD'!$E$283</definedName>
    <definedName name="QB_ROW_56330" localSheetId="3" hidden="1">'JUN 24 General Ledger'!$D$388</definedName>
    <definedName name="QB_ROW_563320" localSheetId="3" hidden="1">'JUN 24 General Ledger'!$C$423</definedName>
    <definedName name="QB_ROW_57260" localSheetId="5" hidden="1">'JUN 24 BVA'!$G$225</definedName>
    <definedName name="QB_ROW_57260" localSheetId="1" hidden="1">'JUN 24 I&amp;E MTD'!$G$216</definedName>
    <definedName name="QB_ROW_57260" localSheetId="2" hidden="1">'JUN 24 I&amp;E YTD'!$G$225</definedName>
    <definedName name="QB_ROW_58030" localSheetId="3" hidden="1">'JUN 24 General Ledger'!$D$238</definedName>
    <definedName name="QB_ROW_58060" localSheetId="5" hidden="1">'JUN 24 BVA'!$G$137</definedName>
    <definedName name="QB_ROW_58060" localSheetId="1" hidden="1">'JUN 24 I&amp;E MTD'!$G$133</definedName>
    <definedName name="QB_ROW_58060" localSheetId="2" hidden="1">'JUN 24 I&amp;E YTD'!$G$137</definedName>
    <definedName name="QB_ROW_58330" localSheetId="3" hidden="1">'JUN 24 General Ledger'!$D$254</definedName>
    <definedName name="QB_ROW_58360" localSheetId="5" hidden="1">'JUN 24 BVA'!$G$145</definedName>
    <definedName name="QB_ROW_58360" localSheetId="1" hidden="1">'JUN 24 I&amp;E MTD'!$G$141</definedName>
    <definedName name="QB_ROW_58360" localSheetId="2" hidden="1">'JUN 24 I&amp;E YTD'!$G$145</definedName>
    <definedName name="QB_ROW_59040" localSheetId="3" hidden="1">'JUN 24 General Ledger'!$E$239</definedName>
    <definedName name="QB_ROW_59070" localSheetId="5" hidden="1">'JUN 24 BVA'!$H$138</definedName>
    <definedName name="QB_ROW_59070" localSheetId="1" hidden="1">'JUN 24 I&amp;E MTD'!$H$134</definedName>
    <definedName name="QB_ROW_59070" localSheetId="2" hidden="1">'JUN 24 I&amp;E YTD'!$H$138</definedName>
    <definedName name="QB_ROW_59340" localSheetId="3" hidden="1">'JUN 24 General Ledger'!$E$243</definedName>
    <definedName name="QB_ROW_59370" localSheetId="5" hidden="1">'JUN 24 BVA'!$H$142</definedName>
    <definedName name="QB_ROW_59370" localSheetId="1" hidden="1">'JUN 24 I&amp;E MTD'!$H$138</definedName>
    <definedName name="QB_ROW_59370" localSheetId="2" hidden="1">'JUN 24 I&amp;E YTD'!$H$142</definedName>
    <definedName name="QB_ROW_6040" localSheetId="0" hidden="1">'JUN 24 Balance Sheet'!$E$48</definedName>
    <definedName name="QB_ROW_61010" localSheetId="3" hidden="1">'JUN 24 General Ledger'!$B$5</definedName>
    <definedName name="QB_ROW_61240" localSheetId="5" hidden="1">'JUN 24 BVA'!$E$11</definedName>
    <definedName name="QB_ROW_61240" localSheetId="1" hidden="1">'JUN 24 I&amp;E MTD'!$E$11</definedName>
    <definedName name="QB_ROW_61240" localSheetId="2" hidden="1">'JUN 24 I&amp;E YTD'!$E$11</definedName>
    <definedName name="QB_ROW_61310" localSheetId="3" hidden="1">'JUN 24 General Ledger'!$B$13</definedName>
    <definedName name="QB_ROW_62010" localSheetId="3" hidden="1">'JUN 24 General Ledger'!$B$404</definedName>
    <definedName name="QB_ROW_62030" localSheetId="5" hidden="1">'JUN 24 BVA'!$D$249</definedName>
    <definedName name="QB_ROW_62030" localSheetId="1" hidden="1">'JUN 24 I&amp;E MTD'!$D$236</definedName>
    <definedName name="QB_ROW_62030" localSheetId="2" hidden="1">'JUN 24 I&amp;E YTD'!$D$249</definedName>
    <definedName name="QB_ROW_62310" localSheetId="3" hidden="1">'JUN 24 General Ledger'!$B$419</definedName>
    <definedName name="QB_ROW_62330" localSheetId="5" hidden="1">'JUN 24 BVA'!$D$280</definedName>
    <definedName name="QB_ROW_62330" localSheetId="1" hidden="1">'JUN 24 I&amp;E MTD'!$D$266</definedName>
    <definedName name="QB_ROW_62330" localSheetId="2" hidden="1">'JUN 24 I&amp;E YTD'!$D$279</definedName>
    <definedName name="QB_ROW_6250" localSheetId="0" hidden="1">'JUN 24 Balance Sheet'!$F$53</definedName>
    <definedName name="QB_ROW_63010" localSheetId="3" hidden="1">'JUN 24 General Ledger'!$B$425</definedName>
    <definedName name="QB_ROW_63020" localSheetId="3" hidden="1">'JUN 24 General Ledger'!$C$432</definedName>
    <definedName name="QB_ROW_63030" localSheetId="5" hidden="1">'JUN 24 BVA'!$D$288</definedName>
    <definedName name="QB_ROW_63030" localSheetId="1" hidden="1">'JUN 24 I&amp;E MTD'!$D$273</definedName>
    <definedName name="QB_ROW_63030" localSheetId="2" hidden="1">'JUN 24 I&amp;E YTD'!$D$287</definedName>
    <definedName name="QB_ROW_63240" localSheetId="5" hidden="1">'JUN 24 BVA'!$E$295</definedName>
    <definedName name="QB_ROW_63240" localSheetId="1" hidden="1">'JUN 24 I&amp;E MTD'!$E$277</definedName>
    <definedName name="QB_ROW_63240" localSheetId="2" hidden="1">'JUN 24 I&amp;E YTD'!$E$294</definedName>
    <definedName name="QB_ROW_63310" localSheetId="3" hidden="1">'JUN 24 General Ledger'!$B$436</definedName>
    <definedName name="QB_ROW_63320" localSheetId="3" hidden="1">'JUN 24 General Ledger'!$C$435</definedName>
    <definedName name="QB_ROW_63330" localSheetId="5" hidden="1">'JUN 24 BVA'!$D$296</definedName>
    <definedName name="QB_ROW_63330" localSheetId="1" hidden="1">'JUN 24 I&amp;E MTD'!$D$278</definedName>
    <definedName name="QB_ROW_63330" localSheetId="2" hidden="1">'JUN 24 I&amp;E YTD'!$D$295</definedName>
    <definedName name="QB_ROW_6340" localSheetId="0" hidden="1">'JUN 24 Balance Sheet'!$E$54</definedName>
    <definedName name="QB_ROW_64250" localSheetId="5" hidden="1">'JUN 24 BVA'!$F$29</definedName>
    <definedName name="QB_ROW_64250" localSheetId="1" hidden="1">'JUN 24 I&amp;E MTD'!$F$29</definedName>
    <definedName name="QB_ROW_64250" localSheetId="2" hidden="1">'JUN 24 I&amp;E YTD'!$F$29</definedName>
    <definedName name="QB_ROW_7001" localSheetId="0" hidden="1">'JUN 24 Balance Sheet'!$A$33</definedName>
    <definedName name="QB_ROW_70010" localSheetId="3" hidden="1">'JUN 24 General Ledger'!$B$14</definedName>
    <definedName name="QB_ROW_70040" localSheetId="5" hidden="1">'JUN 24 BVA'!$E$12</definedName>
    <definedName name="QB_ROW_70040" localSheetId="1" hidden="1">'JUN 24 I&amp;E MTD'!$E$12</definedName>
    <definedName name="QB_ROW_70040" localSheetId="2" hidden="1">'JUN 24 I&amp;E YTD'!$E$12</definedName>
    <definedName name="QB_ROW_70250" localSheetId="5" hidden="1">'JUN 24 BVA'!$F$33</definedName>
    <definedName name="QB_ROW_70250" localSheetId="1" hidden="1">'JUN 24 I&amp;E MTD'!$F$33</definedName>
    <definedName name="QB_ROW_70250" localSheetId="2" hidden="1">'JUN 24 I&amp;E YTD'!$F$33</definedName>
    <definedName name="QB_ROW_70310" localSheetId="3" hidden="1">'JUN 24 General Ledger'!$B$27</definedName>
    <definedName name="QB_ROW_70340" localSheetId="5" hidden="1">'JUN 24 BVA'!$E$34</definedName>
    <definedName name="QB_ROW_70340" localSheetId="1" hidden="1">'JUN 24 I&amp;E MTD'!$E$34</definedName>
    <definedName name="QB_ROW_70340" localSheetId="2" hidden="1">'JUN 24 I&amp;E YTD'!$E$34</definedName>
    <definedName name="QB_ROW_72250" localSheetId="5" hidden="1">'JUN 24 BVA'!$F$18</definedName>
    <definedName name="QB_ROW_72250" localSheetId="1" hidden="1">'JUN 24 I&amp;E MTD'!$F$18</definedName>
    <definedName name="QB_ROW_72250" localSheetId="2" hidden="1">'JUN 24 I&amp;E YTD'!$F$18</definedName>
    <definedName name="QB_ROW_7301" localSheetId="0" hidden="1">'JUN 24 Balance Sheet'!$A$72</definedName>
    <definedName name="QB_ROW_74030" localSheetId="3" hidden="1">'JUN 24 General Ledger'!$D$190</definedName>
    <definedName name="QB_ROW_74260" localSheetId="5" hidden="1">'JUN 24 BVA'!$G$114</definedName>
    <definedName name="QB_ROW_74260" localSheetId="1" hidden="1">'JUN 24 I&amp;E MTD'!$G$114</definedName>
    <definedName name="QB_ROW_74260" localSheetId="2" hidden="1">'JUN 24 I&amp;E YTD'!$G$114</definedName>
    <definedName name="QB_ROW_74330" localSheetId="3" hidden="1">'JUN 24 General Ledger'!$D$192</definedName>
    <definedName name="QB_ROW_75260" localSheetId="5" hidden="1">'JUN 24 BVA'!$G$66</definedName>
    <definedName name="QB_ROW_75260" localSheetId="1" hidden="1">'JUN 24 I&amp;E MTD'!$G$66</definedName>
    <definedName name="QB_ROW_75260" localSheetId="2" hidden="1">'JUN 24 I&amp;E YTD'!$G$66</definedName>
    <definedName name="QB_ROW_76250" localSheetId="5" hidden="1">'JUN 24 BVA'!$F$49</definedName>
    <definedName name="QB_ROW_76250" localSheetId="1" hidden="1">'JUN 24 I&amp;E MTD'!$F$49</definedName>
    <definedName name="QB_ROW_76250" localSheetId="2" hidden="1">'JUN 24 I&amp;E YTD'!$F$49</definedName>
    <definedName name="QB_ROW_77260" localSheetId="5" hidden="1">'JUN 24 BVA'!$G$113</definedName>
    <definedName name="QB_ROW_77260" localSheetId="1" hidden="1">'JUN 24 I&amp;E MTD'!$G$113</definedName>
    <definedName name="QB_ROW_77260" localSheetId="2" hidden="1">'JUN 24 I&amp;E YTD'!$G$113</definedName>
    <definedName name="QB_ROW_80050" localSheetId="3" hidden="1">'JUN 24 General Ledger'!$F$73</definedName>
    <definedName name="QB_ROW_8011" localSheetId="0" hidden="1">'JUN 24 Balance Sheet'!$B$34</definedName>
    <definedName name="QB_ROW_80280" localSheetId="5" hidden="1">'JUN 24 BVA'!$I$83</definedName>
    <definedName name="QB_ROW_80280" localSheetId="1" hidden="1">'JUN 24 I&amp;E MTD'!$I$83</definedName>
    <definedName name="QB_ROW_80280" localSheetId="2" hidden="1">'JUN 24 I&amp;E YTD'!$I$83</definedName>
    <definedName name="QB_ROW_80350" localSheetId="3" hidden="1">'JUN 24 General Ledger'!$F$78</definedName>
    <definedName name="QB_ROW_82030" localSheetId="3" hidden="1">'JUN 24 General Ledger'!$D$66</definedName>
    <definedName name="QB_ROW_82060" localSheetId="5" hidden="1">'JUN 24 BVA'!$G$80</definedName>
    <definedName name="QB_ROW_82060" localSheetId="1" hidden="1">'JUN 24 I&amp;E MTD'!$G$80</definedName>
    <definedName name="QB_ROW_82060" localSheetId="2" hidden="1">'JUN 24 I&amp;E YTD'!$G$80</definedName>
    <definedName name="QB_ROW_82330" localSheetId="3" hidden="1">'JUN 24 General Ledger'!$D$114</definedName>
    <definedName name="QB_ROW_82360" localSheetId="5" hidden="1">'JUN 24 BVA'!$G$94</definedName>
    <definedName name="QB_ROW_82360" localSheetId="1" hidden="1">'JUN 24 I&amp;E MTD'!$G$94</definedName>
    <definedName name="QB_ROW_82360" localSheetId="2" hidden="1">'JUN 24 I&amp;E YTD'!$G$94</definedName>
    <definedName name="QB_ROW_8311" localSheetId="0" hidden="1">'JUN 24 Balance Sheet'!$B$57</definedName>
    <definedName name="QB_ROW_83280" localSheetId="5" hidden="1">'JUN 24 BVA'!$I$141</definedName>
    <definedName name="QB_ROW_83280" localSheetId="1" hidden="1">'JUN 24 I&amp;E MTD'!$I$137</definedName>
    <definedName name="QB_ROW_83280" localSheetId="2" hidden="1">'JUN 24 I&amp;E YTD'!$I$141</definedName>
    <definedName name="QB_ROW_84280" localSheetId="5" hidden="1">'JUN 24 BVA'!$I$139</definedName>
    <definedName name="QB_ROW_84280" localSheetId="1" hidden="1">'JUN 24 I&amp;E MTD'!$I$135</definedName>
    <definedName name="QB_ROW_84280" localSheetId="2" hidden="1">'JUN 24 I&amp;E YTD'!$I$139</definedName>
    <definedName name="QB_ROW_86030" localSheetId="3" hidden="1">'JUN 24 General Ledger'!$D$255</definedName>
    <definedName name="QB_ROW_86260" localSheetId="5" hidden="1">'JUN 24 BVA'!$G$146</definedName>
    <definedName name="QB_ROW_86260" localSheetId="1" hidden="1">'JUN 24 I&amp;E MTD'!$G$142</definedName>
    <definedName name="QB_ROW_86260" localSheetId="2" hidden="1">'JUN 24 I&amp;E YTD'!$G$146</definedName>
    <definedName name="QB_ROW_86321" localSheetId="5" hidden="1">'JUN 24 BVA'!$C$39</definedName>
    <definedName name="QB_ROW_86321" localSheetId="1" hidden="1">'JUN 24 I&amp;E MTD'!$C$39</definedName>
    <definedName name="QB_ROW_86321" localSheetId="2" hidden="1">'JUN 24 I&amp;E YTD'!$C$39</definedName>
    <definedName name="QB_ROW_86330" localSheetId="3" hidden="1">'JUN 24 General Ledger'!$D$257</definedName>
    <definedName name="QB_ROW_87031" localSheetId="5" hidden="1">'JUN 24 BVA'!$D$36</definedName>
    <definedName name="QB_ROW_87031" localSheetId="1" hidden="1">'JUN 24 I&amp;E MTD'!$D$36</definedName>
    <definedName name="QB_ROW_87031" localSheetId="2" hidden="1">'JUN 24 I&amp;E YTD'!$D$36</definedName>
    <definedName name="QB_ROW_87250" localSheetId="5" hidden="1">'JUN 24 BVA'!$F$150</definedName>
    <definedName name="QB_ROW_87250" localSheetId="1" hidden="1">'JUN 24 I&amp;E MTD'!$F$146</definedName>
    <definedName name="QB_ROW_87250" localSheetId="2" hidden="1">'JUN 24 I&amp;E YTD'!$F$150</definedName>
    <definedName name="QB_ROW_87331" localSheetId="5" hidden="1">'JUN 24 BVA'!$D$38</definedName>
    <definedName name="QB_ROW_87331" localSheetId="1" hidden="1">'JUN 24 I&amp;E MTD'!$D$38</definedName>
    <definedName name="QB_ROW_87331" localSheetId="2" hidden="1">'JUN 24 I&amp;E YTD'!$D$38</definedName>
    <definedName name="QB_ROW_88250" localSheetId="5" hidden="1">'JUN 24 BVA'!$F$151</definedName>
    <definedName name="QB_ROW_88250" localSheetId="1" hidden="1">'JUN 24 I&amp;E MTD'!$F$147</definedName>
    <definedName name="QB_ROW_88250" localSheetId="2" hidden="1">'JUN 24 I&amp;E YTD'!$F$151</definedName>
    <definedName name="QB_ROW_90020" localSheetId="3" hidden="1">'JUN 24 General Ledger'!$C$264</definedName>
    <definedName name="QB_ROW_9021" localSheetId="0" hidden="1">'JUN 24 Balance Sheet'!$C$35</definedName>
    <definedName name="QB_ROW_90250" localSheetId="5" hidden="1">'JUN 24 BVA'!$F$156</definedName>
    <definedName name="QB_ROW_90250" localSheetId="1" hidden="1">'JUN 24 I&amp;E MTD'!$F$152</definedName>
    <definedName name="QB_ROW_90250" localSheetId="2" hidden="1">'JUN 24 I&amp;E YTD'!$F$156</definedName>
    <definedName name="QB_ROW_90320" localSheetId="3" hidden="1">'JUN 24 General Ledger'!$C$279</definedName>
    <definedName name="QB_ROW_91020" localSheetId="3" hidden="1">'JUN 24 General Ledger'!$C$299</definedName>
    <definedName name="QB_ROW_91030" localSheetId="3" hidden="1">'JUN 24 General Ledger'!$D$363</definedName>
    <definedName name="QB_ROW_91050" localSheetId="5" hidden="1">'JUN 24 BVA'!$F$177</definedName>
    <definedName name="QB_ROW_91050" localSheetId="1" hidden="1">'JUN 24 I&amp;E MTD'!$F$171</definedName>
    <definedName name="QB_ROW_91050" localSheetId="2" hidden="1">'JUN 24 I&amp;E YTD'!$F$177</definedName>
    <definedName name="QB_ROW_91260" localSheetId="5" hidden="1">'JUN 24 BVA'!$G$205</definedName>
    <definedName name="QB_ROW_91260" localSheetId="1" hidden="1">'JUN 24 I&amp;E MTD'!$G$197</definedName>
    <definedName name="QB_ROW_91260" localSheetId="2" hidden="1">'JUN 24 I&amp;E YTD'!$G$205</definedName>
    <definedName name="QB_ROW_91320" localSheetId="3" hidden="1">'JUN 24 General Ledger'!$C$367</definedName>
    <definedName name="QB_ROW_91330" localSheetId="3" hidden="1">'JUN 24 General Ledger'!$D$366</definedName>
    <definedName name="QB_ROW_91350" localSheetId="5" hidden="1">'JUN 24 BVA'!$F$206</definedName>
    <definedName name="QB_ROW_91350" localSheetId="1" hidden="1">'JUN 24 I&amp;E MTD'!$F$198</definedName>
    <definedName name="QB_ROW_91350" localSheetId="2" hidden="1">'JUN 24 I&amp;E YTD'!$F$206</definedName>
    <definedName name="QB_ROW_92030" localSheetId="3" hidden="1">'JUN 24 General Ledger'!$D$195</definedName>
    <definedName name="QB_ROW_92060" localSheetId="5" hidden="1">'JUN 24 BVA'!$G$117</definedName>
    <definedName name="QB_ROW_92060" localSheetId="1" hidden="1">'JUN 24 I&amp;E MTD'!$G$117</definedName>
    <definedName name="QB_ROW_92060" localSheetId="2" hidden="1">'JUN 24 I&amp;E YTD'!$G$117</definedName>
    <definedName name="QB_ROW_92330" localSheetId="3" hidden="1">'JUN 24 General Ledger'!$D$219</definedName>
    <definedName name="QB_ROW_92360" localSheetId="5" hidden="1">'JUN 24 BVA'!$G$127</definedName>
    <definedName name="QB_ROW_92360" localSheetId="1" hidden="1">'JUN 24 I&amp;E MTD'!$G$124</definedName>
    <definedName name="QB_ROW_92360" localSheetId="2" hidden="1">'JUN 24 I&amp;E YTD'!$G$127</definedName>
    <definedName name="QB_ROW_9321" localSheetId="0" hidden="1">'JUN 24 Balance Sheet'!$C$56</definedName>
    <definedName name="QB_ROW_93240" localSheetId="0" hidden="1">'JUN 24 Balance Sheet'!$E$12</definedName>
    <definedName name="QB_ROW_94020" localSheetId="3" hidden="1">'JUN 24 General Ledger'!$C$285</definedName>
    <definedName name="QB_ROW_94250" localSheetId="5" hidden="1">'JUN 24 BVA'!$F$163</definedName>
    <definedName name="QB_ROW_94250" localSheetId="1" hidden="1">'JUN 24 I&amp;E MTD'!$F$158</definedName>
    <definedName name="QB_ROW_94250" localSheetId="2" hidden="1">'JUN 24 I&amp;E YTD'!$F$163</definedName>
    <definedName name="QB_ROW_94320" localSheetId="3" hidden="1">'JUN 24 General Ledger'!$C$289</definedName>
    <definedName name="QB_ROW_96020" localSheetId="3" hidden="1">'JUN 24 General Ledger'!$C$280</definedName>
    <definedName name="QB_ROW_96250" localSheetId="5" hidden="1">'JUN 24 BVA'!$F$157</definedName>
    <definedName name="QB_ROW_96250" localSheetId="1" hidden="1">'JUN 24 I&amp;E MTD'!$F$153</definedName>
    <definedName name="QB_ROW_96250" localSheetId="2" hidden="1">'JUN 24 I&amp;E YTD'!$F$157</definedName>
    <definedName name="QB_ROW_96320" localSheetId="3" hidden="1">'JUN 24 General Ledger'!$C$282</definedName>
    <definedName name="QB_ROW_97020" localSheetId="3" hidden="1">'JUN 24 General Ledger'!$C$290</definedName>
    <definedName name="QB_ROW_97050" localSheetId="5" hidden="1">'JUN 24 BVA'!$F$164</definedName>
    <definedName name="QB_ROW_97050" localSheetId="1" hidden="1">'JUN 24 I&amp;E MTD'!$F$159</definedName>
    <definedName name="QB_ROW_97050" localSheetId="2" hidden="1">'JUN 24 I&amp;E YTD'!$F$164</definedName>
    <definedName name="QB_ROW_97260" localSheetId="5" hidden="1">'JUN 24 BVA'!$G$175</definedName>
    <definedName name="QB_ROW_97260" localSheetId="2" hidden="1">'JUN 24 I&amp;E YTD'!$G$175</definedName>
    <definedName name="QB_ROW_97320" localSheetId="3" hidden="1">'JUN 24 General Ledger'!$C$298</definedName>
    <definedName name="QB_ROW_97350" localSheetId="5" hidden="1">'JUN 24 BVA'!$F$176</definedName>
    <definedName name="QB_ROW_97350" localSheetId="1" hidden="1">'JUN 24 I&amp;E MTD'!$F$170</definedName>
    <definedName name="QB_ROW_97350" localSheetId="2" hidden="1">'JUN 24 I&amp;E YTD'!$F$176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20240630</definedName>
    <definedName name="QBENDDATE" localSheetId="5">20241231</definedName>
    <definedName name="QBENDDATE" localSheetId="3">20240630</definedName>
    <definedName name="QBENDDATE" localSheetId="1">20240630</definedName>
    <definedName name="QBENDDATE" localSheetId="2">20240630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20240601</definedName>
    <definedName name="QBSTARTDATE" localSheetId="1">20240601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7" i="5" l="1"/>
  <c r="L307" i="5"/>
  <c r="K307" i="5"/>
  <c r="J307" i="5"/>
  <c r="M306" i="5"/>
  <c r="L306" i="5"/>
  <c r="K306" i="5"/>
  <c r="J306" i="5"/>
  <c r="M305" i="5"/>
  <c r="L305" i="5"/>
  <c r="K305" i="5"/>
  <c r="J305" i="5"/>
  <c r="M304" i="5"/>
  <c r="L304" i="5"/>
  <c r="K304" i="5"/>
  <c r="J304" i="5"/>
  <c r="M303" i="5"/>
  <c r="L303" i="5"/>
  <c r="M302" i="5"/>
  <c r="L302" i="5"/>
  <c r="M301" i="5"/>
  <c r="L301" i="5"/>
  <c r="M300" i="5"/>
  <c r="L300" i="5"/>
  <c r="M299" i="5"/>
  <c r="L299" i="5"/>
  <c r="M298" i="5"/>
  <c r="L298" i="5"/>
  <c r="J296" i="5"/>
  <c r="J294" i="5"/>
  <c r="M287" i="5"/>
  <c r="L287" i="5"/>
  <c r="K287" i="5"/>
  <c r="J287" i="5"/>
  <c r="M286" i="5"/>
  <c r="L286" i="5"/>
  <c r="M281" i="5"/>
  <c r="L281" i="5"/>
  <c r="K281" i="5"/>
  <c r="J281" i="5"/>
  <c r="M280" i="5"/>
  <c r="L280" i="5"/>
  <c r="K280" i="5"/>
  <c r="J280" i="5"/>
  <c r="M279" i="5"/>
  <c r="L279" i="5"/>
  <c r="K279" i="5"/>
  <c r="J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71" i="5"/>
  <c r="L271" i="5"/>
  <c r="M270" i="5"/>
  <c r="L270" i="5"/>
  <c r="M269" i="5"/>
  <c r="L269" i="5"/>
  <c r="M268" i="5"/>
  <c r="L268" i="5"/>
  <c r="M265" i="5"/>
  <c r="L265" i="5"/>
  <c r="M264" i="5"/>
  <c r="L264" i="5"/>
  <c r="K264" i="5"/>
  <c r="J264" i="5"/>
  <c r="M263" i="5"/>
  <c r="L263" i="5"/>
  <c r="M262" i="5"/>
  <c r="L262" i="5"/>
  <c r="M261" i="5"/>
  <c r="L261" i="5"/>
  <c r="M260" i="5"/>
  <c r="L260" i="5"/>
  <c r="M258" i="5"/>
  <c r="L258" i="5"/>
  <c r="M257" i="5"/>
  <c r="L257" i="5"/>
  <c r="K257" i="5"/>
  <c r="J257" i="5"/>
  <c r="M256" i="5"/>
  <c r="L256" i="5"/>
  <c r="M255" i="5"/>
  <c r="L255" i="5"/>
  <c r="M254" i="5"/>
  <c r="L254" i="5"/>
  <c r="M253" i="5"/>
  <c r="L253" i="5"/>
  <c r="M252" i="5"/>
  <c r="L252" i="5"/>
  <c r="M251" i="5"/>
  <c r="L251" i="5"/>
  <c r="J248" i="5"/>
  <c r="M243" i="5"/>
  <c r="L243" i="5"/>
  <c r="K243" i="5"/>
  <c r="J243" i="5"/>
  <c r="M242" i="5"/>
  <c r="L242" i="5"/>
  <c r="K242" i="5"/>
  <c r="J242" i="5"/>
  <c r="M241" i="5"/>
  <c r="L241" i="5"/>
  <c r="M240" i="5"/>
  <c r="L240" i="5"/>
  <c r="K240" i="5"/>
  <c r="J240" i="5"/>
  <c r="M239" i="5"/>
  <c r="L239" i="5"/>
  <c r="K239" i="5"/>
  <c r="J239" i="5"/>
  <c r="M238" i="5"/>
  <c r="L238" i="5"/>
  <c r="M237" i="5"/>
  <c r="L237" i="5"/>
  <c r="M235" i="5"/>
  <c r="L235" i="5"/>
  <c r="M234" i="5"/>
  <c r="L234" i="5"/>
  <c r="M233" i="5"/>
  <c r="L233" i="5"/>
  <c r="M232" i="5"/>
  <c r="L232" i="5"/>
  <c r="M231" i="5"/>
  <c r="L231" i="5"/>
  <c r="M230" i="5"/>
  <c r="L230" i="5"/>
  <c r="M228" i="5"/>
  <c r="L228" i="5"/>
  <c r="K228" i="5"/>
  <c r="J228" i="5"/>
  <c r="M227" i="5"/>
  <c r="L227" i="5"/>
  <c r="K227" i="5"/>
  <c r="J227" i="5"/>
  <c r="M225" i="5"/>
  <c r="L225" i="5"/>
  <c r="M224" i="5"/>
  <c r="L224" i="5"/>
  <c r="M222" i="5"/>
  <c r="L222" i="5"/>
  <c r="M221" i="5"/>
  <c r="L221" i="5"/>
  <c r="K221" i="5"/>
  <c r="J221" i="5"/>
  <c r="M220" i="5"/>
  <c r="L220" i="5"/>
  <c r="M219" i="5"/>
  <c r="L219" i="5"/>
  <c r="M218" i="5"/>
  <c r="L218" i="5"/>
  <c r="M217" i="5"/>
  <c r="L217" i="5"/>
  <c r="M216" i="5"/>
  <c r="L216" i="5"/>
  <c r="M214" i="5"/>
  <c r="L214" i="5"/>
  <c r="M212" i="5"/>
  <c r="L212" i="5"/>
  <c r="K212" i="5"/>
  <c r="J212" i="5"/>
  <c r="M210" i="5"/>
  <c r="L210" i="5"/>
  <c r="M209" i="5"/>
  <c r="L209" i="5"/>
  <c r="M207" i="5"/>
  <c r="L207" i="5"/>
  <c r="K207" i="5"/>
  <c r="J207" i="5"/>
  <c r="M206" i="5"/>
  <c r="L206" i="5"/>
  <c r="K206" i="5"/>
  <c r="J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6" i="5"/>
  <c r="L176" i="5"/>
  <c r="K176" i="5"/>
  <c r="J176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3" i="5"/>
  <c r="L163" i="5"/>
  <c r="M162" i="5"/>
  <c r="L162" i="5"/>
  <c r="M159" i="5"/>
  <c r="L159" i="5"/>
  <c r="K159" i="5"/>
  <c r="J159" i="5"/>
  <c r="M158" i="5"/>
  <c r="L158" i="5"/>
  <c r="M157" i="5"/>
  <c r="L157" i="5"/>
  <c r="M156" i="5"/>
  <c r="L156" i="5"/>
  <c r="M155" i="5"/>
  <c r="L155" i="5"/>
  <c r="M154" i="5"/>
  <c r="L154" i="5"/>
  <c r="M152" i="5"/>
  <c r="L152" i="5"/>
  <c r="K152" i="5"/>
  <c r="J152" i="5"/>
  <c r="M151" i="5"/>
  <c r="L151" i="5"/>
  <c r="M150" i="5"/>
  <c r="L150" i="5"/>
  <c r="M148" i="5"/>
  <c r="L148" i="5"/>
  <c r="K148" i="5"/>
  <c r="J148" i="5"/>
  <c r="M147" i="5"/>
  <c r="L147" i="5"/>
  <c r="K147" i="5"/>
  <c r="J147" i="5"/>
  <c r="M146" i="5"/>
  <c r="L146" i="5"/>
  <c r="M145" i="5"/>
  <c r="L145" i="5"/>
  <c r="K145" i="5"/>
  <c r="J145" i="5"/>
  <c r="M144" i="5"/>
  <c r="L144" i="5"/>
  <c r="M143" i="5"/>
  <c r="L143" i="5"/>
  <c r="M142" i="5"/>
  <c r="L142" i="5"/>
  <c r="K142" i="5"/>
  <c r="J142" i="5"/>
  <c r="M141" i="5"/>
  <c r="L141" i="5"/>
  <c r="M140" i="5"/>
  <c r="L140" i="5"/>
  <c r="M139" i="5"/>
  <c r="L139" i="5"/>
  <c r="M136" i="5"/>
  <c r="L136" i="5"/>
  <c r="K136" i="5"/>
  <c r="J136" i="5"/>
  <c r="M134" i="5"/>
  <c r="L134" i="5"/>
  <c r="M133" i="5"/>
  <c r="L133" i="5"/>
  <c r="M132" i="5"/>
  <c r="L132" i="5"/>
  <c r="M131" i="5"/>
  <c r="L131" i="5"/>
  <c r="M130" i="5"/>
  <c r="L130" i="5"/>
  <c r="M128" i="5"/>
  <c r="L128" i="5"/>
  <c r="M127" i="5"/>
  <c r="L127" i="5"/>
  <c r="K127" i="5"/>
  <c r="J127" i="5"/>
  <c r="M126" i="5"/>
  <c r="L126" i="5"/>
  <c r="M125" i="5"/>
  <c r="L125" i="5"/>
  <c r="K125" i="5"/>
  <c r="J125" i="5"/>
  <c r="M124" i="5"/>
  <c r="L124" i="5"/>
  <c r="M121" i="5"/>
  <c r="L121" i="5"/>
  <c r="K121" i="5"/>
  <c r="J121" i="5"/>
  <c r="M120" i="5"/>
  <c r="L120" i="5"/>
  <c r="M119" i="5"/>
  <c r="L119" i="5"/>
  <c r="M115" i="5"/>
  <c r="L115" i="5"/>
  <c r="K115" i="5"/>
  <c r="J115" i="5"/>
  <c r="M113" i="5"/>
  <c r="L113" i="5"/>
  <c r="M112" i="5"/>
  <c r="L112" i="5"/>
  <c r="M111" i="5"/>
  <c r="L111" i="5"/>
  <c r="M109" i="5"/>
  <c r="L109" i="5"/>
  <c r="K109" i="5"/>
  <c r="J109" i="5"/>
  <c r="M108" i="5"/>
  <c r="L108" i="5"/>
  <c r="K108" i="5"/>
  <c r="J108" i="5"/>
  <c r="M107" i="5"/>
  <c r="L107" i="5"/>
  <c r="M106" i="5"/>
  <c r="L106" i="5"/>
  <c r="M105" i="5"/>
  <c r="L105" i="5"/>
  <c r="M103" i="5"/>
  <c r="L103" i="5"/>
  <c r="K103" i="5"/>
  <c r="J103" i="5"/>
  <c r="M102" i="5"/>
  <c r="L102" i="5"/>
  <c r="M101" i="5"/>
  <c r="L101" i="5"/>
  <c r="M100" i="5"/>
  <c r="L100" i="5"/>
  <c r="M99" i="5"/>
  <c r="L99" i="5"/>
  <c r="M98" i="5"/>
  <c r="L98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K88" i="5"/>
  <c r="J88" i="5"/>
  <c r="M87" i="5"/>
  <c r="L87" i="5"/>
  <c r="M86" i="5"/>
  <c r="L86" i="5"/>
  <c r="M85" i="5"/>
  <c r="L85" i="5"/>
  <c r="M84" i="5"/>
  <c r="L84" i="5"/>
  <c r="M83" i="5"/>
  <c r="L83" i="5"/>
  <c r="M81" i="5"/>
  <c r="L81" i="5"/>
  <c r="M78" i="5"/>
  <c r="L78" i="5"/>
  <c r="K78" i="5"/>
  <c r="J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8" i="5"/>
  <c r="L68" i="5"/>
  <c r="K68" i="5"/>
  <c r="J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7" i="5"/>
  <c r="L57" i="5"/>
  <c r="M56" i="5"/>
  <c r="L56" i="5"/>
  <c r="K56" i="5"/>
  <c r="J56" i="5"/>
  <c r="M55" i="5"/>
  <c r="L55" i="5"/>
  <c r="M54" i="5"/>
  <c r="L54" i="5"/>
  <c r="M52" i="5"/>
  <c r="L52" i="5"/>
  <c r="M51" i="5"/>
  <c r="L51" i="5"/>
  <c r="M50" i="5"/>
  <c r="L50" i="5"/>
  <c r="M49" i="5"/>
  <c r="L49" i="5"/>
  <c r="M47" i="5"/>
  <c r="L47" i="5"/>
  <c r="K47" i="5"/>
  <c r="J47" i="5"/>
  <c r="M46" i="5"/>
  <c r="L46" i="5"/>
  <c r="M45" i="5"/>
  <c r="L45" i="5"/>
  <c r="M44" i="5"/>
  <c r="L44" i="5"/>
  <c r="M43" i="5"/>
  <c r="L43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37" i="4"/>
  <c r="P437" i="4"/>
  <c r="Q436" i="4"/>
  <c r="P436" i="4"/>
  <c r="Q435" i="4"/>
  <c r="P435" i="4"/>
  <c r="Q434" i="4"/>
  <c r="Q433" i="4"/>
  <c r="Q431" i="4"/>
  <c r="P431" i="4"/>
  <c r="Q430" i="4"/>
  <c r="P430" i="4"/>
  <c r="Q429" i="4"/>
  <c r="Q428" i="4"/>
  <c r="Q424" i="4"/>
  <c r="P424" i="4"/>
  <c r="Q423" i="4"/>
  <c r="P423" i="4"/>
  <c r="Q422" i="4"/>
  <c r="Q419" i="4"/>
  <c r="P419" i="4"/>
  <c r="Q418" i="4"/>
  <c r="P418" i="4"/>
  <c r="Q417" i="4"/>
  <c r="P417" i="4"/>
  <c r="Q416" i="4"/>
  <c r="Q415" i="4"/>
  <c r="Q414" i="4"/>
  <c r="Q413" i="4"/>
  <c r="Q411" i="4"/>
  <c r="P411" i="4"/>
  <c r="Q410" i="4"/>
  <c r="Q408" i="4"/>
  <c r="P408" i="4"/>
  <c r="Q407" i="4"/>
  <c r="Q403" i="4"/>
  <c r="P403" i="4"/>
  <c r="Q402" i="4"/>
  <c r="P402" i="4"/>
  <c r="Q401" i="4"/>
  <c r="Q400" i="4"/>
  <c r="Q398" i="4"/>
  <c r="P398" i="4"/>
  <c r="Q397" i="4"/>
  <c r="Q395" i="4"/>
  <c r="P395" i="4"/>
  <c r="Q394" i="4"/>
  <c r="Q393" i="4"/>
  <c r="Q390" i="4"/>
  <c r="P390" i="4"/>
  <c r="Q389" i="4"/>
  <c r="P389" i="4"/>
  <c r="Q388" i="4"/>
  <c r="P388" i="4"/>
  <c r="Q387" i="4"/>
  <c r="Q386" i="4"/>
  <c r="Q382" i="4"/>
  <c r="Q381" i="4"/>
  <c r="Q380" i="4"/>
  <c r="Q379" i="4"/>
  <c r="Q378" i="4"/>
  <c r="Q377" i="4"/>
  <c r="Q376" i="4"/>
  <c r="Q373" i="4"/>
  <c r="P373" i="4"/>
  <c r="Q372" i="4"/>
  <c r="P372" i="4"/>
  <c r="Q371" i="4"/>
  <c r="Q368" i="4"/>
  <c r="P368" i="4"/>
  <c r="Q367" i="4"/>
  <c r="P367" i="4"/>
  <c r="Q366" i="4"/>
  <c r="P366" i="4"/>
  <c r="Q365" i="4"/>
  <c r="Q364" i="4"/>
  <c r="Q362" i="4"/>
  <c r="P362" i="4"/>
  <c r="Q361" i="4"/>
  <c r="Q360" i="4"/>
  <c r="Q359" i="4"/>
  <c r="Q358" i="4"/>
  <c r="Q356" i="4"/>
  <c r="P356" i="4"/>
  <c r="Q355" i="4"/>
  <c r="Q354" i="4"/>
  <c r="Q353" i="4"/>
  <c r="Q352" i="4"/>
  <c r="Q350" i="4"/>
  <c r="P350" i="4"/>
  <c r="Q349" i="4"/>
  <c r="Q348" i="4"/>
  <c r="Q347" i="4"/>
  <c r="Q345" i="4"/>
  <c r="P345" i="4"/>
  <c r="Q344" i="4"/>
  <c r="Q342" i="4"/>
  <c r="P342" i="4"/>
  <c r="Q341" i="4"/>
  <c r="Q340" i="4"/>
  <c r="Q338" i="4"/>
  <c r="P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298" i="4"/>
  <c r="P298" i="4"/>
  <c r="Q297" i="4"/>
  <c r="P297" i="4"/>
  <c r="Q296" i="4"/>
  <c r="Q294" i="4"/>
  <c r="P294" i="4"/>
  <c r="Q293" i="4"/>
  <c r="Q292" i="4"/>
  <c r="Q289" i="4"/>
  <c r="P289" i="4"/>
  <c r="Q288" i="4"/>
  <c r="Q287" i="4"/>
  <c r="Q286" i="4"/>
  <c r="Q283" i="4"/>
  <c r="P283" i="4"/>
  <c r="Q282" i="4"/>
  <c r="P282" i="4"/>
  <c r="Q281" i="4"/>
  <c r="Q279" i="4"/>
  <c r="P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3" i="4"/>
  <c r="P263" i="4"/>
  <c r="Q262" i="4"/>
  <c r="Q259" i="4"/>
  <c r="P259" i="4"/>
  <c r="Q258" i="4"/>
  <c r="P258" i="4"/>
  <c r="Q257" i="4"/>
  <c r="P257" i="4"/>
  <c r="Q256" i="4"/>
  <c r="Q254" i="4"/>
  <c r="P254" i="4"/>
  <c r="Q253" i="4"/>
  <c r="P253" i="4"/>
  <c r="Q252" i="4"/>
  <c r="Q251" i="4"/>
  <c r="Q250" i="4"/>
  <c r="Q249" i="4"/>
  <c r="Q248" i="4"/>
  <c r="Q246" i="4"/>
  <c r="P246" i="4"/>
  <c r="Q245" i="4"/>
  <c r="Q243" i="4"/>
  <c r="P243" i="4"/>
  <c r="Q242" i="4"/>
  <c r="P242" i="4"/>
  <c r="Q241" i="4"/>
  <c r="Q237" i="4"/>
  <c r="P237" i="4"/>
  <c r="Q236" i="4"/>
  <c r="P236" i="4"/>
  <c r="Q235" i="4"/>
  <c r="Q234" i="4"/>
  <c r="Q232" i="4"/>
  <c r="P232" i="4"/>
  <c r="Q231" i="4"/>
  <c r="Q229" i="4"/>
  <c r="P229" i="4"/>
  <c r="Q228" i="4"/>
  <c r="Q226" i="4"/>
  <c r="P226" i="4"/>
  <c r="Q225" i="4"/>
  <c r="Q222" i="4"/>
  <c r="P222" i="4"/>
  <c r="Q221" i="4"/>
  <c r="Q219" i="4"/>
  <c r="P219" i="4"/>
  <c r="Q218" i="4"/>
  <c r="P218" i="4"/>
  <c r="Q217" i="4"/>
  <c r="P217" i="4"/>
  <c r="Q216" i="4"/>
  <c r="Q215" i="4"/>
  <c r="Q214" i="4"/>
  <c r="Q213" i="4"/>
  <c r="Q212" i="4"/>
  <c r="Q211" i="4"/>
  <c r="Q210" i="4"/>
  <c r="Q209" i="4"/>
  <c r="Q208" i="4"/>
  <c r="Q207" i="4"/>
  <c r="Q205" i="4"/>
  <c r="P205" i="4"/>
  <c r="Q204" i="4"/>
  <c r="Q203" i="4"/>
  <c r="Q202" i="4"/>
  <c r="Q201" i="4"/>
  <c r="Q200" i="4"/>
  <c r="Q199" i="4"/>
  <c r="Q198" i="4"/>
  <c r="Q193" i="4"/>
  <c r="P193" i="4"/>
  <c r="Q192" i="4"/>
  <c r="P192" i="4"/>
  <c r="Q191" i="4"/>
  <c r="Q189" i="4"/>
  <c r="P189" i="4"/>
  <c r="Q188" i="4"/>
  <c r="Q187" i="4"/>
  <c r="Q185" i="4"/>
  <c r="P185" i="4"/>
  <c r="Q184" i="4"/>
  <c r="Q183" i="4"/>
  <c r="Q180" i="4"/>
  <c r="P180" i="4"/>
  <c r="Q179" i="4"/>
  <c r="P179" i="4"/>
  <c r="Q178" i="4"/>
  <c r="P178" i="4"/>
  <c r="Q177" i="4"/>
  <c r="Q176" i="4"/>
  <c r="Q175" i="4"/>
  <c r="Q174" i="4"/>
  <c r="Q173" i="4"/>
  <c r="Q172" i="4"/>
  <c r="Q171" i="4"/>
  <c r="Q170" i="4"/>
  <c r="Q169" i="4"/>
  <c r="Q167" i="4"/>
  <c r="P167" i="4"/>
  <c r="Q166" i="4"/>
  <c r="Q165" i="4"/>
  <c r="Q164" i="4"/>
  <c r="Q163" i="4"/>
  <c r="Q162" i="4"/>
  <c r="Q161" i="4"/>
  <c r="Q160" i="4"/>
  <c r="Q159" i="4"/>
  <c r="Q158" i="4"/>
  <c r="Q156" i="4"/>
  <c r="P156" i="4"/>
  <c r="Q155" i="4"/>
  <c r="Q154" i="4"/>
  <c r="Q153" i="4"/>
  <c r="Q150" i="4"/>
  <c r="P150" i="4"/>
  <c r="Q149" i="4"/>
  <c r="P149" i="4"/>
  <c r="Q148" i="4"/>
  <c r="Q146" i="4"/>
  <c r="P146" i="4"/>
  <c r="Q145" i="4"/>
  <c r="Q144" i="4"/>
  <c r="Q143" i="4"/>
  <c r="Q142" i="4"/>
  <c r="Q141" i="4"/>
  <c r="Q139" i="4"/>
  <c r="P139" i="4"/>
  <c r="Q138" i="4"/>
  <c r="Q137" i="4"/>
  <c r="Q136" i="4"/>
  <c r="Q135" i="4"/>
  <c r="Q134" i="4"/>
  <c r="Q133" i="4"/>
  <c r="Q131" i="4"/>
  <c r="P131" i="4"/>
  <c r="Q130" i="4"/>
  <c r="Q129" i="4"/>
  <c r="Q128" i="4"/>
  <c r="Q127" i="4"/>
  <c r="Q126" i="4"/>
  <c r="Q125" i="4"/>
  <c r="Q122" i="4"/>
  <c r="P122" i="4"/>
  <c r="Q121" i="4"/>
  <c r="Q120" i="4"/>
  <c r="Q119" i="4"/>
  <c r="Q118" i="4"/>
  <c r="Q117" i="4"/>
  <c r="Q116" i="4"/>
  <c r="Q114" i="4"/>
  <c r="P114" i="4"/>
  <c r="Q113" i="4"/>
  <c r="P113" i="4"/>
  <c r="Q112" i="4"/>
  <c r="Q111" i="4"/>
  <c r="Q110" i="4"/>
  <c r="Q109" i="4"/>
  <c r="Q108" i="4"/>
  <c r="Q107" i="4"/>
  <c r="Q106" i="4"/>
  <c r="Q104" i="4"/>
  <c r="P104" i="4"/>
  <c r="Q103" i="4"/>
  <c r="Q101" i="4"/>
  <c r="P101" i="4"/>
  <c r="Q100" i="4"/>
  <c r="Q99" i="4"/>
  <c r="Q97" i="4"/>
  <c r="P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79" i="4"/>
  <c r="P79" i="4"/>
  <c r="Q78" i="4"/>
  <c r="P78" i="4"/>
  <c r="Q77" i="4"/>
  <c r="Q76" i="4"/>
  <c r="Q75" i="4"/>
  <c r="Q74" i="4"/>
  <c r="Q71" i="4"/>
  <c r="P71" i="4"/>
  <c r="Q70" i="4"/>
  <c r="Q69" i="4"/>
  <c r="Q68" i="4"/>
  <c r="Q64" i="4"/>
  <c r="P64" i="4"/>
  <c r="Q63" i="4"/>
  <c r="P63" i="4"/>
  <c r="Q62" i="4"/>
  <c r="Q61" i="4"/>
  <c r="Q60" i="4"/>
  <c r="Q58" i="4"/>
  <c r="P58" i="4"/>
  <c r="Q57" i="4"/>
  <c r="Q55" i="4"/>
  <c r="P55" i="4"/>
  <c r="Q54" i="4"/>
  <c r="Q52" i="4"/>
  <c r="P52" i="4"/>
  <c r="Q51" i="4"/>
  <c r="Q48" i="4"/>
  <c r="P48" i="4"/>
  <c r="Q47" i="4"/>
  <c r="P47" i="4"/>
  <c r="Q46" i="4"/>
  <c r="Q43" i="4"/>
  <c r="P43" i="4"/>
  <c r="Q42" i="4"/>
  <c r="P42" i="4"/>
  <c r="Q41" i="4"/>
  <c r="Q39" i="4"/>
  <c r="P39" i="4"/>
  <c r="Q38" i="4"/>
  <c r="Q35" i="4"/>
  <c r="P35" i="4"/>
  <c r="Q34" i="4"/>
  <c r="Q32" i="4"/>
  <c r="P32" i="4"/>
  <c r="Q31" i="4"/>
  <c r="Q30" i="4"/>
  <c r="Q27" i="4"/>
  <c r="P27" i="4"/>
  <c r="Q26" i="4"/>
  <c r="P26" i="4"/>
  <c r="Q25" i="4"/>
  <c r="Q23" i="4"/>
  <c r="P23" i="4"/>
  <c r="Q22" i="4"/>
  <c r="Q20" i="4"/>
  <c r="P20" i="4"/>
  <c r="Q19" i="4"/>
  <c r="Q17" i="4"/>
  <c r="P17" i="4"/>
  <c r="Q16" i="4"/>
  <c r="Q13" i="4"/>
  <c r="P13" i="4"/>
  <c r="Q12" i="4"/>
  <c r="Q11" i="4"/>
  <c r="Q10" i="4"/>
  <c r="Q9" i="4"/>
  <c r="Q8" i="4"/>
  <c r="Q7" i="4"/>
  <c r="Q6" i="4"/>
  <c r="Q4" i="4"/>
  <c r="P4" i="4"/>
  <c r="Q3" i="4"/>
  <c r="M306" i="2"/>
  <c r="L306" i="2"/>
  <c r="K306" i="2"/>
  <c r="J306" i="2"/>
  <c r="M305" i="2"/>
  <c r="L305" i="2"/>
  <c r="K305" i="2"/>
  <c r="J305" i="2"/>
  <c r="M304" i="2"/>
  <c r="L304" i="2"/>
  <c r="K304" i="2"/>
  <c r="J304" i="2"/>
  <c r="M303" i="2"/>
  <c r="L303" i="2"/>
  <c r="K303" i="2"/>
  <c r="J303" i="2"/>
  <c r="M302" i="2"/>
  <c r="L302" i="2"/>
  <c r="M301" i="2"/>
  <c r="L301" i="2"/>
  <c r="M300" i="2"/>
  <c r="L300" i="2"/>
  <c r="M299" i="2"/>
  <c r="L299" i="2"/>
  <c r="M298" i="2"/>
  <c r="L298" i="2"/>
  <c r="M297" i="2"/>
  <c r="L297" i="2"/>
  <c r="J295" i="2"/>
  <c r="J293" i="2"/>
  <c r="M286" i="2"/>
  <c r="L286" i="2"/>
  <c r="K286" i="2"/>
  <c r="J286" i="2"/>
  <c r="M285" i="2"/>
  <c r="L285" i="2"/>
  <c r="M280" i="2"/>
  <c r="L280" i="2"/>
  <c r="K280" i="2"/>
  <c r="J280" i="2"/>
  <c r="M279" i="2"/>
  <c r="L279" i="2"/>
  <c r="K279" i="2"/>
  <c r="J279" i="2"/>
  <c r="M278" i="2"/>
  <c r="L278" i="2"/>
  <c r="K278" i="2"/>
  <c r="J278" i="2"/>
  <c r="M277" i="2"/>
  <c r="L277" i="2"/>
  <c r="M276" i="2"/>
  <c r="L276" i="2"/>
  <c r="M275" i="2"/>
  <c r="L275" i="2"/>
  <c r="M274" i="2"/>
  <c r="L274" i="2"/>
  <c r="M273" i="2"/>
  <c r="L273" i="2"/>
  <c r="M272" i="2"/>
  <c r="L272" i="2"/>
  <c r="M271" i="2"/>
  <c r="L271" i="2"/>
  <c r="M270" i="2"/>
  <c r="L270" i="2"/>
  <c r="M269" i="2"/>
  <c r="L269" i="2"/>
  <c r="M268" i="2"/>
  <c r="L268" i="2"/>
  <c r="M267" i="2"/>
  <c r="L267" i="2"/>
  <c r="M265" i="2"/>
  <c r="L265" i="2"/>
  <c r="M264" i="2"/>
  <c r="L264" i="2"/>
  <c r="K264" i="2"/>
  <c r="J264" i="2"/>
  <c r="M263" i="2"/>
  <c r="L263" i="2"/>
  <c r="M262" i="2"/>
  <c r="L262" i="2"/>
  <c r="M261" i="2"/>
  <c r="L261" i="2"/>
  <c r="M260" i="2"/>
  <c r="L260" i="2"/>
  <c r="M258" i="2"/>
  <c r="L258" i="2"/>
  <c r="M257" i="2"/>
  <c r="L257" i="2"/>
  <c r="K257" i="2"/>
  <c r="J257" i="2"/>
  <c r="M256" i="2"/>
  <c r="L256" i="2"/>
  <c r="M255" i="2"/>
  <c r="L255" i="2"/>
  <c r="M254" i="2"/>
  <c r="L254" i="2"/>
  <c r="M253" i="2"/>
  <c r="L253" i="2"/>
  <c r="M252" i="2"/>
  <c r="L252" i="2"/>
  <c r="M251" i="2"/>
  <c r="L251" i="2"/>
  <c r="J248" i="2"/>
  <c r="M243" i="2"/>
  <c r="L243" i="2"/>
  <c r="K243" i="2"/>
  <c r="J243" i="2"/>
  <c r="M242" i="2"/>
  <c r="L242" i="2"/>
  <c r="K242" i="2"/>
  <c r="J242" i="2"/>
  <c r="M241" i="2"/>
  <c r="L241" i="2"/>
  <c r="M240" i="2"/>
  <c r="L240" i="2"/>
  <c r="K240" i="2"/>
  <c r="J240" i="2"/>
  <c r="M239" i="2"/>
  <c r="L239" i="2"/>
  <c r="K239" i="2"/>
  <c r="J239" i="2"/>
  <c r="M238" i="2"/>
  <c r="L238" i="2"/>
  <c r="M237" i="2"/>
  <c r="L237" i="2"/>
  <c r="M235" i="2"/>
  <c r="L235" i="2"/>
  <c r="M234" i="2"/>
  <c r="L234" i="2"/>
  <c r="M233" i="2"/>
  <c r="L233" i="2"/>
  <c r="M232" i="2"/>
  <c r="L232" i="2"/>
  <c r="M231" i="2"/>
  <c r="L231" i="2"/>
  <c r="M230" i="2"/>
  <c r="L230" i="2"/>
  <c r="M228" i="2"/>
  <c r="L228" i="2"/>
  <c r="K228" i="2"/>
  <c r="J228" i="2"/>
  <c r="M227" i="2"/>
  <c r="L227" i="2"/>
  <c r="K227" i="2"/>
  <c r="J227" i="2"/>
  <c r="M225" i="2"/>
  <c r="L225" i="2"/>
  <c r="M224" i="2"/>
  <c r="L224" i="2"/>
  <c r="M222" i="2"/>
  <c r="L222" i="2"/>
  <c r="M221" i="2"/>
  <c r="L221" i="2"/>
  <c r="K221" i="2"/>
  <c r="J221" i="2"/>
  <c r="M220" i="2"/>
  <c r="L220" i="2"/>
  <c r="M219" i="2"/>
  <c r="L219" i="2"/>
  <c r="M218" i="2"/>
  <c r="L218" i="2"/>
  <c r="M217" i="2"/>
  <c r="L217" i="2"/>
  <c r="M216" i="2"/>
  <c r="L216" i="2"/>
  <c r="M214" i="2"/>
  <c r="L214" i="2"/>
  <c r="M212" i="2"/>
  <c r="L212" i="2"/>
  <c r="K212" i="2"/>
  <c r="J212" i="2"/>
  <c r="M210" i="2"/>
  <c r="L210" i="2"/>
  <c r="M209" i="2"/>
  <c r="L209" i="2"/>
  <c r="M207" i="2"/>
  <c r="L207" i="2"/>
  <c r="K207" i="2"/>
  <c r="J207" i="2"/>
  <c r="M206" i="2"/>
  <c r="L206" i="2"/>
  <c r="K206" i="2"/>
  <c r="J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6" i="2"/>
  <c r="L176" i="2"/>
  <c r="K176" i="2"/>
  <c r="J176" i="2"/>
  <c r="M174" i="2"/>
  <c r="L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3" i="2"/>
  <c r="L163" i="2"/>
  <c r="M162" i="2"/>
  <c r="L162" i="2"/>
  <c r="M159" i="2"/>
  <c r="L159" i="2"/>
  <c r="K159" i="2"/>
  <c r="J159" i="2"/>
  <c r="M158" i="2"/>
  <c r="L158" i="2"/>
  <c r="M157" i="2"/>
  <c r="L157" i="2"/>
  <c r="M156" i="2"/>
  <c r="L156" i="2"/>
  <c r="M155" i="2"/>
  <c r="L155" i="2"/>
  <c r="M154" i="2"/>
  <c r="L154" i="2"/>
  <c r="M152" i="2"/>
  <c r="L152" i="2"/>
  <c r="K152" i="2"/>
  <c r="J152" i="2"/>
  <c r="M151" i="2"/>
  <c r="L151" i="2"/>
  <c r="M150" i="2"/>
  <c r="L150" i="2"/>
  <c r="M148" i="2"/>
  <c r="L148" i="2"/>
  <c r="K148" i="2"/>
  <c r="J148" i="2"/>
  <c r="M147" i="2"/>
  <c r="L147" i="2"/>
  <c r="K147" i="2"/>
  <c r="J147" i="2"/>
  <c r="M146" i="2"/>
  <c r="L146" i="2"/>
  <c r="M145" i="2"/>
  <c r="L145" i="2"/>
  <c r="K145" i="2"/>
  <c r="J145" i="2"/>
  <c r="M144" i="2"/>
  <c r="L144" i="2"/>
  <c r="M143" i="2"/>
  <c r="L143" i="2"/>
  <c r="M142" i="2"/>
  <c r="L142" i="2"/>
  <c r="K142" i="2"/>
  <c r="J142" i="2"/>
  <c r="M141" i="2"/>
  <c r="L141" i="2"/>
  <c r="M140" i="2"/>
  <c r="L140" i="2"/>
  <c r="M139" i="2"/>
  <c r="L139" i="2"/>
  <c r="M136" i="2"/>
  <c r="L136" i="2"/>
  <c r="K136" i="2"/>
  <c r="J136" i="2"/>
  <c r="M134" i="2"/>
  <c r="L134" i="2"/>
  <c r="M133" i="2"/>
  <c r="L133" i="2"/>
  <c r="M132" i="2"/>
  <c r="L132" i="2"/>
  <c r="M131" i="2"/>
  <c r="L131" i="2"/>
  <c r="M130" i="2"/>
  <c r="L130" i="2"/>
  <c r="M128" i="2"/>
  <c r="L128" i="2"/>
  <c r="M127" i="2"/>
  <c r="L127" i="2"/>
  <c r="K127" i="2"/>
  <c r="J127" i="2"/>
  <c r="M126" i="2"/>
  <c r="L126" i="2"/>
  <c r="M125" i="2"/>
  <c r="L125" i="2"/>
  <c r="K125" i="2"/>
  <c r="J125" i="2"/>
  <c r="M124" i="2"/>
  <c r="L124" i="2"/>
  <c r="M121" i="2"/>
  <c r="L121" i="2"/>
  <c r="K121" i="2"/>
  <c r="J121" i="2"/>
  <c r="M120" i="2"/>
  <c r="L120" i="2"/>
  <c r="M119" i="2"/>
  <c r="L119" i="2"/>
  <c r="M115" i="2"/>
  <c r="L115" i="2"/>
  <c r="K115" i="2"/>
  <c r="J115" i="2"/>
  <c r="M113" i="2"/>
  <c r="L113" i="2"/>
  <c r="M112" i="2"/>
  <c r="L112" i="2"/>
  <c r="M111" i="2"/>
  <c r="L111" i="2"/>
  <c r="M109" i="2"/>
  <c r="L109" i="2"/>
  <c r="K109" i="2"/>
  <c r="J109" i="2"/>
  <c r="M108" i="2"/>
  <c r="L108" i="2"/>
  <c r="K108" i="2"/>
  <c r="J108" i="2"/>
  <c r="M107" i="2"/>
  <c r="L107" i="2"/>
  <c r="M106" i="2"/>
  <c r="L106" i="2"/>
  <c r="M105" i="2"/>
  <c r="L105" i="2"/>
  <c r="M103" i="2"/>
  <c r="L103" i="2"/>
  <c r="K103" i="2"/>
  <c r="J103" i="2"/>
  <c r="M102" i="2"/>
  <c r="L102" i="2"/>
  <c r="M101" i="2"/>
  <c r="L101" i="2"/>
  <c r="M100" i="2"/>
  <c r="L100" i="2"/>
  <c r="M99" i="2"/>
  <c r="L99" i="2"/>
  <c r="M98" i="2"/>
  <c r="L98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K88" i="2"/>
  <c r="J88" i="2"/>
  <c r="M87" i="2"/>
  <c r="L87" i="2"/>
  <c r="M86" i="2"/>
  <c r="L86" i="2"/>
  <c r="M85" i="2"/>
  <c r="L85" i="2"/>
  <c r="M84" i="2"/>
  <c r="L84" i="2"/>
  <c r="M83" i="2"/>
  <c r="L83" i="2"/>
  <c r="M81" i="2"/>
  <c r="L81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8" i="2"/>
  <c r="L68" i="2"/>
  <c r="K68" i="2"/>
  <c r="J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7" i="2"/>
  <c r="L57" i="2"/>
  <c r="M56" i="2"/>
  <c r="L56" i="2"/>
  <c r="K56" i="2"/>
  <c r="J56" i="2"/>
  <c r="M55" i="2"/>
  <c r="L55" i="2"/>
  <c r="M54" i="2"/>
  <c r="L54" i="2"/>
  <c r="M52" i="2"/>
  <c r="L52" i="2"/>
  <c r="M51" i="2"/>
  <c r="L51" i="2"/>
  <c r="M50" i="2"/>
  <c r="L50" i="2"/>
  <c r="M49" i="2"/>
  <c r="L49" i="2"/>
  <c r="M47" i="2"/>
  <c r="L47" i="2"/>
  <c r="K47" i="2"/>
  <c r="J47" i="2"/>
  <c r="M46" i="2"/>
  <c r="L46" i="2"/>
  <c r="M45" i="2"/>
  <c r="L45" i="2"/>
  <c r="M44" i="2"/>
  <c r="L44" i="2"/>
  <c r="M43" i="2"/>
  <c r="L43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289" i="3"/>
  <c r="L289" i="3"/>
  <c r="K289" i="3"/>
  <c r="J289" i="3"/>
  <c r="M288" i="3"/>
  <c r="L288" i="3"/>
  <c r="K288" i="3"/>
  <c r="J288" i="3"/>
  <c r="M287" i="3"/>
  <c r="L287" i="3"/>
  <c r="K287" i="3"/>
  <c r="J287" i="3"/>
  <c r="M286" i="3"/>
  <c r="L286" i="3"/>
  <c r="K286" i="3"/>
  <c r="J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J278" i="3"/>
  <c r="J276" i="3"/>
  <c r="M272" i="3"/>
  <c r="L272" i="3"/>
  <c r="K272" i="3"/>
  <c r="J272" i="3"/>
  <c r="M271" i="3"/>
  <c r="L271" i="3"/>
  <c r="M267" i="3"/>
  <c r="L267" i="3"/>
  <c r="K267" i="3"/>
  <c r="J267" i="3"/>
  <c r="M266" i="3"/>
  <c r="L266" i="3"/>
  <c r="K266" i="3"/>
  <c r="J266" i="3"/>
  <c r="M265" i="3"/>
  <c r="L265" i="3"/>
  <c r="K265" i="3"/>
  <c r="J265" i="3"/>
  <c r="M264" i="3"/>
  <c r="L264" i="3"/>
  <c r="M263" i="3"/>
  <c r="L263" i="3"/>
  <c r="M262" i="3"/>
  <c r="L262" i="3"/>
  <c r="M261" i="3"/>
  <c r="L261" i="3"/>
  <c r="M260" i="3"/>
  <c r="L260" i="3"/>
  <c r="M259" i="3"/>
  <c r="L259" i="3"/>
  <c r="M258" i="3"/>
  <c r="L258" i="3"/>
  <c r="M257" i="3"/>
  <c r="L257" i="3"/>
  <c r="M256" i="3"/>
  <c r="L256" i="3"/>
  <c r="M255" i="3"/>
  <c r="L255" i="3"/>
  <c r="M254" i="3"/>
  <c r="L254" i="3"/>
  <c r="M252" i="3"/>
  <c r="L252" i="3"/>
  <c r="M251" i="3"/>
  <c r="L251" i="3"/>
  <c r="K251" i="3"/>
  <c r="J251" i="3"/>
  <c r="M250" i="3"/>
  <c r="L250" i="3"/>
  <c r="M249" i="3"/>
  <c r="L249" i="3"/>
  <c r="M248" i="3"/>
  <c r="L248" i="3"/>
  <c r="M247" i="3"/>
  <c r="L247" i="3"/>
  <c r="M245" i="3"/>
  <c r="L245" i="3"/>
  <c r="M244" i="3"/>
  <c r="L244" i="3"/>
  <c r="K244" i="3"/>
  <c r="J244" i="3"/>
  <c r="M243" i="3"/>
  <c r="L243" i="3"/>
  <c r="M242" i="3"/>
  <c r="L242" i="3"/>
  <c r="M241" i="3"/>
  <c r="L241" i="3"/>
  <c r="M240" i="3"/>
  <c r="L240" i="3"/>
  <c r="M239" i="3"/>
  <c r="L239" i="3"/>
  <c r="M238" i="3"/>
  <c r="L238" i="3"/>
  <c r="M233" i="3"/>
  <c r="L233" i="3"/>
  <c r="K233" i="3"/>
  <c r="J233" i="3"/>
  <c r="M232" i="3"/>
  <c r="L232" i="3"/>
  <c r="K232" i="3"/>
  <c r="J232" i="3"/>
  <c r="M231" i="3"/>
  <c r="L231" i="3"/>
  <c r="M230" i="3"/>
  <c r="L230" i="3"/>
  <c r="K230" i="3"/>
  <c r="J230" i="3"/>
  <c r="M229" i="3"/>
  <c r="L229" i="3"/>
  <c r="K229" i="3"/>
  <c r="J229" i="3"/>
  <c r="M228" i="3"/>
  <c r="L228" i="3"/>
  <c r="M227" i="3"/>
  <c r="L227" i="3"/>
  <c r="M225" i="3"/>
  <c r="L225" i="3"/>
  <c r="M224" i="3"/>
  <c r="L224" i="3"/>
  <c r="M223" i="3"/>
  <c r="L223" i="3"/>
  <c r="M222" i="3"/>
  <c r="L222" i="3"/>
  <c r="M221" i="3"/>
  <c r="L221" i="3"/>
  <c r="M220" i="3"/>
  <c r="L220" i="3"/>
  <c r="M218" i="3"/>
  <c r="L218" i="3"/>
  <c r="K218" i="3"/>
  <c r="J218" i="3"/>
  <c r="M217" i="3"/>
  <c r="L217" i="3"/>
  <c r="K217" i="3"/>
  <c r="J217" i="3"/>
  <c r="M216" i="3"/>
  <c r="L216" i="3"/>
  <c r="M215" i="3"/>
  <c r="L215" i="3"/>
  <c r="M213" i="3"/>
  <c r="L213" i="3"/>
  <c r="M212" i="3"/>
  <c r="L212" i="3"/>
  <c r="K212" i="3"/>
  <c r="J212" i="3"/>
  <c r="M211" i="3"/>
  <c r="L211" i="3"/>
  <c r="M210" i="3"/>
  <c r="L210" i="3"/>
  <c r="M209" i="3"/>
  <c r="L209" i="3"/>
  <c r="M208" i="3"/>
  <c r="L208" i="3"/>
  <c r="M207" i="3"/>
  <c r="L207" i="3"/>
  <c r="M205" i="3"/>
  <c r="L205" i="3"/>
  <c r="M203" i="3"/>
  <c r="L203" i="3"/>
  <c r="K203" i="3"/>
  <c r="J203" i="3"/>
  <c r="M202" i="3"/>
  <c r="L202" i="3"/>
  <c r="M201" i="3"/>
  <c r="L201" i="3"/>
  <c r="M199" i="3"/>
  <c r="L199" i="3"/>
  <c r="K199" i="3"/>
  <c r="J199" i="3"/>
  <c r="M198" i="3"/>
  <c r="L198" i="3"/>
  <c r="K198" i="3"/>
  <c r="J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M172" i="3"/>
  <c r="L172" i="3"/>
  <c r="M170" i="3"/>
  <c r="L170" i="3"/>
  <c r="K170" i="3"/>
  <c r="J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60" i="3"/>
  <c r="L160" i="3"/>
  <c r="M158" i="3"/>
  <c r="L158" i="3"/>
  <c r="M157" i="3"/>
  <c r="L157" i="3"/>
  <c r="M155" i="3"/>
  <c r="L155" i="3"/>
  <c r="K155" i="3"/>
  <c r="J155" i="3"/>
  <c r="M154" i="3"/>
  <c r="L154" i="3"/>
  <c r="M153" i="3"/>
  <c r="L153" i="3"/>
  <c r="M152" i="3"/>
  <c r="L152" i="3"/>
  <c r="M151" i="3"/>
  <c r="L151" i="3"/>
  <c r="M150" i="3"/>
  <c r="L150" i="3"/>
  <c r="M148" i="3"/>
  <c r="L148" i="3"/>
  <c r="K148" i="3"/>
  <c r="J148" i="3"/>
  <c r="M147" i="3"/>
  <c r="L147" i="3"/>
  <c r="M146" i="3"/>
  <c r="L146" i="3"/>
  <c r="M144" i="3"/>
  <c r="L144" i="3"/>
  <c r="K144" i="3"/>
  <c r="J144" i="3"/>
  <c r="M143" i="3"/>
  <c r="L143" i="3"/>
  <c r="K143" i="3"/>
  <c r="J143" i="3"/>
  <c r="M142" i="3"/>
  <c r="L142" i="3"/>
  <c r="M141" i="3"/>
  <c r="L141" i="3"/>
  <c r="K141" i="3"/>
  <c r="J141" i="3"/>
  <c r="M140" i="3"/>
  <c r="L140" i="3"/>
  <c r="M139" i="3"/>
  <c r="L139" i="3"/>
  <c r="M138" i="3"/>
  <c r="L138" i="3"/>
  <c r="K138" i="3"/>
  <c r="J138" i="3"/>
  <c r="M137" i="3"/>
  <c r="L137" i="3"/>
  <c r="M136" i="3"/>
  <c r="L136" i="3"/>
  <c r="M135" i="3"/>
  <c r="L135" i="3"/>
  <c r="M132" i="3"/>
  <c r="L132" i="3"/>
  <c r="K132" i="3"/>
  <c r="J132" i="3"/>
  <c r="M131" i="3"/>
  <c r="L131" i="3"/>
  <c r="M130" i="3"/>
  <c r="L130" i="3"/>
  <c r="M129" i="3"/>
  <c r="L129" i="3"/>
  <c r="M128" i="3"/>
  <c r="L128" i="3"/>
  <c r="M127" i="3"/>
  <c r="L127" i="3"/>
  <c r="M125" i="3"/>
  <c r="L125" i="3"/>
  <c r="M124" i="3"/>
  <c r="L124" i="3"/>
  <c r="K124" i="3"/>
  <c r="J124" i="3"/>
  <c r="M123" i="3"/>
  <c r="L123" i="3"/>
  <c r="M122" i="3"/>
  <c r="L122" i="3"/>
  <c r="M121" i="3"/>
  <c r="L121" i="3"/>
  <c r="K121" i="3"/>
  <c r="J121" i="3"/>
  <c r="M120" i="3"/>
  <c r="L120" i="3"/>
  <c r="M119" i="3"/>
  <c r="L119" i="3"/>
  <c r="M115" i="3"/>
  <c r="L115" i="3"/>
  <c r="K115" i="3"/>
  <c r="J115" i="3"/>
  <c r="M113" i="3"/>
  <c r="L113" i="3"/>
  <c r="M112" i="3"/>
  <c r="L112" i="3"/>
  <c r="M111" i="3"/>
  <c r="L111" i="3"/>
  <c r="M109" i="3"/>
  <c r="L109" i="3"/>
  <c r="K109" i="3"/>
  <c r="J109" i="3"/>
  <c r="M108" i="3"/>
  <c r="L108" i="3"/>
  <c r="K108" i="3"/>
  <c r="J108" i="3"/>
  <c r="M107" i="3"/>
  <c r="L107" i="3"/>
  <c r="M106" i="3"/>
  <c r="L106" i="3"/>
  <c r="M105" i="3"/>
  <c r="L105" i="3"/>
  <c r="M103" i="3"/>
  <c r="L103" i="3"/>
  <c r="K103" i="3"/>
  <c r="J103" i="3"/>
  <c r="M102" i="3"/>
  <c r="L102" i="3"/>
  <c r="M101" i="3"/>
  <c r="L101" i="3"/>
  <c r="M100" i="3"/>
  <c r="L100" i="3"/>
  <c r="M99" i="3"/>
  <c r="L99" i="3"/>
  <c r="M98" i="3"/>
  <c r="L98" i="3"/>
  <c r="M94" i="3"/>
  <c r="L94" i="3"/>
  <c r="K94" i="3"/>
  <c r="J94" i="3"/>
  <c r="M93" i="3"/>
  <c r="L93" i="3"/>
  <c r="M92" i="3"/>
  <c r="L92" i="3"/>
  <c r="M91" i="3"/>
  <c r="L91" i="3"/>
  <c r="M90" i="3"/>
  <c r="L90" i="3"/>
  <c r="M89" i="3"/>
  <c r="L89" i="3"/>
  <c r="M88" i="3"/>
  <c r="L88" i="3"/>
  <c r="K88" i="3"/>
  <c r="J88" i="3"/>
  <c r="M87" i="3"/>
  <c r="L87" i="3"/>
  <c r="M86" i="3"/>
  <c r="L86" i="3"/>
  <c r="M85" i="3"/>
  <c r="L85" i="3"/>
  <c r="M84" i="3"/>
  <c r="L84" i="3"/>
  <c r="M83" i="3"/>
  <c r="L83" i="3"/>
  <c r="M81" i="3"/>
  <c r="L81" i="3"/>
  <c r="M78" i="3"/>
  <c r="L78" i="3"/>
  <c r="K78" i="3"/>
  <c r="J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8" i="3"/>
  <c r="L68" i="3"/>
  <c r="K68" i="3"/>
  <c r="J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7" i="3"/>
  <c r="L57" i="3"/>
  <c r="M56" i="3"/>
  <c r="L56" i="3"/>
  <c r="K56" i="3"/>
  <c r="J56" i="3"/>
  <c r="M55" i="3"/>
  <c r="L55" i="3"/>
  <c r="M54" i="3"/>
  <c r="L54" i="3"/>
  <c r="M52" i="3"/>
  <c r="L52" i="3"/>
  <c r="M51" i="3"/>
  <c r="L51" i="3"/>
  <c r="M50" i="3"/>
  <c r="L50" i="3"/>
  <c r="M49" i="3"/>
  <c r="L49" i="3"/>
  <c r="M47" i="3"/>
  <c r="L47" i="3"/>
  <c r="K47" i="3"/>
  <c r="J47" i="3"/>
  <c r="M46" i="3"/>
  <c r="L46" i="3"/>
  <c r="M45" i="3"/>
  <c r="L45" i="3"/>
  <c r="M44" i="3"/>
  <c r="L44" i="3"/>
  <c r="M43" i="3"/>
  <c r="L43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G72" i="1"/>
  <c r="G71" i="1"/>
  <c r="G67" i="1"/>
  <c r="G57" i="1"/>
  <c r="G56" i="1"/>
  <c r="G55" i="1"/>
  <c r="G54" i="1"/>
  <c r="G47" i="1"/>
  <c r="G41" i="1"/>
  <c r="G38" i="1"/>
  <c r="G32" i="1"/>
  <c r="G31" i="1"/>
  <c r="G20" i="1"/>
  <c r="G19" i="1"/>
  <c r="G14" i="1"/>
  <c r="G13" i="1"/>
</calcChain>
</file>

<file path=xl/sharedStrings.xml><?xml version="1.0" encoding="utf-8"?>
<sst xmlns="http://schemas.openxmlformats.org/spreadsheetml/2006/main" count="2563" uniqueCount="713">
  <si>
    <t>Jun 30,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</si>
  <si>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</si>
  <si>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</si>
  <si>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</si>
  <si>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</si>
  <si>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</si>
  <si>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</si>
  <si>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</si>
  <si>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</si>
  <si>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</si>
  <si>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</si>
  <si>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</si>
  <si>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</si>
  <si>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</si>
  <si>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</si>
  <si>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</si>
  <si>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</si>
  <si>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</si>
  <si>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</si>
  <si>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</si>
  <si>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</si>
  <si>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</si>
  <si>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</si>
  <si>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</si>
  <si>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</si>
  <si>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</si>
  <si>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</si>
  <si>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</si>
  <si>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</si>
  <si>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</si>
  <si>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</si>
  <si>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</si>
  <si>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</si>
  <si>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</si>
  <si>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</si>
  <si>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</si>
  <si>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</si>
  <si>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</si>
  <si>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</si>
  <si>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</si>
  <si>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</si>
  <si>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</si>
  <si>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</si>
  <si>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</si>
  <si>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</si>
  <si>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</si>
  <si>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</si>
  <si>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</si>
  <si>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</si>
  <si>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</si>
  <si>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</si>
  <si>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</si>
  <si>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</si>
  <si>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</si>
  <si>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</si>
  <si>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</si>
  <si>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</si>
  <si>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</si>
  <si>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</si>
  <si>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</si>
  <si>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</si>
  <si>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</si>
  <si>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</si>
  <si>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</si>
  <si>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</si>
  <si>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</si>
  <si>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</si>
  <si>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</si>
  <si>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</si>
  <si>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</si>
  <si>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</si>
  <si>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</si>
  <si>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Jun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</si>
  <si>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</si>
  <si>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</si>
  <si>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</si>
  <si>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</si>
  <si>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</si>
  <si>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</si>
  <si>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</si>
  <si>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</si>
  <si>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</si>
  <si>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</si>
  <si>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</si>
  <si>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</si>
  <si>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</si>
  <si>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</si>
  <si>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</si>
  <si>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</si>
  <si>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</si>
  <si>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</si>
  <si>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General Operating Current Tax</t>
  </si>
  <si>
    <t>4115 · General Operating SOT</t>
  </si>
  <si>
    <t>4120 · Pension Current Tax</t>
  </si>
  <si>
    <t>4121 · Pension SOT</t>
  </si>
  <si>
    <t>4130 · Current Interest</t>
  </si>
  <si>
    <t>4135 · Delinquent Tax</t>
  </si>
  <si>
    <t>4131 · Delinquent Interest</t>
  </si>
  <si>
    <t>4176 · Refund/Abate Current Tax</t>
  </si>
  <si>
    <t>4155 · Other/RAR Current Tax</t>
  </si>
  <si>
    <t>4116 · General Operating TIF</t>
  </si>
  <si>
    <t>4122 · Pension TIF</t>
  </si>
  <si>
    <t>4170 · Prior Year Abatement</t>
  </si>
  <si>
    <t>4175 · Pension Prior Abatements</t>
  </si>
  <si>
    <t>4190 · Refund/Abate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</si>
  <si>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</si>
  <si>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</si>
  <si>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</si>
  <si>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</si>
  <si>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</si>
  <si>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</si>
  <si>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</si>
  <si>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</si>
  <si>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</si>
  <si>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</si>
  <si>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</si>
  <si>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9006 · New 5621</t>
  </si>
  <si>
    <t>9007 · New 5632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</si>
  <si>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</si>
  <si>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</si>
  <si>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</si>
  <si>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</si>
  <si>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</si>
  <si>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</si>
  <si>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</si>
  <si>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</si>
  <si>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</si>
  <si>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</si>
  <si>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</si>
  <si>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</si>
  <si>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</si>
  <si>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</si>
  <si>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</si>
  <si>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</si>
  <si>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</si>
  <si>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</si>
  <si>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</si>
  <si>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</si>
  <si>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</si>
  <si>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</si>
  <si>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</si>
  <si>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</si>
  <si>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</si>
  <si>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</si>
  <si>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</si>
  <si>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</si>
  <si>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</si>
  <si>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</si>
  <si>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</si>
  <si>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</si>
  <si>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</si>
  <si>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</si>
  <si>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</si>
  <si>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</si>
  <si>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</si>
  <si>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</si>
  <si>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</si>
  <si>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</si>
  <si>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</si>
  <si>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</si>
  <si>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</si>
  <si>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</si>
  <si>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</si>
  <si>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</si>
  <si>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</si>
  <si>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</si>
  <si>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</si>
  <si>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</si>
  <si>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</si>
  <si>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</si>
  <si>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</si>
  <si>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</si>
  <si>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</si>
  <si>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</si>
  <si>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</si>
  <si>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</si>
  <si>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</si>
  <si>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</si>
  <si>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</si>
  <si>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</si>
  <si>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</si>
  <si>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</si>
  <si>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</si>
  <si>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</si>
  <si>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</si>
  <si>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</si>
  <si>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</si>
  <si>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6516 · Contract Labor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</si>
  <si>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</si>
  <si>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</si>
  <si>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</si>
  <si>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</si>
  <si>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</si>
  <si>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</si>
  <si>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</si>
  <si>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</si>
  <si>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</si>
  <si>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</si>
  <si>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</si>
  <si>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</si>
  <si>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</si>
  <si>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</si>
  <si>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</si>
  <si>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</si>
  <si>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</si>
  <si>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</si>
  <si>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</si>
  <si>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</si>
  <si>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</si>
  <si>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</si>
  <si>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</si>
  <si>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</si>
  <si>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</si>
  <si>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</si>
  <si>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</si>
  <si>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</si>
  <si>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</si>
  <si>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</si>
  <si>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</si>
  <si>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</si>
  <si>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</si>
  <si>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</si>
  <si>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</si>
  <si>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</si>
  <si>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</si>
  <si>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</si>
  <si>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</si>
  <si>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</si>
  <si>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</si>
  <si>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</si>
  <si>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</si>
  <si>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</si>
  <si>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</si>
  <si>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</si>
  <si>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</si>
  <si>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</si>
  <si>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</si>
  <si>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</si>
  <si>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</si>
  <si>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</si>
  <si>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</si>
  <si>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</si>
  <si>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</si>
  <si>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</si>
  <si>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</si>
  <si>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</si>
  <si>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</si>
  <si>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</si>
  <si>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</si>
  <si>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</si>
  <si>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</si>
  <si>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</si>
  <si>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</si>
  <si>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</si>
  <si>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</si>
  <si>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</si>
  <si>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</si>
  <si>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</si>
  <si>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</si>
  <si>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</si>
  <si>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</si>
  <si>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</si>
  <si>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</si>
  <si>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</si>
  <si>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</si>
  <si>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</si>
  <si>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</si>
  <si>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</si>
  <si>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</si>
  <si>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</si>
  <si>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</si>
  <si>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</si>
  <si>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</si>
  <si>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</si>
  <si>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</si>
  <si>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</si>
  <si>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</si>
  <si>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</si>
  <si>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</si>
  <si>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</si>
  <si>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</si>
  <si>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</si>
  <si>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</si>
  <si>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</si>
  <si>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</si>
  <si>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</si>
  <si>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</si>
  <si>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</si>
  <si>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</si>
  <si>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</si>
  <si>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</si>
  <si>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</si>
  <si>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</si>
  <si>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</si>
  <si>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</si>
  <si>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</si>
  <si>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</si>
  <si>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</si>
  <si>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</si>
  <si>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</si>
  <si>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</si>
  <si>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</si>
  <si>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</si>
  <si>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</si>
  <si>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</si>
  <si>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</si>
  <si>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</si>
  <si>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</si>
  <si>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</si>
  <si>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</si>
  <si>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</si>
  <si>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</si>
  <si>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</si>
  <si>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</si>
  <si>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</si>
  <si>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</si>
  <si>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</si>
  <si>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</si>
  <si>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</si>
  <si>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</si>
  <si>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</si>
  <si>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</si>
  <si>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</si>
  <si>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</si>
  <si>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</si>
  <si>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</si>
  <si>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</si>
  <si>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</si>
  <si>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</si>
  <si>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</si>
  <si>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</si>
  <si>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</si>
  <si>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</si>
  <si>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</si>
  <si>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</si>
  <si>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</si>
  <si>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</si>
  <si>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</si>
  <si>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</si>
  <si>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</si>
  <si>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</si>
  <si>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</si>
  <si>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</si>
  <si>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8266 · Chop Shop RX Grant # 1004-27</t>
  </si>
  <si>
    <t>8200 · Grant Expenses - Other</t>
  </si>
  <si>
    <t>Total 8200 · Grant Expenses</t>
  </si>
  <si>
    <t>8300 · Other Expenses</t>
  </si>
  <si>
    <t>8400 · Wild Fire</t>
  </si>
  <si>
    <t>8420 · Wildland Fire Fighting-Payroll</t>
  </si>
  <si>
    <t>Total 8400 · Wild Fire</t>
  </si>
  <si>
    <t>8300 · Other Expenses - Other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</si>
  <si>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</si>
  <si>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</si>
  <si>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</si>
  <si>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</si>
  <si>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</si>
  <si>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</si>
  <si>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</si>
  <si>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</si>
  <si>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</si>
  <si>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</si>
  <si>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</si>
  <si>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Jun 24</t>
  </si>
  <si>
    <t>6614.1 · Station #2 Operating Supplies</t>
  </si>
  <si>
    <t>6614 · Station #2-Ridge - Other</t>
  </si>
  <si>
    <t>Total 6614 · Station #2-Ridge</t>
  </si>
  <si>
    <t>6630 · Telephone - Other</t>
  </si>
  <si>
    <t>6702 · Wild Fire Planning</t>
  </si>
  <si>
    <t>6720 · Fire Equipment - Other</t>
  </si>
  <si>
    <t>5659 · Volvo</t>
  </si>
  <si>
    <t>5624 · Rescue</t>
  </si>
  <si>
    <t>6850 · Fire Inspection Program - Other</t>
  </si>
  <si>
    <t>6880 · Travel - Other</t>
  </si>
  <si>
    <t>4200 · Grant Income</t>
  </si>
  <si>
    <t>4265 · CREATE Grant # 23-04-472</t>
  </si>
  <si>
    <t>Total 4200 · Grant Income</t>
  </si>
  <si>
    <t>8265 · CREATE Grant # 23-04-472</t>
  </si>
  <si>
    <t>8321 · New Ambulance (ETA 2026)</t>
  </si>
  <si>
    <t>8363 · CPR/BLS</t>
  </si>
  <si>
    <t>8362 · EMR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</si>
  <si>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</si>
  <si>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</si>
  <si>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</si>
  <si>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</si>
  <si>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</si>
  <si>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</si>
  <si>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</si>
  <si>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</si>
  <si>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</si>
  <si>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</si>
  <si>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4020 · Donations</t>
  </si>
  <si>
    <t>Total 4025 · Interest Income</t>
  </si>
  <si>
    <t>Total 4157 · Other/RAR TIF</t>
  </si>
  <si>
    <t>Total 4156 · Other/RAR SOT</t>
  </si>
  <si>
    <t>Total 4130 · Current Interest</t>
  </si>
  <si>
    <t>Total 4155 · Other/RAR Current Tax</t>
  </si>
  <si>
    <t>Total 6015 · Postage and Delivery</t>
  </si>
  <si>
    <t>Total 6018 · Printing and Reproduction</t>
  </si>
  <si>
    <t>Total 6035 · Treasurer &amp; Bank Fees</t>
  </si>
  <si>
    <t>Total 6030 · Bank Fees - Other</t>
  </si>
  <si>
    <t>Total 6130 · Workman's Compensation</t>
  </si>
  <si>
    <t>Total 6210 · Software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</si>
  <si>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</si>
  <si>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</si>
  <si>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</si>
  <si>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</si>
  <si>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</si>
  <si>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</si>
  <si>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</si>
  <si>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</si>
  <si>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</si>
  <si>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</si>
  <si>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</si>
  <si>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</si>
  <si>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</si>
  <si>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6472 · Payroll Fees</t>
  </si>
  <si>
    <t>Total 6484 · FICA</t>
  </si>
  <si>
    <t>Total 6486 · Medicare</t>
  </si>
  <si>
    <t>Total 6488 · SUI</t>
  </si>
  <si>
    <t>Total 6510 · Legal Fees</t>
  </si>
  <si>
    <t>Total 6512 · HR Consulting</t>
  </si>
  <si>
    <t>Total 6516 · Contract Labor</t>
  </si>
  <si>
    <t>Total 6612.1 · Station #1 Operating Suppllies</t>
  </si>
  <si>
    <t>Total 6612 · Station #1 - Other</t>
  </si>
  <si>
    <t>Total 6620 · Licenses and Permits</t>
  </si>
  <si>
    <t>Total 6632 · Mobile</t>
  </si>
  <si>
    <t>Total 6636 · Station 1 9161</t>
  </si>
  <si>
    <t>Total 6638 · Station 2-Ridge 0310</t>
  </si>
  <si>
    <t>Total 6640 · Station 3-Eldora 9555</t>
  </si>
  <si>
    <t>Total 6656 · Station #2 Utilities</t>
  </si>
  <si>
    <t>Total 6660 · Water</t>
  </si>
  <si>
    <t>Total 6662 · DirectTV</t>
  </si>
  <si>
    <t>Total 6664 · Waste Disposal</t>
  </si>
  <si>
    <t>Total 6684 · Medical Equipment</t>
  </si>
  <si>
    <t>Total 6686 · Medical Supplies</t>
  </si>
  <si>
    <t>Total 6688 · Oxygen</t>
  </si>
  <si>
    <t>Total 6708 · Vehicle Fuel</t>
  </si>
  <si>
    <t>Total 6730 · Equipment Maintenance</t>
  </si>
  <si>
    <t>Total 6732 · Uniform</t>
  </si>
  <si>
    <t>Total 5601 Engine 1 - Pierce (NEW)</t>
  </si>
  <si>
    <t>Total 5601 Engine 1 - HME</t>
  </si>
  <si>
    <t>Total 5617-Ladder Truck</t>
  </si>
  <si>
    <t>Total 5631 Brush 1</t>
  </si>
  <si>
    <t>Total 5641 Tanker 1</t>
  </si>
  <si>
    <t>Total 5650-Dodge Durango</t>
  </si>
  <si>
    <t>Total 6800 · Vehicle Maintenance - Other</t>
  </si>
  <si>
    <t>Total 6854 · Public Education</t>
  </si>
  <si>
    <t>Total 6882 · Meals</t>
  </si>
  <si>
    <t>Total 6894 · 6894 - Fire Training</t>
  </si>
  <si>
    <t>Total 6893 · Professional Development</t>
  </si>
  <si>
    <t>Total 6892 · Medical Training</t>
  </si>
  <si>
    <t>Total 4385 · Fire Inspection Billing</t>
  </si>
  <si>
    <t>Total 4383 · Violations/Fees</t>
  </si>
  <si>
    <t>Total 4381 · Permitting/Plan Review</t>
  </si>
  <si>
    <t>Total 8266 · Chop Shop RX Grant # 1004-27</t>
  </si>
  <si>
    <t>Total 8420 · Wildland Fire Fighting-Payroll</t>
  </si>
  <si>
    <t>Total 8300 · Other Expenses - Other</t>
  </si>
  <si>
    <t>TOTAL</t>
  </si>
  <si>
    <t>Deposit</t>
  </si>
  <si>
    <t>Credit Card Charge</t>
  </si>
  <si>
    <t>Bill</t>
  </si>
  <si>
    <t>Paycheck</t>
  </si>
  <si>
    <t>Invoice</t>
  </si>
  <si>
    <t>161</t>
  </si>
  <si>
    <t>50</t>
  </si>
  <si>
    <t>JUN 2024</t>
  </si>
  <si>
    <t>2023-148</t>
  </si>
  <si>
    <t>2023-150</t>
  </si>
  <si>
    <t>2023-152</t>
  </si>
  <si>
    <t>2023-154</t>
  </si>
  <si>
    <t>2023-149</t>
  </si>
  <si>
    <t>2023-153</t>
  </si>
  <si>
    <t>2023-156</t>
  </si>
  <si>
    <t>2023-155</t>
  </si>
  <si>
    <t>2100</t>
  </si>
  <si>
    <t>2023-151</t>
  </si>
  <si>
    <t>15204-66</t>
  </si>
  <si>
    <t>202406</t>
  </si>
  <si>
    <t>202407</t>
  </si>
  <si>
    <t>4792</t>
  </si>
  <si>
    <t>0D51712394</t>
  </si>
  <si>
    <t>TEST</t>
  </si>
  <si>
    <t>MAY 2024</t>
  </si>
  <si>
    <t>240524</t>
  </si>
  <si>
    <t>85379113</t>
  </si>
  <si>
    <t>85390734</t>
  </si>
  <si>
    <t>85390733</t>
  </si>
  <si>
    <t>96270466-1</t>
  </si>
  <si>
    <t>2161056</t>
  </si>
  <si>
    <t>2070264</t>
  </si>
  <si>
    <t>2078126</t>
  </si>
  <si>
    <t>17530790</t>
  </si>
  <si>
    <t>30512</t>
  </si>
  <si>
    <t>24-74545</t>
  </si>
  <si>
    <t>24-75069</t>
  </si>
  <si>
    <t>Reimbursement</t>
  </si>
  <si>
    <t>2024-014</t>
  </si>
  <si>
    <t>2024-019</t>
  </si>
  <si>
    <t>2024-018</t>
  </si>
  <si>
    <t>2024-020</t>
  </si>
  <si>
    <t>2024-021</t>
  </si>
  <si>
    <t>2024-022</t>
  </si>
  <si>
    <t>1004-27</t>
  </si>
  <si>
    <t>Helen Joy Bishop</t>
  </si>
  <si>
    <t>Boulder County Treasurer</t>
  </si>
  <si>
    <t>Harbor Freight Tools</t>
  </si>
  <si>
    <t>USPS</t>
  </si>
  <si>
    <t>Walgreens</t>
  </si>
  <si>
    <t>1Password</t>
  </si>
  <si>
    <t>Pinnacol</t>
  </si>
  <si>
    <t>Streamline</t>
  </si>
  <si>
    <t>TMobile</t>
  </si>
  <si>
    <t>Costco</t>
  </si>
  <si>
    <t>Microsoft</t>
  </si>
  <si>
    <t>Dennis, Brock</t>
  </si>
  <si>
    <t>Henrikson, Carl H</t>
  </si>
  <si>
    <t>Moran, Cameron</t>
  </si>
  <si>
    <t>Schmidtmann, Charles P</t>
  </si>
  <si>
    <t>Faes, Nicholas I</t>
  </si>
  <si>
    <t>Moran, Conor D</t>
  </si>
  <si>
    <t>Wheelock, Glendon</t>
  </si>
  <si>
    <t>Snyder, Sherry A</t>
  </si>
  <si>
    <t>Murphy's Garage</t>
  </si>
  <si>
    <t>Joslin, Jon A</t>
  </si>
  <si>
    <t>Intuit</t>
  </si>
  <si>
    <t>Lyons Gaddis</t>
  </si>
  <si>
    <t>Smarter HR Solutions, LLC</t>
  </si>
  <si>
    <t>Peak to Peak Electric</t>
  </si>
  <si>
    <t>Amazon</t>
  </si>
  <si>
    <t>Joann Fabric</t>
  </si>
  <si>
    <t>Ace Hardware</t>
  </si>
  <si>
    <t>Cintas</t>
  </si>
  <si>
    <t>SIPA</t>
  </si>
  <si>
    <t>Centurylink</t>
  </si>
  <si>
    <t>Polar Gas</t>
  </si>
  <si>
    <t>Town of Nederland-AP</t>
  </si>
  <si>
    <t>Direct TV</t>
  </si>
  <si>
    <t>Western Disposal</t>
  </si>
  <si>
    <t>Bound Tree</t>
  </si>
  <si>
    <t>General Air</t>
  </si>
  <si>
    <t>Boulder County</t>
  </si>
  <si>
    <t>Circle K</t>
  </si>
  <si>
    <t>MES</t>
  </si>
  <si>
    <t>Badge and Wallet</t>
  </si>
  <si>
    <t>W.S. Darley &amp; Co</t>
  </si>
  <si>
    <t>Central States Hose</t>
  </si>
  <si>
    <t>Apache Steel Corp.</t>
  </si>
  <si>
    <t>Salto Coffee Works</t>
  </si>
  <si>
    <t>The Deli</t>
  </si>
  <si>
    <t>Busey Brews</t>
  </si>
  <si>
    <t>Colorado Division of Fire Prevention</t>
  </si>
  <si>
    <t>International Code Council</t>
  </si>
  <si>
    <t>Colorado Fingerprinting</t>
  </si>
  <si>
    <t>Eric Abramson</t>
  </si>
  <si>
    <t>Peak to Peak Endurance Foundation</t>
  </si>
  <si>
    <t>Bear Com</t>
  </si>
  <si>
    <t>Tectonic Design Build</t>
  </si>
  <si>
    <t>Sunrun Solar</t>
  </si>
  <si>
    <t>Platte Valley Fire Protection</t>
  </si>
  <si>
    <t>Adam Olsen</t>
  </si>
  <si>
    <t>Chop Shop RX</t>
  </si>
  <si>
    <t>Donation</t>
  </si>
  <si>
    <t>Interest</t>
  </si>
  <si>
    <t>TIF</t>
  </si>
  <si>
    <t>SOT</t>
  </si>
  <si>
    <t>current interest</t>
  </si>
  <si>
    <t>current tax</t>
  </si>
  <si>
    <t>shipping &amp; handling</t>
  </si>
  <si>
    <t>postage stamps</t>
  </si>
  <si>
    <t>photo for org. chart at Station1</t>
  </si>
  <si>
    <t>Treasurer's fees</t>
  </si>
  <si>
    <t>international transaction fee</t>
  </si>
  <si>
    <t>worker's comp premium</t>
  </si>
  <si>
    <t>annual fee</t>
  </si>
  <si>
    <t>membership renewal</t>
  </si>
  <si>
    <t>Microsoft 365</t>
  </si>
  <si>
    <t>Town Hall Teams Meeting</t>
  </si>
  <si>
    <t>Direct Deposit</t>
  </si>
  <si>
    <t>labor</t>
  </si>
  <si>
    <t>Intuit QB payroll monthly per employee fee</t>
  </si>
  <si>
    <t>review and respond to by-laws for volunteer pension</t>
  </si>
  <si>
    <t>review and respond to by-laws for volunteer pension and send same to Chief</t>
  </si>
  <si>
    <t>JUL 2024</t>
  </si>
  <si>
    <t>SCBA Compressor install</t>
  </si>
  <si>
    <t>plastic organizers for med supplies</t>
  </si>
  <si>
    <t>sandisk for cameras, plastic key tags</t>
  </si>
  <si>
    <t>HEPA air filters for fans</t>
  </si>
  <si>
    <t>power strip and plant stand</t>
  </si>
  <si>
    <t>vacuum</t>
  </si>
  <si>
    <t>fabric of patch holder</t>
  </si>
  <si>
    <t>drill bits</t>
  </si>
  <si>
    <t>air test of kitchen system distribution piping</t>
  </si>
  <si>
    <t>fusible link heat detector</t>
  </si>
  <si>
    <t>inspection, extiniguisher annual</t>
  </si>
  <si>
    <t>flag seal/tamper indicator</t>
  </si>
  <si>
    <t>inspection, kitchen system</t>
  </si>
  <si>
    <t>service charge</t>
  </si>
  <si>
    <t>kilz</t>
  </si>
  <si>
    <t>copper elbow and adapter</t>
  </si>
  <si>
    <t>electrical covers</t>
  </si>
  <si>
    <t>screws &amp; hammer drills</t>
  </si>
  <si>
    <t>Test for online payment portal</t>
  </si>
  <si>
    <t>Phones station#1</t>
  </si>
  <si>
    <t>Phones station #2</t>
  </si>
  <si>
    <t>shipping for callbox</t>
  </si>
  <si>
    <t>Phones Station #3</t>
  </si>
  <si>
    <t>propane</t>
  </si>
  <si>
    <t>Water &amp; sewer</t>
  </si>
  <si>
    <t>2 of 2 monthly</t>
  </si>
  <si>
    <t>Business Xtra package 1of 2 monthly</t>
  </si>
  <si>
    <t>advance receiver DVR monthly</t>
  </si>
  <si>
    <t>TV access fee quantity 2</t>
  </si>
  <si>
    <t>Regional sports fee</t>
  </si>
  <si>
    <t>dumpster weekly pickup - JUN 2024</t>
  </si>
  <si>
    <t>replacement blood pressure cuff</t>
  </si>
  <si>
    <t>sodium bicarbonate</t>
  </si>
  <si>
    <t>adrenalin</t>
  </si>
  <si>
    <t>curaplex capnography adult</t>
  </si>
  <si>
    <t>slishman traction splint</t>
  </si>
  <si>
    <t>IV solution, sodium chloride</t>
  </si>
  <si>
    <t>dexamethasone</t>
  </si>
  <si>
    <t>magnesium sulfate</t>
  </si>
  <si>
    <t>i-gel adult size 3 &amp; 4</t>
  </si>
  <si>
    <t>albuterol</t>
  </si>
  <si>
    <t>ondansetron</t>
  </si>
  <si>
    <t>IV solution</t>
  </si>
  <si>
    <t>tourniquets</t>
  </si>
  <si>
    <t>pull-tite II seal</t>
  </si>
  <si>
    <t>IV admin set</t>
  </si>
  <si>
    <t>Cylinder Rental &amp; oxygen</t>
  </si>
  <si>
    <t>Fuel MAY 2024</t>
  </si>
  <si>
    <t>Fuel surcharge</t>
  </si>
  <si>
    <t>stolen diesel - Moran</t>
  </si>
  <si>
    <t>Scott Pack Hydro Tests</t>
  </si>
  <si>
    <t>SCBA Flow tests, regulator adjustments &amp; battery replacements</t>
  </si>
  <si>
    <t>nametags - Swanson</t>
  </si>
  <si>
    <t>1.5" red W/1.375" waterway 15/16" smooth shutoff x2</t>
  </si>
  <si>
    <t>1.5" w/red bale shutoff</t>
  </si>
  <si>
    <t>2.5" w/red bale shutoff x2</t>
  </si>
  <si>
    <t>playpipe, xd 2.5" fnh in 1n 1.5" mnh out red bale</t>
  </si>
  <si>
    <t>nozzle, 1.5" fnh 185 GPM @ 50 PSI red bumper fixed teeth x2</t>
  </si>
  <si>
    <t>tip, 1.5" fnh 265 GPM @ 50 PSI red bumper fixed teeth</t>
  </si>
  <si>
    <t>tip, 1.5" FNH 15/16" smooth bore red bumper</t>
  </si>
  <si>
    <t>tip, 1.25" smooth bore 1.5" leader tyhreaded x2</t>
  </si>
  <si>
    <t>tips, 1.25" base, 1.875" middle 1" top indy stack</t>
  </si>
  <si>
    <t>valve, 5" S x 2.5" NSTM</t>
  </si>
  <si>
    <t>valve, 5"S x 2.5" NST F SW</t>
  </si>
  <si>
    <t>kit, bigeasy "glo" lockout tool</t>
  </si>
  <si>
    <t>pro bar, 30"</t>
  </si>
  <si>
    <t>axe, 32" FG handle pick head</t>
  </si>
  <si>
    <t>scabbard, flat head axe</t>
  </si>
  <si>
    <t>scabbard, pick head axe</t>
  </si>
  <si>
    <t>cutter, 36" bolt</t>
  </si>
  <si>
    <t>K tool kit</t>
  </si>
  <si>
    <t>pinch barf, 4'</t>
  </si>
  <si>
    <t>wrench set, triple holder x2</t>
  </si>
  <si>
    <t>bag, hydrant</t>
  </si>
  <si>
    <t>gasket, 4" storz sucton</t>
  </si>
  <si>
    <t>valve, hydrant 2.5 spped handle, red</t>
  </si>
  <si>
    <t>adapter, 5" S x 6" LHSWF x2</t>
  </si>
  <si>
    <t>wrench, 4" x 5" STZ x universal x2</t>
  </si>
  <si>
    <t>cover, salvage, 12x18 vinyl x2</t>
  </si>
  <si>
    <t>holder, s wrench w/2 wrenches x2</t>
  </si>
  <si>
    <t>wrenchm spanner</t>
  </si>
  <si>
    <t>extinguisher, 15# CO2 fire</t>
  </si>
  <si>
    <t>adap mxm rigid 2.5x2.5 x2</t>
  </si>
  <si>
    <t>adap mxm rigid 1.5 x 1.5</t>
  </si>
  <si>
    <t>adap fxm rigid 2.5 x 1.5 x2</t>
  </si>
  <si>
    <t>adap fxf dbl swv 2.5 x 2.5 x2</t>
  </si>
  <si>
    <t>adap fxl dbl swv 1.5 x 1.5</t>
  </si>
  <si>
    <t>wye, 2.5" (2) 1.5" (alum)</t>
  </si>
  <si>
    <t>light, beartrap work x2</t>
  </si>
  <si>
    <t>kit, double clutch</t>
  </si>
  <si>
    <t>tension clip, cargo strap, rope &amp; hanger storage</t>
  </si>
  <si>
    <t>tarp straps</t>
  </si>
  <si>
    <t>plastic syringe &amp; rivets</t>
  </si>
  <si>
    <t>cabelties and hose</t>
  </si>
  <si>
    <t>fuse</t>
  </si>
  <si>
    <t>antifreeze</t>
  </si>
  <si>
    <t>aluminum adapter</t>
  </si>
  <si>
    <t>isolation solenoid</t>
  </si>
  <si>
    <t>shop supply/cleaning/disposal</t>
  </si>
  <si>
    <t>air plug</t>
  </si>
  <si>
    <t>steel for side steps on Chief's truck</t>
  </si>
  <si>
    <t>blue def</t>
  </si>
  <si>
    <t>supplies for metal side steps</t>
  </si>
  <si>
    <t>threadlocker</t>
  </si>
  <si>
    <t>stop/slow sign</t>
  </si>
  <si>
    <t>3-ton floor jack (2) &amp; 2.5 pallet jack</t>
  </si>
  <si>
    <t>Nederland book</t>
  </si>
  <si>
    <t>toy fir extinguishers - 4th of July 2024</t>
  </si>
  <si>
    <t>drinks &amp; snacks</t>
  </si>
  <si>
    <t>Coffee</t>
  </si>
  <si>
    <t>Monster energy drink</t>
  </si>
  <si>
    <t>rewards discount</t>
  </si>
  <si>
    <t>Fatal Call</t>
  </si>
  <si>
    <t>wildland fire - Missouri lakes</t>
  </si>
  <si>
    <t>FFI - Abramson</t>
  </si>
  <si>
    <t>FFI - Lynch (second)</t>
  </si>
  <si>
    <t>ICC CEU's - Snyderf</t>
  </si>
  <si>
    <t>Colorado EMR registration - McNeal</t>
  </si>
  <si>
    <t>NREMT EMR certification - Abramson</t>
  </si>
  <si>
    <t>Ned Gravel 2024</t>
  </si>
  <si>
    <t>Work without permit - NFPD-P-2024-0000020</t>
  </si>
  <si>
    <t>5260 Ridge Rd., permit# NFPD-P-2024-24</t>
  </si>
  <si>
    <t>Residential PV plan review &amp; inspection (82 Pinecliff)</t>
  </si>
  <si>
    <t>Residential PV plan review &amp; inspection 26 S State HWY 119 (88 heads//5,000-10,000 sq. ft.)</t>
  </si>
  <si>
    <t>Fire apparatus access - 4349 Ridge Rd</t>
  </si>
  <si>
    <t>2024 Chop Shop extrication training</t>
  </si>
  <si>
    <t>SCBA power outlet boxes, heavy duty angle plug</t>
  </si>
  <si>
    <t>GENERAL</t>
  </si>
  <si>
    <t>Jan - Dec 24</t>
  </si>
  <si>
    <t>4320 · Gain/Loss on Sale of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</si>
</sst>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Aptos Narrow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</cellXfs>
  <cellStyles count="2">
    <cellStyle name="Normal" xfId="0" builtinId="0"/>
    <cellStyle name="Normal 2" xfId="1" xr:uid="{A43D889E-3E3F-4DF4-BEBC-27CF57BD9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314325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583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62B75-54B4-48DB-A460-007AFE41B58B}">
  <sheetPr codeName="Sheet1"/>
  <dimension ref="A1:G73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28.85546875" style="12" customWidth="1"/>
    <col min="7" max="7" width="10.5703125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 t="s">
        <v>1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2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3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4</v>
      </c>
      <c r="E5" s="1"/>
      <c r="F5" s="1"/>
      <c r="G5" s="2"/>
    </row>
    <row r="6" spans="1:7" x14ac:dyDescent="0.25">
      <c r="A6" s="1"/>
      <c r="B6" s="1"/>
      <c r="C6" s="1"/>
      <c r="D6" s="1"/>
      <c r="E6" s="1" t="s">
        <v>5</v>
      </c>
      <c r="F6" s="1"/>
      <c r="G6" s="2">
        <v>2931.48</v>
      </c>
    </row>
    <row r="7" spans="1:7" x14ac:dyDescent="0.25">
      <c r="A7" s="1"/>
      <c r="B7" s="1"/>
      <c r="C7" s="1"/>
      <c r="D7" s="1"/>
      <c r="E7" s="1" t="s">
        <v>6</v>
      </c>
      <c r="F7" s="1"/>
      <c r="G7" s="2">
        <v>969430.65</v>
      </c>
    </row>
    <row r="8" spans="1:7" x14ac:dyDescent="0.25">
      <c r="A8" s="1"/>
      <c r="B8" s="1"/>
      <c r="C8" s="1"/>
      <c r="D8" s="1"/>
      <c r="E8" s="1" t="s">
        <v>7</v>
      </c>
      <c r="F8" s="1"/>
      <c r="G8" s="2">
        <v>206486.35</v>
      </c>
    </row>
    <row r="9" spans="1:7" x14ac:dyDescent="0.25">
      <c r="A9" s="1"/>
      <c r="B9" s="1"/>
      <c r="C9" s="1"/>
      <c r="D9" s="1"/>
      <c r="E9" s="1" t="s">
        <v>8</v>
      </c>
      <c r="F9" s="1"/>
      <c r="G9" s="2">
        <v>29478.21</v>
      </c>
    </row>
    <row r="10" spans="1:7" x14ac:dyDescent="0.25">
      <c r="A10" s="1"/>
      <c r="B10" s="1"/>
      <c r="C10" s="1"/>
      <c r="D10" s="1"/>
      <c r="E10" s="1" t="s">
        <v>9</v>
      </c>
      <c r="F10" s="1"/>
      <c r="G10" s="2">
        <v>45842.23</v>
      </c>
    </row>
    <row r="11" spans="1:7" x14ac:dyDescent="0.25">
      <c r="A11" s="1"/>
      <c r="B11" s="1"/>
      <c r="C11" s="1"/>
      <c r="D11" s="1"/>
      <c r="E11" s="1" t="s">
        <v>10</v>
      </c>
      <c r="F11" s="1"/>
      <c r="G11" s="2">
        <v>30872.04</v>
      </c>
    </row>
    <row r="12" spans="1:7" ht="15.75" thickBot="1" x14ac:dyDescent="0.3">
      <c r="A12" s="1"/>
      <c r="B12" s="1"/>
      <c r="C12" s="1"/>
      <c r="D12" s="1"/>
      <c r="E12" s="1" t="s">
        <v>11</v>
      </c>
      <c r="F12" s="1"/>
      <c r="G12" s="2">
        <v>64895.23</v>
      </c>
    </row>
    <row r="13" spans="1:7" ht="15.75" thickBot="1" x14ac:dyDescent="0.3">
      <c r="A13" s="1"/>
      <c r="B13" s="1"/>
      <c r="C13" s="1"/>
      <c r="D13" s="1" t="s">
        <v>12</v>
      </c>
      <c r="E13" s="1"/>
      <c r="F13" s="1"/>
      <c r="G13" s="3">
        <f>ROUND(SUM(G5:G12),5)</f>
        <v>1349936.19</v>
      </c>
    </row>
    <row r="14" spans="1:7" x14ac:dyDescent="0.25">
      <c r="A14" s="1"/>
      <c r="B14" s="1"/>
      <c r="C14" s="1" t="s">
        <v>13</v>
      </c>
      <c r="D14" s="1"/>
      <c r="E14" s="1"/>
      <c r="F14" s="1"/>
      <c r="G14" s="2">
        <f>ROUND(G4+G13,5)</f>
        <v>1349936.19</v>
      </c>
    </row>
    <row r="15" spans="1:7" x14ac:dyDescent="0.25">
      <c r="A15" s="1"/>
      <c r="B15" s="1"/>
      <c r="C15" s="1" t="s">
        <v>14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15</v>
      </c>
      <c r="E16" s="1"/>
      <c r="F16" s="1"/>
      <c r="G16" s="2">
        <v>-1</v>
      </c>
    </row>
    <row r="17" spans="1:7" x14ac:dyDescent="0.25">
      <c r="A17" s="1"/>
      <c r="B17" s="1"/>
      <c r="C17" s="1"/>
      <c r="D17" s="1" t="s">
        <v>16</v>
      </c>
      <c r="E17" s="1"/>
      <c r="F17" s="1"/>
      <c r="G17" s="2">
        <v>-415.5</v>
      </c>
    </row>
    <row r="18" spans="1:7" ht="15.75" thickBot="1" x14ac:dyDescent="0.3">
      <c r="A18" s="1"/>
      <c r="B18" s="1"/>
      <c r="C18" s="1"/>
      <c r="D18" s="1" t="s">
        <v>17</v>
      </c>
      <c r="E18" s="1"/>
      <c r="F18" s="1"/>
      <c r="G18" s="2">
        <v>1201187</v>
      </c>
    </row>
    <row r="19" spans="1:7" ht="15.75" thickBot="1" x14ac:dyDescent="0.3">
      <c r="A19" s="1"/>
      <c r="B19" s="1"/>
      <c r="C19" s="1" t="s">
        <v>18</v>
      </c>
      <c r="D19" s="1"/>
      <c r="E19" s="1"/>
      <c r="F19" s="1"/>
      <c r="G19" s="3">
        <f>ROUND(SUM(G15:G18),5)</f>
        <v>1200770.5</v>
      </c>
    </row>
    <row r="20" spans="1:7" x14ac:dyDescent="0.25">
      <c r="A20" s="1"/>
      <c r="B20" s="1" t="s">
        <v>19</v>
      </c>
      <c r="C20" s="1"/>
      <c r="D20" s="1"/>
      <c r="E20" s="1"/>
      <c r="F20" s="1"/>
      <c r="G20" s="2">
        <f>ROUND(G3+G14+G19,5)</f>
        <v>2550706.69</v>
      </c>
    </row>
    <row r="21" spans="1:7" x14ac:dyDescent="0.25">
      <c r="A21" s="1"/>
      <c r="B21" s="1" t="s">
        <v>20</v>
      </c>
      <c r="C21" s="1"/>
      <c r="D21" s="1"/>
      <c r="E21" s="1"/>
      <c r="F21" s="1"/>
      <c r="G21" s="2"/>
    </row>
    <row r="22" spans="1:7" x14ac:dyDescent="0.25">
      <c r="A22" s="1"/>
      <c r="B22" s="1"/>
      <c r="C22" s="1" t="s">
        <v>21</v>
      </c>
      <c r="D22" s="1"/>
      <c r="E22" s="1"/>
      <c r="F22" s="1"/>
      <c r="G22" s="2">
        <v>2442425.06</v>
      </c>
    </row>
    <row r="23" spans="1:7" x14ac:dyDescent="0.25">
      <c r="A23" s="1"/>
      <c r="B23" s="1"/>
      <c r="C23" s="1" t="s">
        <v>22</v>
      </c>
      <c r="D23" s="1"/>
      <c r="E23" s="1"/>
      <c r="F23" s="1"/>
      <c r="G23" s="2">
        <v>430111.73</v>
      </c>
    </row>
    <row r="24" spans="1:7" x14ac:dyDescent="0.25">
      <c r="A24" s="1"/>
      <c r="B24" s="1"/>
      <c r="C24" s="1" t="s">
        <v>23</v>
      </c>
      <c r="D24" s="1"/>
      <c r="E24" s="1"/>
      <c r="F24" s="1"/>
      <c r="G24" s="2">
        <v>129838</v>
      </c>
    </row>
    <row r="25" spans="1:7" x14ac:dyDescent="0.25">
      <c r="A25" s="1"/>
      <c r="B25" s="1"/>
      <c r="C25" s="1" t="s">
        <v>24</v>
      </c>
      <c r="D25" s="1"/>
      <c r="E25" s="1"/>
      <c r="F25" s="1"/>
      <c r="G25" s="2">
        <v>141816.29999999999</v>
      </c>
    </row>
    <row r="26" spans="1:7" x14ac:dyDescent="0.25">
      <c r="A26" s="1"/>
      <c r="B26" s="1"/>
      <c r="C26" s="1" t="s">
        <v>25</v>
      </c>
      <c r="D26" s="1"/>
      <c r="E26" s="1"/>
      <c r="F26" s="1"/>
      <c r="G26" s="2">
        <v>7000</v>
      </c>
    </row>
    <row r="27" spans="1:7" x14ac:dyDescent="0.25">
      <c r="A27" s="1"/>
      <c r="B27" s="1"/>
      <c r="C27" s="1" t="s">
        <v>26</v>
      </c>
      <c r="D27" s="1"/>
      <c r="E27" s="1"/>
      <c r="F27" s="1"/>
      <c r="G27" s="2">
        <v>90735.85</v>
      </c>
    </row>
    <row r="28" spans="1:7" x14ac:dyDescent="0.25">
      <c r="A28" s="1"/>
      <c r="B28" s="1"/>
      <c r="C28" s="1" t="s">
        <v>27</v>
      </c>
      <c r="D28" s="1"/>
      <c r="E28" s="1"/>
      <c r="F28" s="1"/>
      <c r="G28" s="2">
        <v>1591932.98</v>
      </c>
    </row>
    <row r="29" spans="1:7" x14ac:dyDescent="0.25">
      <c r="A29" s="1"/>
      <c r="B29" s="1"/>
      <c r="C29" s="1" t="s">
        <v>28</v>
      </c>
      <c r="D29" s="1"/>
      <c r="E29" s="1"/>
      <c r="F29" s="1"/>
      <c r="G29" s="2">
        <v>-2841758</v>
      </c>
    </row>
    <row r="30" spans="1:7" ht="15.75" thickBot="1" x14ac:dyDescent="0.3">
      <c r="A30" s="1"/>
      <c r="B30" s="1"/>
      <c r="C30" s="1" t="s">
        <v>29</v>
      </c>
      <c r="D30" s="1"/>
      <c r="E30" s="1"/>
      <c r="F30" s="1"/>
      <c r="G30" s="2">
        <v>-1992101.92</v>
      </c>
    </row>
    <row r="31" spans="1:7" ht="15.75" thickBot="1" x14ac:dyDescent="0.3">
      <c r="A31" s="1"/>
      <c r="B31" s="1" t="s">
        <v>30</v>
      </c>
      <c r="C31" s="1"/>
      <c r="D31" s="1"/>
      <c r="E31" s="1"/>
      <c r="F31" s="1"/>
      <c r="G31" s="4">
        <f>ROUND(SUM(G21:G30),5)</f>
        <v>0</v>
      </c>
    </row>
    <row r="32" spans="1:7" s="7" customFormat="1" ht="12" thickBot="1" x14ac:dyDescent="0.25">
      <c r="A32" s="5" t="s">
        <v>31</v>
      </c>
      <c r="B32" s="5"/>
      <c r="C32" s="5"/>
      <c r="D32" s="5"/>
      <c r="E32" s="5"/>
      <c r="F32" s="5"/>
      <c r="G32" s="6">
        <f>ROUND(G2+G20+G31,5)</f>
        <v>2550706.69</v>
      </c>
    </row>
    <row r="33" spans="1:7" ht="15.75" thickTop="1" x14ac:dyDescent="0.25">
      <c r="A33" s="1" t="s">
        <v>32</v>
      </c>
      <c r="B33" s="1"/>
      <c r="C33" s="1"/>
      <c r="D33" s="1"/>
      <c r="E33" s="1"/>
      <c r="F33" s="1"/>
      <c r="G33" s="2"/>
    </row>
    <row r="34" spans="1:7" x14ac:dyDescent="0.25">
      <c r="A34" s="1"/>
      <c r="B34" s="1" t="s">
        <v>33</v>
      </c>
      <c r="C34" s="1"/>
      <c r="D34" s="1"/>
      <c r="E34" s="1"/>
      <c r="F34" s="1"/>
      <c r="G34" s="2"/>
    </row>
    <row r="35" spans="1:7" x14ac:dyDescent="0.25">
      <c r="A35" s="1"/>
      <c r="B35" s="1"/>
      <c r="C35" s="1" t="s">
        <v>34</v>
      </c>
      <c r="D35" s="1"/>
      <c r="E35" s="1"/>
      <c r="F35" s="1"/>
      <c r="G35" s="2"/>
    </row>
    <row r="36" spans="1:7" x14ac:dyDescent="0.25">
      <c r="A36" s="1"/>
      <c r="B36" s="1"/>
      <c r="C36" s="1"/>
      <c r="D36" s="1" t="s">
        <v>35</v>
      </c>
      <c r="E36" s="1"/>
      <c r="F36" s="1"/>
      <c r="G36" s="2"/>
    </row>
    <row r="37" spans="1:7" ht="15.75" thickBot="1" x14ac:dyDescent="0.3">
      <c r="A37" s="1"/>
      <c r="B37" s="1"/>
      <c r="C37" s="1"/>
      <c r="D37" s="1"/>
      <c r="E37" s="1" t="s">
        <v>36</v>
      </c>
      <c r="F37" s="1"/>
      <c r="G37" s="8">
        <v>8200.25</v>
      </c>
    </row>
    <row r="38" spans="1:7" x14ac:dyDescent="0.25">
      <c r="A38" s="1"/>
      <c r="B38" s="1"/>
      <c r="C38" s="1"/>
      <c r="D38" s="1" t="s">
        <v>37</v>
      </c>
      <c r="E38" s="1"/>
      <c r="F38" s="1"/>
      <c r="G38" s="2">
        <f>ROUND(SUM(G36:G37),5)</f>
        <v>8200.25</v>
      </c>
    </row>
    <row r="39" spans="1:7" x14ac:dyDescent="0.25">
      <c r="A39" s="1"/>
      <c r="B39" s="1"/>
      <c r="C39" s="1"/>
      <c r="D39" s="1" t="s">
        <v>38</v>
      </c>
      <c r="E39" s="1"/>
      <c r="F39" s="1"/>
      <c r="G39" s="2"/>
    </row>
    <row r="40" spans="1:7" ht="15.75" thickBot="1" x14ac:dyDescent="0.3">
      <c r="A40" s="1"/>
      <c r="B40" s="1"/>
      <c r="C40" s="1"/>
      <c r="D40" s="1"/>
      <c r="E40" s="1" t="s">
        <v>39</v>
      </c>
      <c r="F40" s="1"/>
      <c r="G40" s="8">
        <v>1265.6400000000001</v>
      </c>
    </row>
    <row r="41" spans="1:7" x14ac:dyDescent="0.25">
      <c r="A41" s="1"/>
      <c r="B41" s="1"/>
      <c r="C41" s="1"/>
      <c r="D41" s="1" t="s">
        <v>40</v>
      </c>
      <c r="E41" s="1"/>
      <c r="F41" s="1"/>
      <c r="G41" s="2">
        <f>ROUND(SUM(G39:G40),5)</f>
        <v>1265.6400000000001</v>
      </c>
    </row>
    <row r="42" spans="1:7" x14ac:dyDescent="0.25">
      <c r="A42" s="1"/>
      <c r="B42" s="1"/>
      <c r="C42" s="1"/>
      <c r="D42" s="1" t="s">
        <v>41</v>
      </c>
      <c r="E42" s="1"/>
      <c r="F42" s="1"/>
      <c r="G42" s="2"/>
    </row>
    <row r="43" spans="1:7" x14ac:dyDescent="0.25">
      <c r="A43" s="1"/>
      <c r="B43" s="1"/>
      <c r="C43" s="1"/>
      <c r="D43" s="1"/>
      <c r="E43" s="1" t="s">
        <v>42</v>
      </c>
      <c r="F43" s="1"/>
      <c r="G43" s="2">
        <v>990.17</v>
      </c>
    </row>
    <row r="44" spans="1:7" x14ac:dyDescent="0.25">
      <c r="A44" s="1"/>
      <c r="B44" s="1"/>
      <c r="C44" s="1"/>
      <c r="D44" s="1"/>
      <c r="E44" s="1" t="s">
        <v>43</v>
      </c>
      <c r="F44" s="1"/>
      <c r="G44" s="2">
        <v>1201187</v>
      </c>
    </row>
    <row r="45" spans="1:7" x14ac:dyDescent="0.25">
      <c r="A45" s="1"/>
      <c r="B45" s="1"/>
      <c r="C45" s="1"/>
      <c r="D45" s="1"/>
      <c r="E45" s="1" t="s">
        <v>44</v>
      </c>
      <c r="F45" s="1"/>
      <c r="G45" s="2"/>
    </row>
    <row r="46" spans="1:7" ht="15.75" thickBot="1" x14ac:dyDescent="0.3">
      <c r="A46" s="1"/>
      <c r="B46" s="1"/>
      <c r="C46" s="1"/>
      <c r="D46" s="1"/>
      <c r="E46" s="1"/>
      <c r="F46" s="1" t="s">
        <v>45</v>
      </c>
      <c r="G46" s="8">
        <v>-81.12</v>
      </c>
    </row>
    <row r="47" spans="1:7" x14ac:dyDescent="0.25">
      <c r="A47" s="1"/>
      <c r="B47" s="1"/>
      <c r="C47" s="1"/>
      <c r="D47" s="1"/>
      <c r="E47" s="1" t="s">
        <v>46</v>
      </c>
      <c r="F47" s="1"/>
      <c r="G47" s="2">
        <f>ROUND(SUM(G45:G46),5)</f>
        <v>-81.12</v>
      </c>
    </row>
    <row r="48" spans="1:7" x14ac:dyDescent="0.25">
      <c r="A48" s="1"/>
      <c r="B48" s="1"/>
      <c r="C48" s="1"/>
      <c r="D48" s="1"/>
      <c r="E48" s="1" t="s">
        <v>47</v>
      </c>
      <c r="F48" s="1"/>
      <c r="G48" s="2"/>
    </row>
    <row r="49" spans="1:7" x14ac:dyDescent="0.25">
      <c r="A49" s="1"/>
      <c r="B49" s="1"/>
      <c r="C49" s="1"/>
      <c r="D49" s="1"/>
      <c r="E49" s="1"/>
      <c r="F49" s="1" t="s">
        <v>48</v>
      </c>
      <c r="G49" s="2">
        <v>-50.9</v>
      </c>
    </row>
    <row r="50" spans="1:7" x14ac:dyDescent="0.25">
      <c r="A50" s="1"/>
      <c r="B50" s="1"/>
      <c r="C50" s="1"/>
      <c r="D50" s="1"/>
      <c r="E50" s="1"/>
      <c r="F50" s="1" t="s">
        <v>49</v>
      </c>
      <c r="G50" s="2">
        <v>-174.38</v>
      </c>
    </row>
    <row r="51" spans="1:7" x14ac:dyDescent="0.25">
      <c r="A51" s="1"/>
      <c r="B51" s="1"/>
      <c r="C51" s="1"/>
      <c r="D51" s="1"/>
      <c r="E51" s="1"/>
      <c r="F51" s="1" t="s">
        <v>50</v>
      </c>
      <c r="G51" s="2">
        <v>-5328.62</v>
      </c>
    </row>
    <row r="52" spans="1:7" x14ac:dyDescent="0.25">
      <c r="A52" s="1"/>
      <c r="B52" s="1"/>
      <c r="C52" s="1"/>
      <c r="D52" s="1"/>
      <c r="E52" s="1"/>
      <c r="F52" s="1" t="s">
        <v>51</v>
      </c>
      <c r="G52" s="2">
        <v>308.73</v>
      </c>
    </row>
    <row r="53" spans="1:7" ht="15.75" thickBot="1" x14ac:dyDescent="0.3">
      <c r="A53" s="1"/>
      <c r="B53" s="1"/>
      <c r="C53" s="1"/>
      <c r="D53" s="1"/>
      <c r="E53" s="1"/>
      <c r="F53" s="1" t="s">
        <v>52</v>
      </c>
      <c r="G53" s="2">
        <v>11407.97</v>
      </c>
    </row>
    <row r="54" spans="1:7" ht="15.75" thickBot="1" x14ac:dyDescent="0.3">
      <c r="A54" s="1"/>
      <c r="B54" s="1"/>
      <c r="C54" s="1"/>
      <c r="D54" s="1"/>
      <c r="E54" s="1" t="s">
        <v>53</v>
      </c>
      <c r="F54" s="1"/>
      <c r="G54" s="4">
        <f>ROUND(SUM(G48:G53),5)</f>
        <v>6162.8</v>
      </c>
    </row>
    <row r="55" spans="1:7" ht="15.75" thickBot="1" x14ac:dyDescent="0.3">
      <c r="A55" s="1"/>
      <c r="B55" s="1"/>
      <c r="C55" s="1"/>
      <c r="D55" s="1" t="s">
        <v>54</v>
      </c>
      <c r="E55" s="1"/>
      <c r="F55" s="1"/>
      <c r="G55" s="4">
        <f>ROUND(SUM(G42:G44)+G47+G54,5)</f>
        <v>1208258.8500000001</v>
      </c>
    </row>
    <row r="56" spans="1:7" ht="15.75" thickBot="1" x14ac:dyDescent="0.3">
      <c r="A56" s="1"/>
      <c r="B56" s="1"/>
      <c r="C56" s="1" t="s">
        <v>55</v>
      </c>
      <c r="D56" s="1"/>
      <c r="E56" s="1"/>
      <c r="F56" s="1"/>
      <c r="G56" s="3">
        <f>ROUND(G35+G38+G41+G55,5)</f>
        <v>1217724.74</v>
      </c>
    </row>
    <row r="57" spans="1:7" x14ac:dyDescent="0.25">
      <c r="A57" s="1"/>
      <c r="B57" s="1" t="s">
        <v>56</v>
      </c>
      <c r="C57" s="1"/>
      <c r="D57" s="1"/>
      <c r="E57" s="1"/>
      <c r="F57" s="1"/>
      <c r="G57" s="2">
        <f>ROUND(G34+G56,5)</f>
        <v>1217724.74</v>
      </c>
    </row>
    <row r="58" spans="1:7" x14ac:dyDescent="0.25">
      <c r="A58" s="1"/>
      <c r="B58" s="1" t="s">
        <v>57</v>
      </c>
      <c r="C58" s="1"/>
      <c r="D58" s="1"/>
      <c r="E58" s="1"/>
      <c r="F58" s="1"/>
      <c r="G58" s="2"/>
    </row>
    <row r="59" spans="1:7" x14ac:dyDescent="0.25">
      <c r="A59" s="1"/>
      <c r="B59" s="1"/>
      <c r="C59" s="1" t="s">
        <v>58</v>
      </c>
      <c r="D59" s="1"/>
      <c r="E59" s="1"/>
      <c r="F59" s="1"/>
      <c r="G59" s="2">
        <v>3399.75</v>
      </c>
    </row>
    <row r="60" spans="1:7" x14ac:dyDescent="0.25">
      <c r="A60" s="1"/>
      <c r="B60" s="1"/>
      <c r="C60" s="1" t="s">
        <v>59</v>
      </c>
      <c r="D60" s="1"/>
      <c r="E60" s="1"/>
      <c r="F60" s="1"/>
      <c r="G60" s="2"/>
    </row>
    <row r="61" spans="1:7" x14ac:dyDescent="0.25">
      <c r="A61" s="1"/>
      <c r="B61" s="1"/>
      <c r="C61" s="1"/>
      <c r="D61" s="1" t="s">
        <v>60</v>
      </c>
      <c r="E61" s="1"/>
      <c r="F61" s="1"/>
      <c r="G61" s="2">
        <v>6580.22</v>
      </c>
    </row>
    <row r="62" spans="1:7" x14ac:dyDescent="0.25">
      <c r="A62" s="1"/>
      <c r="B62" s="1"/>
      <c r="C62" s="1"/>
      <c r="D62" s="1" t="s">
        <v>61</v>
      </c>
      <c r="E62" s="1"/>
      <c r="F62" s="1"/>
      <c r="G62" s="2">
        <v>20000</v>
      </c>
    </row>
    <row r="63" spans="1:7" x14ac:dyDescent="0.25">
      <c r="A63" s="1"/>
      <c r="B63" s="1"/>
      <c r="C63" s="1"/>
      <c r="D63" s="1" t="s">
        <v>62</v>
      </c>
      <c r="E63" s="1"/>
      <c r="F63" s="1"/>
      <c r="G63" s="2">
        <v>106902.33</v>
      </c>
    </row>
    <row r="64" spans="1:7" x14ac:dyDescent="0.25">
      <c r="A64" s="1"/>
      <c r="B64" s="1"/>
      <c r="C64" s="1"/>
      <c r="D64" s="1" t="s">
        <v>63</v>
      </c>
      <c r="E64" s="1"/>
      <c r="F64" s="1"/>
      <c r="G64" s="2">
        <v>37300.39</v>
      </c>
    </row>
    <row r="65" spans="1:7" x14ac:dyDescent="0.25">
      <c r="A65" s="1"/>
      <c r="B65" s="1"/>
      <c r="C65" s="1"/>
      <c r="D65" s="1" t="s">
        <v>64</v>
      </c>
      <c r="E65" s="1"/>
      <c r="F65" s="1"/>
      <c r="G65" s="2">
        <v>5000</v>
      </c>
    </row>
    <row r="66" spans="1:7" ht="15.75" thickBot="1" x14ac:dyDescent="0.3">
      <c r="A66" s="1"/>
      <c r="B66" s="1"/>
      <c r="C66" s="1"/>
      <c r="D66" s="1" t="s">
        <v>65</v>
      </c>
      <c r="E66" s="1"/>
      <c r="F66" s="1"/>
      <c r="G66" s="8">
        <v>29760</v>
      </c>
    </row>
    <row r="67" spans="1:7" x14ac:dyDescent="0.25">
      <c r="A67" s="1"/>
      <c r="B67" s="1"/>
      <c r="C67" s="1" t="s">
        <v>66</v>
      </c>
      <c r="D67" s="1"/>
      <c r="E67" s="1"/>
      <c r="F67" s="1"/>
      <c r="G67" s="2">
        <f>ROUND(SUM(G60:G66),5)</f>
        <v>205542.94</v>
      </c>
    </row>
    <row r="68" spans="1:7" x14ac:dyDescent="0.25">
      <c r="A68" s="1"/>
      <c r="B68" s="1"/>
      <c r="C68" s="1" t="s">
        <v>67</v>
      </c>
      <c r="D68" s="1"/>
      <c r="E68" s="1"/>
      <c r="F68" s="1"/>
      <c r="G68" s="2">
        <v>433398.33</v>
      </c>
    </row>
    <row r="69" spans="1:7" x14ac:dyDescent="0.25">
      <c r="A69" s="1"/>
      <c r="B69" s="1"/>
      <c r="C69" s="1" t="s">
        <v>68</v>
      </c>
      <c r="D69" s="1"/>
      <c r="E69" s="1"/>
      <c r="F69" s="1"/>
      <c r="G69" s="2">
        <v>109991.5</v>
      </c>
    </row>
    <row r="70" spans="1:7" ht="15.75" thickBot="1" x14ac:dyDescent="0.3">
      <c r="A70" s="1"/>
      <c r="B70" s="1"/>
      <c r="C70" s="1" t="s">
        <v>69</v>
      </c>
      <c r="D70" s="1"/>
      <c r="E70" s="1"/>
      <c r="F70" s="1"/>
      <c r="G70" s="2">
        <v>580649.43000000005</v>
      </c>
    </row>
    <row r="71" spans="1:7" ht="15.75" thickBot="1" x14ac:dyDescent="0.3">
      <c r="A71" s="1"/>
      <c r="B71" s="1" t="s">
        <v>70</v>
      </c>
      <c r="C71" s="1"/>
      <c r="D71" s="1"/>
      <c r="E71" s="1"/>
      <c r="F71" s="1"/>
      <c r="G71" s="4">
        <f>ROUND(SUM(G58:G59)+SUM(G67:G70),5)</f>
        <v>1332981.95</v>
      </c>
    </row>
    <row r="72" spans="1:7" s="7" customFormat="1" ht="12" thickBot="1" x14ac:dyDescent="0.25">
      <c r="A72" s="5" t="s">
        <v>71</v>
      </c>
      <c r="B72" s="5"/>
      <c r="C72" s="5"/>
      <c r="D72" s="5"/>
      <c r="E72" s="5"/>
      <c r="F72" s="5"/>
      <c r="G72" s="6">
        <f>ROUND(G33+G57+G71,5)</f>
        <v>2550706.69</v>
      </c>
    </row>
    <row r="73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9:31 AM
&amp;"Arial,Bold"&amp;8 07/10/24
&amp;"Arial,Bold"&amp;8 Accrual Basis&amp;C&amp;"Arial,Bold"&amp;12 Nederland Fire Protection District
&amp;"Arial,Bold"&amp;14 Balance Sheet
&amp;"Arial,Bold"&amp;10 As of June 30,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EF5D-F145-41DD-B9F0-37C182D08DE1}">
  <sheetPr codeName="Sheet2"/>
  <dimension ref="A1:M290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1" width="8.710937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72</v>
      </c>
      <c r="K2" s="20" t="s">
        <v>73</v>
      </c>
      <c r="L2" s="20" t="s">
        <v>74</v>
      </c>
      <c r="M2" s="20" t="s">
        <v>75</v>
      </c>
    </row>
    <row r="3" spans="1:13" ht="15.75" thickTop="1" x14ac:dyDescent="0.25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5">
        <f t="shared" si="1"/>
        <v>0</v>
      </c>
    </row>
    <row r="8" spans="1:13" x14ac:dyDescent="0.25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5">
        <f t="shared" si="1"/>
        <v>0</v>
      </c>
    </row>
    <row r="9" spans="1:13" x14ac:dyDescent="0.25">
      <c r="A9" s="1"/>
      <c r="B9" s="1"/>
      <c r="C9" s="1"/>
      <c r="D9" s="1"/>
      <c r="E9" s="1" t="s">
        <v>82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83</v>
      </c>
      <c r="F10" s="1"/>
      <c r="G10" s="1"/>
      <c r="H10" s="1"/>
      <c r="I10" s="1"/>
      <c r="J10" s="2">
        <v>100</v>
      </c>
      <c r="K10" s="2">
        <v>0</v>
      </c>
      <c r="L10" s="2">
        <f t="shared" si="0"/>
        <v>100</v>
      </c>
      <c r="M10" s="15">
        <f t="shared" si="1"/>
        <v>1</v>
      </c>
    </row>
    <row r="11" spans="1:13" x14ac:dyDescent="0.25">
      <c r="A11" s="1"/>
      <c r="B11" s="1"/>
      <c r="C11" s="1"/>
      <c r="D11" s="1"/>
      <c r="E11" s="1" t="s">
        <v>84</v>
      </c>
      <c r="F11" s="1"/>
      <c r="G11" s="1"/>
      <c r="H11" s="1"/>
      <c r="I11" s="1"/>
      <c r="J11" s="2">
        <v>5546.43</v>
      </c>
      <c r="K11" s="2">
        <v>0</v>
      </c>
      <c r="L11" s="2">
        <f t="shared" si="0"/>
        <v>5546.43</v>
      </c>
      <c r="M11" s="15">
        <f t="shared" si="1"/>
        <v>1</v>
      </c>
    </row>
    <row r="12" spans="1:13" x14ac:dyDescent="0.25">
      <c r="A12" s="1"/>
      <c r="B12" s="1"/>
      <c r="C12" s="1"/>
      <c r="D12" s="1"/>
      <c r="E12" s="1" t="s">
        <v>85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-423.23</v>
      </c>
      <c r="K13" s="2">
        <v>0</v>
      </c>
      <c r="L13" s="2">
        <f t="shared" ref="L13:L35" si="2">ROUND((J13-K13),5)</f>
        <v>-423.23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453.21</v>
      </c>
      <c r="K14" s="2">
        <v>0</v>
      </c>
      <c r="L14" s="2">
        <f t="shared" si="2"/>
        <v>453.21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0</v>
      </c>
      <c r="K15" s="2">
        <v>763.3</v>
      </c>
      <c r="L15" s="2">
        <f t="shared" si="2"/>
        <v>-763.3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0</v>
      </c>
      <c r="K17" s="2">
        <v>15266.08</v>
      </c>
      <c r="L17" s="2">
        <f t="shared" si="2"/>
        <v>-15266.08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0</v>
      </c>
      <c r="K18" s="2">
        <v>109053.17</v>
      </c>
      <c r="L18" s="2">
        <f t="shared" si="2"/>
        <v>-109053.17</v>
      </c>
      <c r="M18" s="15">
        <f t="shared" si="3"/>
        <v>0</v>
      </c>
    </row>
    <row r="19" spans="1:13" x14ac:dyDescent="0.2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0</v>
      </c>
      <c r="K19" s="2">
        <v>5452.58</v>
      </c>
      <c r="L19" s="2">
        <f t="shared" si="2"/>
        <v>-5452.58</v>
      </c>
      <c r="M19" s="15">
        <f t="shared" si="3"/>
        <v>0</v>
      </c>
    </row>
    <row r="20" spans="1:13" x14ac:dyDescent="0.25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5">
        <f t="shared" si="3"/>
        <v>0</v>
      </c>
    </row>
    <row r="21" spans="1:13" x14ac:dyDescent="0.25">
      <c r="A21" s="1"/>
      <c r="B21" s="1"/>
      <c r="C21" s="1"/>
      <c r="D21" s="1"/>
      <c r="E21" s="1"/>
      <c r="F21" s="1" t="s">
        <v>94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95</v>
      </c>
      <c r="G22" s="1"/>
      <c r="H22" s="1"/>
      <c r="I22" s="1"/>
      <c r="J22" s="2">
        <v>17.440000000000001</v>
      </c>
      <c r="K22" s="2">
        <v>0</v>
      </c>
      <c r="L22" s="2">
        <f t="shared" si="2"/>
        <v>17.440000000000001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96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5">
        <f t="shared" si="3"/>
        <v>0</v>
      </c>
    </row>
    <row r="24" spans="1:13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5">
        <f t="shared" si="3"/>
        <v>0</v>
      </c>
    </row>
    <row r="25" spans="1:13" x14ac:dyDescent="0.25">
      <c r="A25" s="1"/>
      <c r="B25" s="1"/>
      <c r="C25" s="1"/>
      <c r="D25" s="1"/>
      <c r="E25" s="1"/>
      <c r="F25" s="1" t="s">
        <v>98</v>
      </c>
      <c r="G25" s="1"/>
      <c r="H25" s="1"/>
      <c r="I25" s="1"/>
      <c r="J25" s="2">
        <v>0</v>
      </c>
      <c r="K25" s="2">
        <v>655.75</v>
      </c>
      <c r="L25" s="2">
        <f t="shared" si="2"/>
        <v>-655.75</v>
      </c>
      <c r="M25" s="15">
        <f t="shared" si="3"/>
        <v>0</v>
      </c>
    </row>
    <row r="26" spans="1:13" x14ac:dyDescent="0.25">
      <c r="A26" s="1"/>
      <c r="B26" s="1"/>
      <c r="C26" s="1"/>
      <c r="D26" s="1"/>
      <c r="E26" s="1"/>
      <c r="F26" s="1" t="s">
        <v>99</v>
      </c>
      <c r="G26" s="1"/>
      <c r="H26" s="1"/>
      <c r="I26" s="1"/>
      <c r="J26" s="2">
        <v>5582.65</v>
      </c>
      <c r="K26" s="2">
        <v>7191.05</v>
      </c>
      <c r="L26" s="2">
        <f t="shared" si="2"/>
        <v>-1608.4</v>
      </c>
      <c r="M26" s="15">
        <f t="shared" si="3"/>
        <v>0.77632999999999996</v>
      </c>
    </row>
    <row r="27" spans="1:13" x14ac:dyDescent="0.2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0</v>
      </c>
      <c r="K27" s="2">
        <v>0</v>
      </c>
      <c r="L27" s="2">
        <f t="shared" si="2"/>
        <v>0</v>
      </c>
      <c r="M27" s="15">
        <f t="shared" si="3"/>
        <v>0</v>
      </c>
    </row>
    <row r="28" spans="1:13" x14ac:dyDescent="0.25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5">
        <f t="shared" si="3"/>
        <v>0</v>
      </c>
    </row>
    <row r="29" spans="1:13" x14ac:dyDescent="0.25">
      <c r="A29" s="1"/>
      <c r="B29" s="1"/>
      <c r="C29" s="1"/>
      <c r="D29" s="1"/>
      <c r="E29" s="1"/>
      <c r="F29" s="1" t="s">
        <v>102</v>
      </c>
      <c r="G29" s="1"/>
      <c r="H29" s="1"/>
      <c r="I29" s="1"/>
      <c r="J29" s="2">
        <v>0</v>
      </c>
      <c r="K29" s="2">
        <v>0</v>
      </c>
      <c r="L29" s="2">
        <f t="shared" si="2"/>
        <v>0</v>
      </c>
      <c r="M29" s="15">
        <f t="shared" si="3"/>
        <v>0</v>
      </c>
    </row>
    <row r="30" spans="1:13" x14ac:dyDescent="0.25">
      <c r="A30" s="1"/>
      <c r="B30" s="1"/>
      <c r="C30" s="1"/>
      <c r="D30" s="1"/>
      <c r="E30" s="1"/>
      <c r="F30" s="1" t="s">
        <v>103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5">
        <f t="shared" si="3"/>
        <v>0</v>
      </c>
    </row>
    <row r="32" spans="1:13" x14ac:dyDescent="0.2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0</v>
      </c>
      <c r="K33" s="2">
        <v>0</v>
      </c>
      <c r="L33" s="2">
        <f t="shared" si="2"/>
        <v>0</v>
      </c>
      <c r="M33" s="15">
        <f t="shared" si="3"/>
        <v>0</v>
      </c>
    </row>
    <row r="34" spans="1:13" ht="15.75" thickBot="1" x14ac:dyDescent="0.3">
      <c r="A34" s="1"/>
      <c r="B34" s="1"/>
      <c r="C34" s="1"/>
      <c r="D34" s="1"/>
      <c r="E34" s="1" t="s">
        <v>107</v>
      </c>
      <c r="F34" s="1"/>
      <c r="G34" s="1"/>
      <c r="H34" s="1"/>
      <c r="I34" s="1"/>
      <c r="J34" s="3">
        <f>ROUND(SUM(J12:J33),5)</f>
        <v>5630.07</v>
      </c>
      <c r="K34" s="3">
        <f>ROUND(SUM(K12:K33),5)</f>
        <v>142389.18</v>
      </c>
      <c r="L34" s="3">
        <f t="shared" si="2"/>
        <v>-136759.10999999999</v>
      </c>
      <c r="M34" s="16">
        <f t="shared" si="3"/>
        <v>3.9539999999999999E-2</v>
      </c>
    </row>
    <row r="35" spans="1:13" x14ac:dyDescent="0.25">
      <c r="A35" s="1"/>
      <c r="B35" s="1"/>
      <c r="C35" s="1"/>
      <c r="D35" s="1" t="s">
        <v>108</v>
      </c>
      <c r="E35" s="1"/>
      <c r="F35" s="1"/>
      <c r="G35" s="1"/>
      <c r="H35" s="1"/>
      <c r="I35" s="1"/>
      <c r="J35" s="2">
        <f>ROUND(SUM(J4:J11)+J34,5)</f>
        <v>11276.5</v>
      </c>
      <c r="K35" s="2">
        <f>ROUND(SUM(K4:K11)+K34,5)</f>
        <v>142389.18</v>
      </c>
      <c r="L35" s="2">
        <f t="shared" si="2"/>
        <v>-131112.68</v>
      </c>
      <c r="M35" s="15">
        <f t="shared" si="3"/>
        <v>7.9189999999999997E-2</v>
      </c>
    </row>
    <row r="36" spans="1:13" x14ac:dyDescent="0.25">
      <c r="A36" s="1"/>
      <c r="B36" s="1"/>
      <c r="C36" s="1"/>
      <c r="D36" s="1" t="s">
        <v>109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110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111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112</v>
      </c>
      <c r="D39" s="1"/>
      <c r="E39" s="1"/>
      <c r="F39" s="1"/>
      <c r="G39" s="1"/>
      <c r="H39" s="1"/>
      <c r="I39" s="1"/>
      <c r="J39" s="2">
        <f>ROUND(J35-J38,5)</f>
        <v>11276.5</v>
      </c>
      <c r="K39" s="2">
        <f>ROUND(K35-K38,5)</f>
        <v>142389.18</v>
      </c>
      <c r="L39" s="2">
        <f>ROUND((J39-K39),5)</f>
        <v>-131112.68</v>
      </c>
      <c r="M39" s="15">
        <f>ROUND(IF(K39=0, IF(J39=0, 0, 1), J39/K39),5)</f>
        <v>7.9189999999999997E-2</v>
      </c>
    </row>
    <row r="40" spans="1:13" x14ac:dyDescent="0.25">
      <c r="A40" s="1"/>
      <c r="B40" s="1"/>
      <c r="C40" s="1"/>
      <c r="D40" s="1" t="s">
        <v>113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114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5">
        <f>ROUND(IF(K41=0, IF(J41=0, 0, 1), J41/K41),5)</f>
        <v>0</v>
      </c>
    </row>
    <row r="42" spans="1:13" x14ac:dyDescent="0.25">
      <c r="A42" s="1"/>
      <c r="B42" s="1"/>
      <c r="C42" s="1"/>
      <c r="D42" s="1"/>
      <c r="E42" s="1" t="s">
        <v>115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116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117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v>0</v>
      </c>
      <c r="K45" s="2">
        <v>13100</v>
      </c>
      <c r="L45" s="2">
        <f>ROUND((J45-K45),5)</f>
        <v>-13100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120</v>
      </c>
      <c r="F47" s="1"/>
      <c r="G47" s="1"/>
      <c r="H47" s="1"/>
      <c r="I47" s="1"/>
      <c r="J47" s="2">
        <f>ROUND(SUM(J42:J46),5)</f>
        <v>0</v>
      </c>
      <c r="K47" s="2">
        <f>ROUND(SUM(K42:K46),5)</f>
        <v>13100</v>
      </c>
      <c r="L47" s="2">
        <f>ROUND((J47-K47),5)</f>
        <v>-13100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121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122</v>
      </c>
      <c r="G49" s="1"/>
      <c r="H49" s="1"/>
      <c r="I49" s="1"/>
      <c r="J49" s="2">
        <v>0</v>
      </c>
      <c r="K49" s="2">
        <v>275</v>
      </c>
      <c r="L49" s="2">
        <f>ROUND((J49-K49),5)</f>
        <v>-275</v>
      </c>
      <c r="M49" s="15">
        <f>ROUND(IF(K49=0, IF(J49=0, 0, 1), J49/K49),5)</f>
        <v>0</v>
      </c>
    </row>
    <row r="50" spans="1:13" x14ac:dyDescent="0.25">
      <c r="A50" s="1"/>
      <c r="B50" s="1"/>
      <c r="C50" s="1"/>
      <c r="D50" s="1"/>
      <c r="E50" s="1"/>
      <c r="F50" s="1" t="s">
        <v>123</v>
      </c>
      <c r="G50" s="1"/>
      <c r="H50" s="1"/>
      <c r="I50" s="1"/>
      <c r="J50" s="2">
        <v>0</v>
      </c>
      <c r="K50" s="2">
        <v>958.33</v>
      </c>
      <c r="L50" s="2">
        <f>ROUND((J50-K50),5)</f>
        <v>-958.33</v>
      </c>
      <c r="M50" s="15">
        <f>ROUND(IF(K50=0, IF(J50=0, 0, 1), J50/K50),5)</f>
        <v>0</v>
      </c>
    </row>
    <row r="51" spans="1:13" x14ac:dyDescent="0.25">
      <c r="A51" s="1"/>
      <c r="B51" s="1"/>
      <c r="C51" s="1"/>
      <c r="D51" s="1"/>
      <c r="E51" s="1"/>
      <c r="F51" s="1" t="s">
        <v>124</v>
      </c>
      <c r="G51" s="1"/>
      <c r="H51" s="1"/>
      <c r="I51" s="1"/>
      <c r="J51" s="2">
        <v>164.18</v>
      </c>
      <c r="K51" s="2">
        <v>20.83</v>
      </c>
      <c r="L51" s="2">
        <f>ROUND((J51-K51),5)</f>
        <v>143.35</v>
      </c>
      <c r="M51" s="15">
        <f>ROUND(IF(K51=0, IF(J51=0, 0, 1), J51/K51),5)</f>
        <v>7.8818999999999999</v>
      </c>
    </row>
    <row r="52" spans="1:13" x14ac:dyDescent="0.25">
      <c r="A52" s="1"/>
      <c r="B52" s="1"/>
      <c r="C52" s="1"/>
      <c r="D52" s="1"/>
      <c r="E52" s="1"/>
      <c r="F52" s="1" t="s">
        <v>125</v>
      </c>
      <c r="G52" s="1"/>
      <c r="H52" s="1"/>
      <c r="I52" s="1"/>
      <c r="J52" s="2">
        <v>4.16</v>
      </c>
      <c r="K52" s="2">
        <v>50</v>
      </c>
      <c r="L52" s="2">
        <f>ROUND((J52-K52),5)</f>
        <v>-45.84</v>
      </c>
      <c r="M52" s="15">
        <f>ROUND(IF(K52=0, IF(J52=0, 0, 1), J52/K52),5)</f>
        <v>8.3199999999999996E-2</v>
      </c>
    </row>
    <row r="53" spans="1:13" x14ac:dyDescent="0.25">
      <c r="A53" s="1"/>
      <c r="B53" s="1"/>
      <c r="C53" s="1"/>
      <c r="D53" s="1"/>
      <c r="E53" s="1"/>
      <c r="F53" s="1" t="s">
        <v>126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127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128</v>
      </c>
      <c r="H55" s="1"/>
      <c r="I55" s="1"/>
      <c r="J55" s="8">
        <v>0</v>
      </c>
      <c r="K55" s="8">
        <v>41.67</v>
      </c>
      <c r="L55" s="8">
        <f>ROUND((J55-K55),5)</f>
        <v>-41.67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129</v>
      </c>
      <c r="G56" s="1"/>
      <c r="H56" s="1"/>
      <c r="I56" s="1"/>
      <c r="J56" s="2">
        <f>ROUND(SUM(J53:J55),5)</f>
        <v>0</v>
      </c>
      <c r="K56" s="2">
        <f>ROUND(SUM(K53:K55),5)</f>
        <v>41.67</v>
      </c>
      <c r="L56" s="2">
        <f>ROUND((J56-K56),5)</f>
        <v>-41.67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130</v>
      </c>
      <c r="G57" s="1"/>
      <c r="H57" s="1"/>
      <c r="I57" s="1"/>
      <c r="J57" s="2">
        <v>0</v>
      </c>
      <c r="K57" s="2">
        <v>0</v>
      </c>
      <c r="L57" s="2">
        <f>ROUND((J57-K57),5)</f>
        <v>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131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132</v>
      </c>
      <c r="H59" s="1"/>
      <c r="I59" s="1"/>
      <c r="J59" s="2">
        <v>77.650000000000006</v>
      </c>
      <c r="K59" s="2">
        <v>1460.8</v>
      </c>
      <c r="L59" s="2">
        <f>ROUND((J59-K59),5)</f>
        <v>-1383.15</v>
      </c>
      <c r="M59" s="15">
        <f>ROUND(IF(K59=0, IF(J59=0, 0, 1), J59/K59),5)</f>
        <v>5.3159999999999999E-2</v>
      </c>
    </row>
    <row r="60" spans="1:13" x14ac:dyDescent="0.25">
      <c r="A60" s="1"/>
      <c r="B60" s="1"/>
      <c r="C60" s="1"/>
      <c r="D60" s="1"/>
      <c r="E60" s="1"/>
      <c r="F60" s="1"/>
      <c r="G60" s="1" t="s">
        <v>133</v>
      </c>
      <c r="H60" s="1"/>
      <c r="I60" s="1"/>
      <c r="J60" s="2">
        <v>0</v>
      </c>
      <c r="K60" s="2">
        <v>0</v>
      </c>
      <c r="L60" s="2">
        <f>ROUND((J60-K60),5)</f>
        <v>0</v>
      </c>
      <c r="M60" s="15">
        <f>ROUND(IF(K60=0, IF(J60=0, 0, 1), J60/K60),5)</f>
        <v>0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134</v>
      </c>
      <c r="H61" s="1"/>
      <c r="I61" s="1"/>
      <c r="J61" s="8">
        <v>2.39</v>
      </c>
      <c r="K61" s="8">
        <v>0</v>
      </c>
      <c r="L61" s="8">
        <f>ROUND((J61-K61),5)</f>
        <v>2.39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135</v>
      </c>
      <c r="G62" s="1"/>
      <c r="H62" s="1"/>
      <c r="I62" s="1"/>
      <c r="J62" s="2">
        <f>ROUND(SUM(J58:J61),5)</f>
        <v>80.040000000000006</v>
      </c>
      <c r="K62" s="2">
        <f>ROUND(SUM(K58:K61),5)</f>
        <v>1460.8</v>
      </c>
      <c r="L62" s="2">
        <f>ROUND((J62-K62),5)</f>
        <v>-1380.76</v>
      </c>
      <c r="M62" s="15">
        <f>ROUND(IF(K62=0, IF(J62=0, 0, 1), J62/K62),5)</f>
        <v>5.4789999999999998E-2</v>
      </c>
    </row>
    <row r="63" spans="1:13" x14ac:dyDescent="0.25">
      <c r="A63" s="1"/>
      <c r="B63" s="1"/>
      <c r="C63" s="1"/>
      <c r="D63" s="1"/>
      <c r="E63" s="1"/>
      <c r="F63" s="1" t="s">
        <v>136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137</v>
      </c>
      <c r="H64" s="1"/>
      <c r="I64" s="1"/>
      <c r="J64" s="2">
        <v>0</v>
      </c>
      <c r="K64" s="2">
        <v>291.67</v>
      </c>
      <c r="L64" s="2">
        <f>ROUND((J64-K64),5)</f>
        <v>-291.67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138</v>
      </c>
      <c r="H65" s="1"/>
      <c r="I65" s="1"/>
      <c r="J65" s="2">
        <v>0</v>
      </c>
      <c r="K65" s="2">
        <v>166.67</v>
      </c>
      <c r="L65" s="2">
        <f>ROUND((J65-K65),5)</f>
        <v>-166.67</v>
      </c>
      <c r="M65" s="15">
        <f>ROUND(IF(K65=0, IF(J65=0, 0, 1), J65/K65),5)</f>
        <v>0</v>
      </c>
    </row>
    <row r="66" spans="1:13" x14ac:dyDescent="0.25">
      <c r="A66" s="1"/>
      <c r="B66" s="1"/>
      <c r="C66" s="1"/>
      <c r="D66" s="1"/>
      <c r="E66" s="1"/>
      <c r="F66" s="1"/>
      <c r="G66" s="1" t="s">
        <v>139</v>
      </c>
      <c r="H66" s="1"/>
      <c r="I66" s="1"/>
      <c r="J66" s="2">
        <v>0</v>
      </c>
      <c r="K66" s="2">
        <v>2025</v>
      </c>
      <c r="L66" s="2">
        <f>ROUND((J66-K66),5)</f>
        <v>-2025</v>
      </c>
      <c r="M66" s="15">
        <f>ROUND(IF(K66=0, IF(J66=0, 0, 1), J66/K66),5)</f>
        <v>0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140</v>
      </c>
      <c r="H67" s="1"/>
      <c r="I67" s="1"/>
      <c r="J67" s="8">
        <v>3564</v>
      </c>
      <c r="K67" s="8">
        <v>2750</v>
      </c>
      <c r="L67" s="8">
        <f>ROUND((J67-K67),5)</f>
        <v>814</v>
      </c>
      <c r="M67" s="17">
        <f>ROUND(IF(K67=0, IF(J67=0, 0, 1), J67/K67),5)</f>
        <v>1.296</v>
      </c>
    </row>
    <row r="68" spans="1:13" x14ac:dyDescent="0.25">
      <c r="A68" s="1"/>
      <c r="B68" s="1"/>
      <c r="C68" s="1"/>
      <c r="D68" s="1"/>
      <c r="E68" s="1"/>
      <c r="F68" s="1" t="s">
        <v>141</v>
      </c>
      <c r="G68" s="1"/>
      <c r="H68" s="1"/>
      <c r="I68" s="1"/>
      <c r="J68" s="2">
        <f>ROUND(SUM(J63:J67),5)</f>
        <v>3564</v>
      </c>
      <c r="K68" s="2">
        <f>ROUND(SUM(K63:K67),5)</f>
        <v>5233.34</v>
      </c>
      <c r="L68" s="2">
        <f>ROUND((J68-K68),5)</f>
        <v>-1669.34</v>
      </c>
      <c r="M68" s="15">
        <f>ROUND(IF(K68=0, IF(J68=0, 0, 1), J68/K68),5)</f>
        <v>0.68101999999999996</v>
      </c>
    </row>
    <row r="69" spans="1:13" x14ac:dyDescent="0.25">
      <c r="A69" s="1"/>
      <c r="B69" s="1"/>
      <c r="C69" s="1"/>
      <c r="D69" s="1"/>
      <c r="E69" s="1"/>
      <c r="F69" s="1" t="s">
        <v>142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0</v>
      </c>
      <c r="K70" s="2">
        <v>0</v>
      </c>
      <c r="L70" s="2">
        <f t="shared" ref="L70:L78" si="4">ROUND((J70-K70),5)</f>
        <v>0</v>
      </c>
      <c r="M70" s="15">
        <f t="shared" ref="M70:M78" si="5">ROUND(IF(K70=0, IF(J70=0, 0, 1), J70/K70),5)</f>
        <v>0</v>
      </c>
    </row>
    <row r="71" spans="1:13" x14ac:dyDescent="0.2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>
        <v>0</v>
      </c>
      <c r="K71" s="2">
        <v>1133.3399999999999</v>
      </c>
      <c r="L71" s="2">
        <f t="shared" si="4"/>
        <v>-1133.3399999999999</v>
      </c>
      <c r="M71" s="15">
        <f t="shared" si="5"/>
        <v>0</v>
      </c>
    </row>
    <row r="72" spans="1:13" x14ac:dyDescent="0.25">
      <c r="A72" s="1"/>
      <c r="B72" s="1"/>
      <c r="C72" s="1"/>
      <c r="D72" s="1"/>
      <c r="E72" s="1"/>
      <c r="F72" s="1"/>
      <c r="G72" s="1" t="s">
        <v>145</v>
      </c>
      <c r="H72" s="1"/>
      <c r="I72" s="1"/>
      <c r="J72" s="2">
        <v>0</v>
      </c>
      <c r="K72" s="2">
        <v>0</v>
      </c>
      <c r="L72" s="2">
        <f t="shared" si="4"/>
        <v>0</v>
      </c>
      <c r="M72" s="15">
        <f t="shared" si="5"/>
        <v>0</v>
      </c>
    </row>
    <row r="73" spans="1:13" x14ac:dyDescent="0.25">
      <c r="A73" s="1"/>
      <c r="B73" s="1"/>
      <c r="C73" s="1"/>
      <c r="D73" s="1"/>
      <c r="E73" s="1"/>
      <c r="F73" s="1"/>
      <c r="G73" s="1" t="s">
        <v>146</v>
      </c>
      <c r="H73" s="1"/>
      <c r="I73" s="1"/>
      <c r="J73" s="2">
        <v>239.4</v>
      </c>
      <c r="K73" s="2">
        <v>291.66000000000003</v>
      </c>
      <c r="L73" s="2">
        <f t="shared" si="4"/>
        <v>-52.26</v>
      </c>
      <c r="M73" s="15">
        <f t="shared" si="5"/>
        <v>0.82081999999999999</v>
      </c>
    </row>
    <row r="74" spans="1:13" x14ac:dyDescent="0.25">
      <c r="A74" s="1"/>
      <c r="B74" s="1"/>
      <c r="C74" s="1"/>
      <c r="D74" s="1"/>
      <c r="E74" s="1"/>
      <c r="F74" s="1"/>
      <c r="G74" s="1" t="s">
        <v>147</v>
      </c>
      <c r="H74" s="1"/>
      <c r="I74" s="1"/>
      <c r="J74" s="2">
        <v>126</v>
      </c>
      <c r="K74" s="2">
        <v>150</v>
      </c>
      <c r="L74" s="2">
        <f t="shared" si="4"/>
        <v>-24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148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149</v>
      </c>
      <c r="H76" s="1"/>
      <c r="I76" s="1"/>
      <c r="J76" s="2">
        <v>50</v>
      </c>
      <c r="K76" s="2">
        <v>0</v>
      </c>
      <c r="L76" s="2">
        <f t="shared" si="4"/>
        <v>50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150</v>
      </c>
      <c r="H77" s="1"/>
      <c r="I77" s="1"/>
      <c r="J77" s="8">
        <v>331</v>
      </c>
      <c r="K77" s="8">
        <v>366.66</v>
      </c>
      <c r="L77" s="8">
        <f t="shared" si="4"/>
        <v>-35.659999999999997</v>
      </c>
      <c r="M77" s="17">
        <f t="shared" si="5"/>
        <v>0.90273999999999999</v>
      </c>
    </row>
    <row r="78" spans="1:13" x14ac:dyDescent="0.25">
      <c r="A78" s="1"/>
      <c r="B78" s="1"/>
      <c r="C78" s="1"/>
      <c r="D78" s="1"/>
      <c r="E78" s="1"/>
      <c r="F78" s="1" t="s">
        <v>151</v>
      </c>
      <c r="G78" s="1"/>
      <c r="H78" s="1"/>
      <c r="I78" s="1"/>
      <c r="J78" s="2">
        <f>ROUND(SUM(J69:J77),5)</f>
        <v>746.4</v>
      </c>
      <c r="K78" s="2">
        <f>ROUND(SUM(K69:K77),5)</f>
        <v>1941.66</v>
      </c>
      <c r="L78" s="2">
        <f t="shared" si="4"/>
        <v>-1195.26</v>
      </c>
      <c r="M78" s="15">
        <f t="shared" si="5"/>
        <v>0.38440999999999997</v>
      </c>
    </row>
    <row r="79" spans="1:13" x14ac:dyDescent="0.25">
      <c r="A79" s="1"/>
      <c r="B79" s="1"/>
      <c r="C79" s="1"/>
      <c r="D79" s="1"/>
      <c r="E79" s="1"/>
      <c r="F79" s="1" t="s">
        <v>152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1366.62</v>
      </c>
      <c r="K81" s="2">
        <v>2500</v>
      </c>
      <c r="L81" s="2">
        <f>ROUND((J81-K81),5)</f>
        <v>-1133.3800000000001</v>
      </c>
      <c r="M81" s="15">
        <f>ROUND(IF(K81=0, IF(J81=0, 0, 1), J81/K81),5)</f>
        <v>0.54664999999999997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156</v>
      </c>
      <c r="J83" s="2">
        <v>11166.67</v>
      </c>
      <c r="K83" s="2">
        <v>11166.67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157</v>
      </c>
      <c r="J84" s="2">
        <v>0</v>
      </c>
      <c r="K84" s="2">
        <v>1116.67</v>
      </c>
      <c r="L84" s="2">
        <f t="shared" si="6"/>
        <v>-1116.67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158</v>
      </c>
      <c r="J85" s="2">
        <v>0</v>
      </c>
      <c r="K85" s="2">
        <v>402</v>
      </c>
      <c r="L85" s="2">
        <f t="shared" si="6"/>
        <v>-402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159</v>
      </c>
      <c r="J86" s="2">
        <v>0</v>
      </c>
      <c r="K86" s="2">
        <v>860</v>
      </c>
      <c r="L86" s="2">
        <f t="shared" si="6"/>
        <v>-860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160</v>
      </c>
      <c r="J87" s="8">
        <v>0</v>
      </c>
      <c r="K87" s="8">
        <v>30</v>
      </c>
      <c r="L87" s="8">
        <f t="shared" si="6"/>
        <v>-30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161</v>
      </c>
      <c r="I88" s="1"/>
      <c r="J88" s="2">
        <f>ROUND(SUM(J82:J87),5)</f>
        <v>11166.67</v>
      </c>
      <c r="K88" s="2">
        <f>ROUND(SUM(K82:K87),5)</f>
        <v>13575.34</v>
      </c>
      <c r="L88" s="2">
        <f t="shared" si="6"/>
        <v>-2408.67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162</v>
      </c>
      <c r="I89" s="1"/>
      <c r="J89" s="2">
        <v>24528.400000000001</v>
      </c>
      <c r="K89" s="2">
        <v>25240.5</v>
      </c>
      <c r="L89" s="2">
        <f t="shared" si="6"/>
        <v>-712.1</v>
      </c>
      <c r="M89" s="15">
        <f t="shared" si="7"/>
        <v>0.97179000000000004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163</v>
      </c>
      <c r="I90" s="1"/>
      <c r="J90" s="2">
        <v>5545.6</v>
      </c>
      <c r="K90" s="2">
        <v>6006.67</v>
      </c>
      <c r="L90" s="2">
        <f t="shared" si="6"/>
        <v>-461.07</v>
      </c>
      <c r="M90" s="15">
        <f t="shared" si="7"/>
        <v>0.92323999999999995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164</v>
      </c>
      <c r="I91" s="1"/>
      <c r="J91" s="2">
        <v>2400</v>
      </c>
      <c r="K91" s="2">
        <v>3333.33</v>
      </c>
      <c r="L91" s="2">
        <f t="shared" si="6"/>
        <v>-933.33</v>
      </c>
      <c r="M91" s="15">
        <f t="shared" si="7"/>
        <v>0.72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165</v>
      </c>
      <c r="I92" s="1"/>
      <c r="J92" s="2">
        <v>0</v>
      </c>
      <c r="K92" s="2">
        <v>166.66</v>
      </c>
      <c r="L92" s="2">
        <f t="shared" si="6"/>
        <v>-166.66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8">
        <v>6478.79</v>
      </c>
      <c r="K93" s="8">
        <v>6750.58</v>
      </c>
      <c r="L93" s="8">
        <f t="shared" si="6"/>
        <v>-271.79000000000002</v>
      </c>
      <c r="M93" s="17">
        <f t="shared" si="7"/>
        <v>0.95974000000000004</v>
      </c>
    </row>
    <row r="94" spans="1:13" x14ac:dyDescent="0.25">
      <c r="A94" s="1"/>
      <c r="B94" s="1"/>
      <c r="C94" s="1"/>
      <c r="D94" s="1"/>
      <c r="E94" s="1"/>
      <c r="F94" s="1"/>
      <c r="G94" s="1" t="s">
        <v>167</v>
      </c>
      <c r="H94" s="1"/>
      <c r="I94" s="1"/>
      <c r="J94" s="2">
        <f>ROUND(SUM(J80:J81)+SUM(J88:J93),5)</f>
        <v>51486.080000000002</v>
      </c>
      <c r="K94" s="2">
        <f>ROUND(SUM(K80:K81)+SUM(K88:K93),5)</f>
        <v>57573.08</v>
      </c>
      <c r="L94" s="2">
        <f t="shared" si="6"/>
        <v>-6087</v>
      </c>
      <c r="M94" s="15">
        <f t="shared" si="7"/>
        <v>0.89427000000000001</v>
      </c>
    </row>
    <row r="95" spans="1:13" x14ac:dyDescent="0.25">
      <c r="A95" s="1"/>
      <c r="B95" s="1"/>
      <c r="C95" s="1"/>
      <c r="D95" s="1"/>
      <c r="E95" s="1"/>
      <c r="F95" s="1"/>
      <c r="G95" s="1" t="s">
        <v>168</v>
      </c>
      <c r="H95" s="1"/>
      <c r="I95" s="1"/>
      <c r="J95" s="2">
        <v>6438.5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169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42.42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4743.08</v>
      </c>
      <c r="K98" s="2">
        <v>3799.75</v>
      </c>
      <c r="L98" s="2">
        <f t="shared" ref="L98:L103" si="8">ROUND((J98-K98),5)</f>
        <v>943.33</v>
      </c>
      <c r="M98" s="15">
        <f t="shared" ref="M98:M103" si="9">ROUND(IF(K98=0, IF(J98=0, 0, 1), J98/K98),5)</f>
        <v>1.2482599999999999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2">
        <v>1507.87</v>
      </c>
      <c r="K99" s="2">
        <v>1151.6600000000001</v>
      </c>
      <c r="L99" s="2">
        <f t="shared" si="8"/>
        <v>356.21</v>
      </c>
      <c r="M99" s="15">
        <f t="shared" si="9"/>
        <v>1.3092999999999999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2">
        <v>0</v>
      </c>
      <c r="K100" s="2">
        <v>6925</v>
      </c>
      <c r="L100" s="2">
        <f t="shared" si="8"/>
        <v>-6925</v>
      </c>
      <c r="M100" s="15">
        <f t="shared" si="9"/>
        <v>0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2">
        <v>0</v>
      </c>
      <c r="K101" s="2">
        <v>675</v>
      </c>
      <c r="L101" s="2">
        <f t="shared" si="8"/>
        <v>-675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8">
        <v>54</v>
      </c>
      <c r="K102" s="8">
        <v>41.66</v>
      </c>
      <c r="L102" s="8">
        <f t="shared" si="8"/>
        <v>12.34</v>
      </c>
      <c r="M102" s="17">
        <f t="shared" si="9"/>
        <v>1.2962100000000001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176</v>
      </c>
      <c r="H103" s="1"/>
      <c r="I103" s="1"/>
      <c r="J103" s="2">
        <f>ROUND(SUM(J96:J102),5)</f>
        <v>6347.37</v>
      </c>
      <c r="K103" s="2">
        <f>ROUND(SUM(K96:K102),5)</f>
        <v>12593.07</v>
      </c>
      <c r="L103" s="2">
        <f t="shared" si="8"/>
        <v>-6245.7</v>
      </c>
      <c r="M103" s="15">
        <f t="shared" si="9"/>
        <v>0.50404000000000004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177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102.64</v>
      </c>
      <c r="K105" s="2">
        <v>148.16</v>
      </c>
      <c r="L105" s="2">
        <f>ROUND((J105-K105),5)</f>
        <v>-45.52</v>
      </c>
      <c r="M105" s="15">
        <f>ROUND(IF(K105=0, IF(J105=0, 0, 1), J105/K105),5)</f>
        <v>0.69276000000000004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2">
        <v>692.84</v>
      </c>
      <c r="K106" s="2">
        <v>787.06</v>
      </c>
      <c r="L106" s="2">
        <f>ROUND((J106-K106),5)</f>
        <v>-94.22</v>
      </c>
      <c r="M106" s="15">
        <f>ROUND(IF(K106=0, IF(J106=0, 0, 1), J106/K106),5)</f>
        <v>0.88029000000000002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2">
        <v>98.16</v>
      </c>
      <c r="K107" s="2">
        <v>108.56</v>
      </c>
      <c r="L107" s="2">
        <f>ROUND((J107-K107),5)</f>
        <v>-10.4</v>
      </c>
      <c r="M107" s="15">
        <f>ROUND(IF(K107=0, IF(J107=0, 0, 1), J107/K107),5)</f>
        <v>0.9042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3">
        <f>ROUND(SUM(J104:J107),5)</f>
        <v>893.64</v>
      </c>
      <c r="K108" s="3">
        <f>ROUND(SUM(K104:K107),5)</f>
        <v>1043.78</v>
      </c>
      <c r="L108" s="3">
        <f>ROUND((J108-K108),5)</f>
        <v>-150.13999999999999</v>
      </c>
      <c r="M108" s="16">
        <f>ROUND(IF(K108=0, IF(J108=0, 0, 1), J108/K108),5)</f>
        <v>0.85616000000000003</v>
      </c>
    </row>
    <row r="109" spans="1:13" x14ac:dyDescent="0.25">
      <c r="A109" s="1"/>
      <c r="B109" s="1"/>
      <c r="C109" s="1"/>
      <c r="D109" s="1"/>
      <c r="E109" s="1"/>
      <c r="F109" s="1" t="s">
        <v>182</v>
      </c>
      <c r="G109" s="1"/>
      <c r="H109" s="1"/>
      <c r="I109" s="1"/>
      <c r="J109" s="2">
        <f>ROUND(J79+SUM(J94:J95)+J103+J108,5)</f>
        <v>65165.59</v>
      </c>
      <c r="K109" s="2">
        <f>ROUND(K79+SUM(K94:K95)+K103+K108,5)</f>
        <v>71209.929999999993</v>
      </c>
      <c r="L109" s="2">
        <f>ROUND((J109-K109),5)</f>
        <v>-6044.34</v>
      </c>
      <c r="M109" s="15">
        <f>ROUND(IF(K109=0, IF(J109=0, 0, 1), J109/K109),5)</f>
        <v>0.91512000000000004</v>
      </c>
    </row>
    <row r="110" spans="1:13" x14ac:dyDescent="0.25">
      <c r="A110" s="1"/>
      <c r="B110" s="1"/>
      <c r="C110" s="1"/>
      <c r="D110" s="1"/>
      <c r="E110" s="1"/>
      <c r="F110" s="1" t="s">
        <v>183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184</v>
      </c>
      <c r="H111" s="1"/>
      <c r="I111" s="1"/>
      <c r="J111" s="2">
        <v>502.5</v>
      </c>
      <c r="K111" s="2">
        <v>375</v>
      </c>
      <c r="L111" s="2">
        <f>ROUND((J111-K111),5)</f>
        <v>127.5</v>
      </c>
      <c r="M111" s="15">
        <f>ROUND(IF(K111=0, IF(J111=0, 0, 1), J111/K111),5)</f>
        <v>1.34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185</v>
      </c>
      <c r="H112" s="1"/>
      <c r="I112" s="1"/>
      <c r="J112" s="2">
        <v>5400</v>
      </c>
      <c r="K112" s="2">
        <v>2666.67</v>
      </c>
      <c r="L112" s="2">
        <f>ROUND((J112-K112),5)</f>
        <v>2733.33</v>
      </c>
      <c r="M112" s="15">
        <f>ROUND(IF(K112=0, IF(J112=0, 0, 1), J112/K112),5)</f>
        <v>2.0249999999999999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186</v>
      </c>
      <c r="H113" s="1"/>
      <c r="I113" s="1"/>
      <c r="J113" s="2">
        <v>0</v>
      </c>
      <c r="K113" s="2">
        <v>666.67</v>
      </c>
      <c r="L113" s="2">
        <f>ROUND((J113-K113),5)</f>
        <v>-666.67</v>
      </c>
      <c r="M113" s="15">
        <f>ROUND(IF(K113=0, IF(J113=0, 0, 1), J113/K113),5)</f>
        <v>0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187</v>
      </c>
      <c r="H114" s="1"/>
      <c r="I114" s="1"/>
      <c r="J114" s="8">
        <v>1330</v>
      </c>
      <c r="K114" s="8"/>
      <c r="L114" s="8"/>
      <c r="M114" s="17"/>
    </row>
    <row r="115" spans="1:13" x14ac:dyDescent="0.25">
      <c r="A115" s="1"/>
      <c r="B115" s="1"/>
      <c r="C115" s="1"/>
      <c r="D115" s="1"/>
      <c r="E115" s="1"/>
      <c r="F115" s="1" t="s">
        <v>188</v>
      </c>
      <c r="G115" s="1"/>
      <c r="H115" s="1"/>
      <c r="I115" s="1"/>
      <c r="J115" s="2">
        <f>ROUND(SUM(J110:J114),5)</f>
        <v>7232.5</v>
      </c>
      <c r="K115" s="2">
        <f>ROUND(SUM(K110:K114),5)</f>
        <v>3708.34</v>
      </c>
      <c r="L115" s="2">
        <f>ROUND((J115-K115),5)</f>
        <v>3524.16</v>
      </c>
      <c r="M115" s="15">
        <f>ROUND(IF(K115=0, IF(J115=0, 0, 1), J115/K115),5)</f>
        <v>1.9503299999999999</v>
      </c>
    </row>
    <row r="116" spans="1:13" x14ac:dyDescent="0.25">
      <c r="A116" s="1"/>
      <c r="B116" s="1"/>
      <c r="C116" s="1"/>
      <c r="D116" s="1"/>
      <c r="E116" s="1"/>
      <c r="F116" s="1" t="s">
        <v>189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190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191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192</v>
      </c>
      <c r="J119" s="2">
        <v>581.35</v>
      </c>
      <c r="K119" s="2">
        <v>333.33</v>
      </c>
      <c r="L119" s="2">
        <f t="shared" ref="L119:L125" si="10">ROUND((J119-K119),5)</f>
        <v>248.02</v>
      </c>
      <c r="M119" s="15">
        <f t="shared" ref="M119:M125" si="11">ROUND(IF(K119=0, IF(J119=0, 0, 1), J119/K119),5)</f>
        <v>1.74407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193</v>
      </c>
      <c r="J120" s="8">
        <v>800.61</v>
      </c>
      <c r="K120" s="8">
        <v>1750</v>
      </c>
      <c r="L120" s="8">
        <f t="shared" si="10"/>
        <v>-949.39</v>
      </c>
      <c r="M120" s="17">
        <f t="shared" si="11"/>
        <v>0.45749000000000001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194</v>
      </c>
      <c r="I121" s="1"/>
      <c r="J121" s="2">
        <f>ROUND(SUM(J118:J120),5)</f>
        <v>1381.96</v>
      </c>
      <c r="K121" s="2">
        <f>ROUND(SUM(K118:K120),5)</f>
        <v>2083.33</v>
      </c>
      <c r="L121" s="2">
        <f t="shared" si="10"/>
        <v>-701.37</v>
      </c>
      <c r="M121" s="15">
        <f t="shared" si="11"/>
        <v>0.66334000000000004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195</v>
      </c>
      <c r="I122" s="1"/>
      <c r="J122" s="2">
        <v>0</v>
      </c>
      <c r="K122" s="2">
        <v>250</v>
      </c>
      <c r="L122" s="2">
        <f t="shared" si="10"/>
        <v>-250</v>
      </c>
      <c r="M122" s="15">
        <f t="shared" si="11"/>
        <v>0</v>
      </c>
    </row>
    <row r="123" spans="1:13" ht="15.75" thickBot="1" x14ac:dyDescent="0.3">
      <c r="A123" s="1"/>
      <c r="B123" s="1"/>
      <c r="C123" s="1"/>
      <c r="D123" s="1"/>
      <c r="E123" s="1"/>
      <c r="F123" s="1"/>
      <c r="G123" s="1"/>
      <c r="H123" s="1" t="s">
        <v>196</v>
      </c>
      <c r="I123" s="1"/>
      <c r="J123" s="8">
        <v>0</v>
      </c>
      <c r="K123" s="8">
        <v>125</v>
      </c>
      <c r="L123" s="8">
        <f t="shared" si="10"/>
        <v>-125</v>
      </c>
      <c r="M123" s="17">
        <f t="shared" si="11"/>
        <v>0</v>
      </c>
    </row>
    <row r="124" spans="1:13" x14ac:dyDescent="0.25">
      <c r="A124" s="1"/>
      <c r="B124" s="1"/>
      <c r="C124" s="1"/>
      <c r="D124" s="1"/>
      <c r="E124" s="1"/>
      <c r="F124" s="1"/>
      <c r="G124" s="1" t="s">
        <v>197</v>
      </c>
      <c r="H124" s="1"/>
      <c r="I124" s="1"/>
      <c r="J124" s="2">
        <f>ROUND(J117+SUM(J121:J123),5)</f>
        <v>1381.96</v>
      </c>
      <c r="K124" s="2">
        <f>ROUND(K117+SUM(K121:K123),5)</f>
        <v>2458.33</v>
      </c>
      <c r="L124" s="2">
        <f t="shared" si="10"/>
        <v>-1076.3699999999999</v>
      </c>
      <c r="M124" s="15">
        <f t="shared" si="11"/>
        <v>0.56215000000000004</v>
      </c>
    </row>
    <row r="125" spans="1:13" x14ac:dyDescent="0.25">
      <c r="A125" s="1"/>
      <c r="B125" s="1"/>
      <c r="C125" s="1"/>
      <c r="D125" s="1"/>
      <c r="E125" s="1"/>
      <c r="F125" s="1"/>
      <c r="G125" s="1" t="s">
        <v>198</v>
      </c>
      <c r="H125" s="1"/>
      <c r="I125" s="1"/>
      <c r="J125" s="2">
        <v>1</v>
      </c>
      <c r="K125" s="2">
        <v>0</v>
      </c>
      <c r="L125" s="2">
        <f t="shared" si="10"/>
        <v>1</v>
      </c>
      <c r="M125" s="15">
        <f t="shared" si="11"/>
        <v>1</v>
      </c>
    </row>
    <row r="126" spans="1:13" x14ac:dyDescent="0.25">
      <c r="A126" s="1"/>
      <c r="B126" s="1"/>
      <c r="C126" s="1"/>
      <c r="D126" s="1"/>
      <c r="E126" s="1"/>
      <c r="F126" s="1"/>
      <c r="G126" s="1" t="s">
        <v>199</v>
      </c>
      <c r="H126" s="1"/>
      <c r="I126" s="1"/>
      <c r="J126" s="2"/>
      <c r="K126" s="2"/>
      <c r="L126" s="2"/>
      <c r="M126" s="15"/>
    </row>
    <row r="127" spans="1:13" x14ac:dyDescent="0.25">
      <c r="A127" s="1"/>
      <c r="B127" s="1"/>
      <c r="C127" s="1"/>
      <c r="D127" s="1"/>
      <c r="E127" s="1"/>
      <c r="F127" s="1"/>
      <c r="G127" s="1"/>
      <c r="H127" s="1" t="s">
        <v>200</v>
      </c>
      <c r="I127" s="1"/>
      <c r="J127" s="2">
        <v>-154.97999999999999</v>
      </c>
      <c r="K127" s="2">
        <v>100</v>
      </c>
      <c r="L127" s="2">
        <f t="shared" ref="L127:L132" si="12">ROUND((J127-K127),5)</f>
        <v>-254.98</v>
      </c>
      <c r="M127" s="15">
        <f t="shared" ref="M127:M132" si="13">ROUND(IF(K127=0, IF(J127=0, 0, 1), J127/K127),5)</f>
        <v>-1.5498000000000001</v>
      </c>
    </row>
    <row r="128" spans="1:13" x14ac:dyDescent="0.25">
      <c r="A128" s="1"/>
      <c r="B128" s="1"/>
      <c r="C128" s="1"/>
      <c r="D128" s="1"/>
      <c r="E128" s="1"/>
      <c r="F128" s="1"/>
      <c r="G128" s="1"/>
      <c r="H128" s="1" t="s">
        <v>201</v>
      </c>
      <c r="I128" s="1"/>
      <c r="J128" s="2">
        <v>0</v>
      </c>
      <c r="K128" s="2">
        <v>125</v>
      </c>
      <c r="L128" s="2">
        <f t="shared" si="12"/>
        <v>-125</v>
      </c>
      <c r="M128" s="15">
        <f t="shared" si="13"/>
        <v>0</v>
      </c>
    </row>
    <row r="129" spans="1:13" x14ac:dyDescent="0.25">
      <c r="A129" s="1"/>
      <c r="B129" s="1"/>
      <c r="C129" s="1"/>
      <c r="D129" s="1"/>
      <c r="E129" s="1"/>
      <c r="F129" s="1"/>
      <c r="G129" s="1"/>
      <c r="H129" s="1" t="s">
        <v>202</v>
      </c>
      <c r="I129" s="1"/>
      <c r="J129" s="2">
        <v>365.04</v>
      </c>
      <c r="K129" s="2">
        <v>366.67</v>
      </c>
      <c r="L129" s="2">
        <f t="shared" si="12"/>
        <v>-1.63</v>
      </c>
      <c r="M129" s="15">
        <f t="shared" si="13"/>
        <v>0.99555000000000005</v>
      </c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203</v>
      </c>
      <c r="I130" s="1"/>
      <c r="J130" s="2">
        <v>86.32</v>
      </c>
      <c r="K130" s="2">
        <v>83.33</v>
      </c>
      <c r="L130" s="2">
        <f t="shared" si="12"/>
        <v>2.99</v>
      </c>
      <c r="M130" s="15">
        <f t="shared" si="13"/>
        <v>1.0358799999999999</v>
      </c>
    </row>
    <row r="131" spans="1:13" ht="15.75" thickBot="1" x14ac:dyDescent="0.3">
      <c r="A131" s="1"/>
      <c r="B131" s="1"/>
      <c r="C131" s="1"/>
      <c r="D131" s="1"/>
      <c r="E131" s="1"/>
      <c r="F131" s="1"/>
      <c r="G131" s="1"/>
      <c r="H131" s="1" t="s">
        <v>204</v>
      </c>
      <c r="I131" s="1"/>
      <c r="J131" s="8">
        <v>99.52</v>
      </c>
      <c r="K131" s="8">
        <v>83.33</v>
      </c>
      <c r="L131" s="8">
        <f t="shared" si="12"/>
        <v>16.190000000000001</v>
      </c>
      <c r="M131" s="17">
        <f t="shared" si="13"/>
        <v>1.1942900000000001</v>
      </c>
    </row>
    <row r="132" spans="1:13" x14ac:dyDescent="0.25">
      <c r="A132" s="1"/>
      <c r="B132" s="1"/>
      <c r="C132" s="1"/>
      <c r="D132" s="1"/>
      <c r="E132" s="1"/>
      <c r="F132" s="1"/>
      <c r="G132" s="1" t="s">
        <v>205</v>
      </c>
      <c r="H132" s="1"/>
      <c r="I132" s="1"/>
      <c r="J132" s="2">
        <f>ROUND(SUM(J126:J131),5)</f>
        <v>395.9</v>
      </c>
      <c r="K132" s="2">
        <f>ROUND(SUM(K126:K131),5)</f>
        <v>758.33</v>
      </c>
      <c r="L132" s="2">
        <f t="shared" si="12"/>
        <v>-362.43</v>
      </c>
      <c r="M132" s="15">
        <f t="shared" si="13"/>
        <v>0.52207000000000003</v>
      </c>
    </row>
    <row r="133" spans="1:13" x14ac:dyDescent="0.25">
      <c r="A133" s="1"/>
      <c r="B133" s="1"/>
      <c r="C133" s="1"/>
      <c r="D133" s="1"/>
      <c r="E133" s="1"/>
      <c r="F133" s="1"/>
      <c r="G133" s="1" t="s">
        <v>206</v>
      </c>
      <c r="H133" s="1"/>
      <c r="I133" s="1"/>
      <c r="J133" s="2"/>
      <c r="K133" s="2"/>
      <c r="L133" s="2"/>
      <c r="M133" s="15"/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207</v>
      </c>
      <c r="I134" s="1"/>
      <c r="J134" s="2"/>
      <c r="K134" s="2"/>
      <c r="L134" s="2"/>
      <c r="M134" s="15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 t="s">
        <v>208</v>
      </c>
      <c r="J135" s="2">
        <v>0</v>
      </c>
      <c r="K135" s="2">
        <v>1666.67</v>
      </c>
      <c r="L135" s="2">
        <f t="shared" ref="L135:L144" si="14">ROUND((J135-K135),5)</f>
        <v>-1666.67</v>
      </c>
      <c r="M135" s="15">
        <f t="shared" ref="M135:M144" si="15">ROUND(IF(K135=0, IF(J135=0, 0, 1), J135/K135),5)</f>
        <v>0</v>
      </c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 t="s">
        <v>209</v>
      </c>
      <c r="J136" s="2">
        <v>51</v>
      </c>
      <c r="K136" s="2">
        <v>375</v>
      </c>
      <c r="L136" s="2">
        <f t="shared" si="14"/>
        <v>-324</v>
      </c>
      <c r="M136" s="15">
        <f t="shared" si="15"/>
        <v>0.13600000000000001</v>
      </c>
    </row>
    <row r="137" spans="1:13" ht="15.75" thickBot="1" x14ac:dyDescent="0.3">
      <c r="A137" s="1"/>
      <c r="B137" s="1"/>
      <c r="C137" s="1"/>
      <c r="D137" s="1"/>
      <c r="E137" s="1"/>
      <c r="F137" s="1"/>
      <c r="G137" s="1"/>
      <c r="H137" s="1"/>
      <c r="I137" s="1" t="s">
        <v>210</v>
      </c>
      <c r="J137" s="8">
        <v>0</v>
      </c>
      <c r="K137" s="8">
        <v>250</v>
      </c>
      <c r="L137" s="8">
        <f t="shared" si="14"/>
        <v>-250</v>
      </c>
      <c r="M137" s="17">
        <f t="shared" si="15"/>
        <v>0</v>
      </c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211</v>
      </c>
      <c r="I138" s="1"/>
      <c r="J138" s="2">
        <f>ROUND(SUM(J134:J137),5)</f>
        <v>51</v>
      </c>
      <c r="K138" s="2">
        <f>ROUND(SUM(K134:K137),5)</f>
        <v>2291.67</v>
      </c>
      <c r="L138" s="2">
        <f t="shared" si="14"/>
        <v>-2240.67</v>
      </c>
      <c r="M138" s="15">
        <f t="shared" si="15"/>
        <v>2.2249999999999999E-2</v>
      </c>
    </row>
    <row r="139" spans="1:13" x14ac:dyDescent="0.25">
      <c r="A139" s="1"/>
      <c r="B139" s="1"/>
      <c r="C139" s="1"/>
      <c r="D139" s="1"/>
      <c r="E139" s="1"/>
      <c r="F139" s="1"/>
      <c r="G139" s="1"/>
      <c r="H139" s="1" t="s">
        <v>212</v>
      </c>
      <c r="I139" s="1"/>
      <c r="J139" s="2">
        <v>188.22</v>
      </c>
      <c r="K139" s="2">
        <v>166.67</v>
      </c>
      <c r="L139" s="2">
        <f t="shared" si="14"/>
        <v>21.55</v>
      </c>
      <c r="M139" s="15">
        <f t="shared" si="15"/>
        <v>1.1293</v>
      </c>
    </row>
    <row r="140" spans="1:13" ht="15.75" thickBot="1" x14ac:dyDescent="0.3">
      <c r="A140" s="1"/>
      <c r="B140" s="1"/>
      <c r="C140" s="1"/>
      <c r="D140" s="1"/>
      <c r="E140" s="1"/>
      <c r="F140" s="1"/>
      <c r="G140" s="1"/>
      <c r="H140" s="1" t="s">
        <v>213</v>
      </c>
      <c r="I140" s="1"/>
      <c r="J140" s="8">
        <v>179.98</v>
      </c>
      <c r="K140" s="8">
        <v>183.33</v>
      </c>
      <c r="L140" s="8">
        <f t="shared" si="14"/>
        <v>-3.35</v>
      </c>
      <c r="M140" s="17">
        <f t="shared" si="15"/>
        <v>0.98172999999999999</v>
      </c>
    </row>
    <row r="141" spans="1:13" x14ac:dyDescent="0.25">
      <c r="A141" s="1"/>
      <c r="B141" s="1"/>
      <c r="C141" s="1"/>
      <c r="D141" s="1"/>
      <c r="E141" s="1"/>
      <c r="F141" s="1"/>
      <c r="G141" s="1" t="s">
        <v>214</v>
      </c>
      <c r="H141" s="1"/>
      <c r="I141" s="1"/>
      <c r="J141" s="2">
        <f>ROUND(J133+SUM(J138:J140),5)</f>
        <v>419.2</v>
      </c>
      <c r="K141" s="2">
        <f>ROUND(K133+SUM(K138:K140),5)</f>
        <v>2641.67</v>
      </c>
      <c r="L141" s="2">
        <f t="shared" si="14"/>
        <v>-2222.4699999999998</v>
      </c>
      <c r="M141" s="15">
        <f t="shared" si="15"/>
        <v>0.15869</v>
      </c>
    </row>
    <row r="142" spans="1:13" ht="15.75" thickBot="1" x14ac:dyDescent="0.3">
      <c r="A142" s="1"/>
      <c r="B142" s="1"/>
      <c r="C142" s="1"/>
      <c r="D142" s="1"/>
      <c r="E142" s="1"/>
      <c r="F142" s="1"/>
      <c r="G142" s="1" t="s">
        <v>215</v>
      </c>
      <c r="H142" s="1"/>
      <c r="I142" s="1"/>
      <c r="J142" s="2">
        <v>172.75</v>
      </c>
      <c r="K142" s="2">
        <v>163</v>
      </c>
      <c r="L142" s="2">
        <f t="shared" si="14"/>
        <v>9.75</v>
      </c>
      <c r="M142" s="15">
        <f t="shared" si="15"/>
        <v>1.05982</v>
      </c>
    </row>
    <row r="143" spans="1:13" ht="15.75" thickBot="1" x14ac:dyDescent="0.3">
      <c r="A143" s="1"/>
      <c r="B143" s="1"/>
      <c r="C143" s="1"/>
      <c r="D143" s="1"/>
      <c r="E143" s="1"/>
      <c r="F143" s="1" t="s">
        <v>216</v>
      </c>
      <c r="G143" s="1"/>
      <c r="H143" s="1"/>
      <c r="I143" s="1"/>
      <c r="J143" s="3">
        <f>ROUND(J116+SUM(J124:J125)+J132+SUM(J141:J142),5)</f>
        <v>2370.81</v>
      </c>
      <c r="K143" s="3">
        <f>ROUND(K116+SUM(K124:K125)+K132+SUM(K141:K142),5)</f>
        <v>6021.33</v>
      </c>
      <c r="L143" s="3">
        <f t="shared" si="14"/>
        <v>-3650.52</v>
      </c>
      <c r="M143" s="16">
        <f t="shared" si="15"/>
        <v>0.39373999999999998</v>
      </c>
    </row>
    <row r="144" spans="1:13" x14ac:dyDescent="0.25">
      <c r="A144" s="1"/>
      <c r="B144" s="1"/>
      <c r="C144" s="1"/>
      <c r="D144" s="1"/>
      <c r="E144" s="1" t="s">
        <v>217</v>
      </c>
      <c r="F144" s="1"/>
      <c r="G144" s="1"/>
      <c r="H144" s="1"/>
      <c r="I144" s="1"/>
      <c r="J144" s="2">
        <f>ROUND(SUM(J48:J52)+SUM(J56:J57)+J62+J68+J78+J109+J115+J143,5)</f>
        <v>79327.679999999993</v>
      </c>
      <c r="K144" s="2">
        <f>ROUND(SUM(K48:K52)+SUM(K56:K57)+K62+K68+K78+K109+K115+K143,5)</f>
        <v>90921.23</v>
      </c>
      <c r="L144" s="2">
        <f t="shared" si="14"/>
        <v>-11593.55</v>
      </c>
      <c r="M144" s="15">
        <f t="shared" si="15"/>
        <v>0.87248999999999999</v>
      </c>
    </row>
    <row r="145" spans="1:13" x14ac:dyDescent="0.25">
      <c r="A145" s="1"/>
      <c r="B145" s="1"/>
      <c r="C145" s="1"/>
      <c r="D145" s="1"/>
      <c r="E145" s="1" t="s">
        <v>218</v>
      </c>
      <c r="F145" s="1"/>
      <c r="G145" s="1"/>
      <c r="H145" s="1"/>
      <c r="I145" s="1"/>
      <c r="J145" s="2"/>
      <c r="K145" s="2"/>
      <c r="L145" s="2"/>
      <c r="M145" s="15"/>
    </row>
    <row r="146" spans="1:13" x14ac:dyDescent="0.25">
      <c r="A146" s="1"/>
      <c r="B146" s="1"/>
      <c r="C146" s="1"/>
      <c r="D146" s="1"/>
      <c r="E146" s="1"/>
      <c r="F146" s="1" t="s">
        <v>219</v>
      </c>
      <c r="G146" s="1"/>
      <c r="H146" s="1"/>
      <c r="I146" s="1"/>
      <c r="J146" s="2">
        <v>0</v>
      </c>
      <c r="K146" s="2">
        <v>2916.67</v>
      </c>
      <c r="L146" s="2">
        <f>ROUND((J146-K146),5)</f>
        <v>-2916.67</v>
      </c>
      <c r="M146" s="15">
        <f>ROUND(IF(K146=0, IF(J146=0, 0, 1), J146/K146),5)</f>
        <v>0</v>
      </c>
    </row>
    <row r="147" spans="1:13" ht="15.75" thickBot="1" x14ac:dyDescent="0.3">
      <c r="A147" s="1"/>
      <c r="B147" s="1"/>
      <c r="C147" s="1"/>
      <c r="D147" s="1"/>
      <c r="E147" s="1"/>
      <c r="F147" s="1" t="s">
        <v>220</v>
      </c>
      <c r="G147" s="1"/>
      <c r="H147" s="1"/>
      <c r="I147" s="1"/>
      <c r="J147" s="8">
        <v>0</v>
      </c>
      <c r="K147" s="8">
        <v>83.33</v>
      </c>
      <c r="L147" s="8">
        <f>ROUND((J147-K147),5)</f>
        <v>-83.33</v>
      </c>
      <c r="M147" s="17">
        <f>ROUND(IF(K147=0, IF(J147=0, 0, 1), J147/K147),5)</f>
        <v>0</v>
      </c>
    </row>
    <row r="148" spans="1:13" x14ac:dyDescent="0.25">
      <c r="A148" s="1"/>
      <c r="B148" s="1"/>
      <c r="C148" s="1"/>
      <c r="D148" s="1"/>
      <c r="E148" s="1" t="s">
        <v>221</v>
      </c>
      <c r="F148" s="1"/>
      <c r="G148" s="1"/>
      <c r="H148" s="1"/>
      <c r="I148" s="1"/>
      <c r="J148" s="2">
        <f>ROUND(SUM(J145:J147),5)</f>
        <v>0</v>
      </c>
      <c r="K148" s="2">
        <f>ROUND(SUM(K145:K147),5)</f>
        <v>3000</v>
      </c>
      <c r="L148" s="2">
        <f>ROUND((J148-K148),5)</f>
        <v>-3000</v>
      </c>
      <c r="M148" s="15">
        <f>ROUND(IF(K148=0, IF(J148=0, 0, 1), J148/K148),5)</f>
        <v>0</v>
      </c>
    </row>
    <row r="149" spans="1:13" x14ac:dyDescent="0.25">
      <c r="A149" s="1"/>
      <c r="B149" s="1"/>
      <c r="C149" s="1"/>
      <c r="D149" s="1"/>
      <c r="E149" s="1" t="s">
        <v>222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223</v>
      </c>
      <c r="G150" s="1"/>
      <c r="H150" s="1"/>
      <c r="I150" s="1"/>
      <c r="J150" s="2">
        <v>0</v>
      </c>
      <c r="K150" s="2">
        <v>0</v>
      </c>
      <c r="L150" s="2">
        <f t="shared" ref="L150:L155" si="16">ROUND((J150-K150),5)</f>
        <v>0</v>
      </c>
      <c r="M150" s="15">
        <f t="shared" ref="M150:M155" si="17">ROUND(IF(K150=0, IF(J150=0, 0, 1), J150/K150),5)</f>
        <v>0</v>
      </c>
    </row>
    <row r="151" spans="1:13" x14ac:dyDescent="0.25">
      <c r="A151" s="1"/>
      <c r="B151" s="1"/>
      <c r="C151" s="1"/>
      <c r="D151" s="1"/>
      <c r="E151" s="1"/>
      <c r="F151" s="1" t="s">
        <v>224</v>
      </c>
      <c r="G151" s="1"/>
      <c r="H151" s="1"/>
      <c r="I151" s="1"/>
      <c r="J151" s="2">
        <v>9.99</v>
      </c>
      <c r="K151" s="2">
        <v>1808.09</v>
      </c>
      <c r="L151" s="2">
        <f t="shared" si="16"/>
        <v>-1798.1</v>
      </c>
      <c r="M151" s="15">
        <f t="shared" si="17"/>
        <v>5.5300000000000002E-3</v>
      </c>
    </row>
    <row r="152" spans="1:13" x14ac:dyDescent="0.25">
      <c r="A152" s="1"/>
      <c r="B152" s="1"/>
      <c r="C152" s="1"/>
      <c r="D152" s="1"/>
      <c r="E152" s="1"/>
      <c r="F152" s="1" t="s">
        <v>225</v>
      </c>
      <c r="G152" s="1"/>
      <c r="H152" s="1"/>
      <c r="I152" s="1"/>
      <c r="J152" s="2">
        <v>1586.28</v>
      </c>
      <c r="K152" s="2">
        <v>791.67</v>
      </c>
      <c r="L152" s="2">
        <f t="shared" si="16"/>
        <v>794.61</v>
      </c>
      <c r="M152" s="15">
        <f t="shared" si="17"/>
        <v>2.0037099999999999</v>
      </c>
    </row>
    <row r="153" spans="1:13" x14ac:dyDescent="0.25">
      <c r="A153" s="1"/>
      <c r="B153" s="1"/>
      <c r="C153" s="1"/>
      <c r="D153" s="1"/>
      <c r="E153" s="1"/>
      <c r="F153" s="1" t="s">
        <v>226</v>
      </c>
      <c r="G153" s="1"/>
      <c r="H153" s="1"/>
      <c r="I153" s="1"/>
      <c r="J153" s="2">
        <v>139.04</v>
      </c>
      <c r="K153" s="2">
        <v>125</v>
      </c>
      <c r="L153" s="2">
        <f t="shared" si="16"/>
        <v>14.04</v>
      </c>
      <c r="M153" s="15">
        <f t="shared" si="17"/>
        <v>1.11232</v>
      </c>
    </row>
    <row r="154" spans="1:13" ht="15.75" thickBot="1" x14ac:dyDescent="0.3">
      <c r="A154" s="1"/>
      <c r="B154" s="1"/>
      <c r="C154" s="1"/>
      <c r="D154" s="1"/>
      <c r="E154" s="1"/>
      <c r="F154" s="1" t="s">
        <v>227</v>
      </c>
      <c r="G154" s="1"/>
      <c r="H154" s="1"/>
      <c r="I154" s="1"/>
      <c r="J154" s="8">
        <v>0</v>
      </c>
      <c r="K154" s="8">
        <v>0</v>
      </c>
      <c r="L154" s="8">
        <f t="shared" si="16"/>
        <v>0</v>
      </c>
      <c r="M154" s="17">
        <f t="shared" si="17"/>
        <v>0</v>
      </c>
    </row>
    <row r="155" spans="1:13" x14ac:dyDescent="0.25">
      <c r="A155" s="1"/>
      <c r="B155" s="1"/>
      <c r="C155" s="1"/>
      <c r="D155" s="1"/>
      <c r="E155" s="1" t="s">
        <v>228</v>
      </c>
      <c r="F155" s="1"/>
      <c r="G155" s="1"/>
      <c r="H155" s="1"/>
      <c r="I155" s="1"/>
      <c r="J155" s="2">
        <f>ROUND(SUM(J149:J154),5)</f>
        <v>1735.31</v>
      </c>
      <c r="K155" s="2">
        <f>ROUND(SUM(K149:K154),5)</f>
        <v>2724.76</v>
      </c>
      <c r="L155" s="2">
        <f t="shared" si="16"/>
        <v>-989.45</v>
      </c>
      <c r="M155" s="15">
        <f t="shared" si="17"/>
        <v>0.63687000000000005</v>
      </c>
    </row>
    <row r="156" spans="1:13" x14ac:dyDescent="0.25">
      <c r="A156" s="1"/>
      <c r="B156" s="1"/>
      <c r="C156" s="1"/>
      <c r="D156" s="1"/>
      <c r="E156" s="1" t="s">
        <v>229</v>
      </c>
      <c r="F156" s="1"/>
      <c r="G156" s="1"/>
      <c r="H156" s="1"/>
      <c r="I156" s="1"/>
      <c r="J156" s="2"/>
      <c r="K156" s="2"/>
      <c r="L156" s="2"/>
      <c r="M156" s="15"/>
    </row>
    <row r="157" spans="1:13" x14ac:dyDescent="0.25">
      <c r="A157" s="1"/>
      <c r="B157" s="1"/>
      <c r="C157" s="1"/>
      <c r="D157" s="1"/>
      <c r="E157" s="1"/>
      <c r="F157" s="1" t="s">
        <v>230</v>
      </c>
      <c r="G157" s="1"/>
      <c r="H157" s="1"/>
      <c r="I157" s="1"/>
      <c r="J157" s="2">
        <v>0</v>
      </c>
      <c r="K157" s="2">
        <v>83.33</v>
      </c>
      <c r="L157" s="2">
        <f>ROUND((J157-K157),5)</f>
        <v>-83.33</v>
      </c>
      <c r="M157" s="15">
        <f>ROUND(IF(K157=0, IF(J157=0, 0, 1), J157/K157),5)</f>
        <v>0</v>
      </c>
    </row>
    <row r="158" spans="1:13" x14ac:dyDescent="0.25">
      <c r="A158" s="1"/>
      <c r="B158" s="1"/>
      <c r="C158" s="1"/>
      <c r="D158" s="1"/>
      <c r="E158" s="1"/>
      <c r="F158" s="1" t="s">
        <v>231</v>
      </c>
      <c r="G158" s="1"/>
      <c r="H158" s="1"/>
      <c r="I158" s="1"/>
      <c r="J158" s="2">
        <v>958.51</v>
      </c>
      <c r="K158" s="2">
        <v>708.33</v>
      </c>
      <c r="L158" s="2">
        <f>ROUND((J158-K158),5)</f>
        <v>250.18</v>
      </c>
      <c r="M158" s="15">
        <f>ROUND(IF(K158=0, IF(J158=0, 0, 1), J158/K158),5)</f>
        <v>1.3532</v>
      </c>
    </row>
    <row r="159" spans="1:13" x14ac:dyDescent="0.25">
      <c r="A159" s="1"/>
      <c r="B159" s="1"/>
      <c r="C159" s="1"/>
      <c r="D159" s="1"/>
      <c r="E159" s="1"/>
      <c r="F159" s="1" t="s">
        <v>232</v>
      </c>
      <c r="G159" s="1"/>
      <c r="H159" s="1"/>
      <c r="I159" s="1"/>
      <c r="J159" s="2"/>
      <c r="K159" s="2"/>
      <c r="L159" s="2"/>
      <c r="M159" s="15"/>
    </row>
    <row r="160" spans="1:13" x14ac:dyDescent="0.25">
      <c r="A160" s="1"/>
      <c r="B160" s="1"/>
      <c r="C160" s="1"/>
      <c r="D160" s="1"/>
      <c r="E160" s="1"/>
      <c r="F160" s="1"/>
      <c r="G160" s="1" t="s">
        <v>233</v>
      </c>
      <c r="H160" s="1"/>
      <c r="I160" s="1"/>
      <c r="J160" s="2">
        <v>0</v>
      </c>
      <c r="K160" s="2">
        <v>500</v>
      </c>
      <c r="L160" s="2">
        <f t="shared" ref="L160:L170" si="18">ROUND((J160-K160),5)</f>
        <v>-500</v>
      </c>
      <c r="M160" s="15">
        <f t="shared" ref="M160:M170" si="19">ROUND(IF(K160=0, IF(J160=0, 0, 1), J160/K160),5)</f>
        <v>0</v>
      </c>
    </row>
    <row r="161" spans="1:13" x14ac:dyDescent="0.25">
      <c r="A161" s="1"/>
      <c r="B161" s="1"/>
      <c r="C161" s="1"/>
      <c r="D161" s="1"/>
      <c r="E161" s="1"/>
      <c r="F161" s="1"/>
      <c r="G161" s="1" t="s">
        <v>234</v>
      </c>
      <c r="H161" s="1"/>
      <c r="I161" s="1"/>
      <c r="J161" s="2">
        <v>0</v>
      </c>
      <c r="K161" s="2">
        <v>666.67</v>
      </c>
      <c r="L161" s="2">
        <f t="shared" si="18"/>
        <v>-666.67</v>
      </c>
      <c r="M161" s="15">
        <f t="shared" si="19"/>
        <v>0</v>
      </c>
    </row>
    <row r="162" spans="1:13" x14ac:dyDescent="0.25">
      <c r="A162" s="1"/>
      <c r="B162" s="1"/>
      <c r="C162" s="1"/>
      <c r="D162" s="1"/>
      <c r="E162" s="1"/>
      <c r="F162" s="1"/>
      <c r="G162" s="1" t="s">
        <v>235</v>
      </c>
      <c r="H162" s="1"/>
      <c r="I162" s="1"/>
      <c r="J162" s="2">
        <v>0</v>
      </c>
      <c r="K162" s="2">
        <v>1000</v>
      </c>
      <c r="L162" s="2">
        <f t="shared" si="18"/>
        <v>-1000</v>
      </c>
      <c r="M162" s="15">
        <f t="shared" si="19"/>
        <v>0</v>
      </c>
    </row>
    <row r="163" spans="1:13" x14ac:dyDescent="0.25">
      <c r="A163" s="1"/>
      <c r="B163" s="1"/>
      <c r="C163" s="1"/>
      <c r="D163" s="1"/>
      <c r="E163" s="1"/>
      <c r="F163" s="1"/>
      <c r="G163" s="1" t="s">
        <v>236</v>
      </c>
      <c r="H163" s="1"/>
      <c r="I163" s="1"/>
      <c r="J163" s="2">
        <v>0</v>
      </c>
      <c r="K163" s="2">
        <v>2083.34</v>
      </c>
      <c r="L163" s="2">
        <f t="shared" si="18"/>
        <v>-2083.34</v>
      </c>
      <c r="M163" s="15">
        <f t="shared" si="19"/>
        <v>0</v>
      </c>
    </row>
    <row r="164" spans="1:13" x14ac:dyDescent="0.25">
      <c r="A164" s="1"/>
      <c r="B164" s="1"/>
      <c r="C164" s="1"/>
      <c r="D164" s="1"/>
      <c r="E164" s="1"/>
      <c r="F164" s="1"/>
      <c r="G164" s="1" t="s">
        <v>237</v>
      </c>
      <c r="H164" s="1"/>
      <c r="I164" s="1"/>
      <c r="J164" s="2">
        <v>0</v>
      </c>
      <c r="K164" s="2">
        <v>125</v>
      </c>
      <c r="L164" s="2">
        <f t="shared" si="18"/>
        <v>-125</v>
      </c>
      <c r="M164" s="15">
        <f t="shared" si="19"/>
        <v>0</v>
      </c>
    </row>
    <row r="165" spans="1:13" x14ac:dyDescent="0.25">
      <c r="A165" s="1"/>
      <c r="B165" s="1"/>
      <c r="C165" s="1"/>
      <c r="D165" s="1"/>
      <c r="E165" s="1"/>
      <c r="F165" s="1"/>
      <c r="G165" s="1" t="s">
        <v>238</v>
      </c>
      <c r="H165" s="1"/>
      <c r="I165" s="1"/>
      <c r="J165" s="2">
        <v>4428.59</v>
      </c>
      <c r="K165" s="2">
        <v>83.34</v>
      </c>
      <c r="L165" s="2">
        <f t="shared" si="18"/>
        <v>4345.25</v>
      </c>
      <c r="M165" s="15">
        <f t="shared" si="19"/>
        <v>53.138829999999999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239</v>
      </c>
      <c r="H166" s="1"/>
      <c r="I166" s="1"/>
      <c r="J166" s="2">
        <v>23</v>
      </c>
      <c r="K166" s="2">
        <v>300</v>
      </c>
      <c r="L166" s="2">
        <f t="shared" si="18"/>
        <v>-277</v>
      </c>
      <c r="M166" s="15">
        <f t="shared" si="19"/>
        <v>7.6670000000000002E-2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240</v>
      </c>
      <c r="H167" s="1"/>
      <c r="I167" s="1"/>
      <c r="J167" s="2">
        <v>0</v>
      </c>
      <c r="K167" s="2">
        <v>250</v>
      </c>
      <c r="L167" s="2">
        <f t="shared" si="18"/>
        <v>-250</v>
      </c>
      <c r="M167" s="15">
        <f t="shared" si="19"/>
        <v>0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241</v>
      </c>
      <c r="H168" s="1"/>
      <c r="I168" s="1"/>
      <c r="J168" s="2">
        <v>0</v>
      </c>
      <c r="K168" s="2">
        <v>0</v>
      </c>
      <c r="L168" s="2">
        <f t="shared" si="18"/>
        <v>0</v>
      </c>
      <c r="M168" s="15">
        <f t="shared" si="19"/>
        <v>0</v>
      </c>
    </row>
    <row r="169" spans="1:13" ht="15.75" thickBot="1" x14ac:dyDescent="0.3">
      <c r="A169" s="1"/>
      <c r="B169" s="1"/>
      <c r="C169" s="1"/>
      <c r="D169" s="1"/>
      <c r="E169" s="1"/>
      <c r="F169" s="1"/>
      <c r="G169" s="1" t="s">
        <v>242</v>
      </c>
      <c r="H169" s="1"/>
      <c r="I169" s="1"/>
      <c r="J169" s="8">
        <v>0</v>
      </c>
      <c r="K169" s="8">
        <v>83.34</v>
      </c>
      <c r="L169" s="8">
        <f t="shared" si="18"/>
        <v>-83.34</v>
      </c>
      <c r="M169" s="17">
        <f t="shared" si="19"/>
        <v>0</v>
      </c>
    </row>
    <row r="170" spans="1:13" x14ac:dyDescent="0.25">
      <c r="A170" s="1"/>
      <c r="B170" s="1"/>
      <c r="C170" s="1"/>
      <c r="D170" s="1"/>
      <c r="E170" s="1"/>
      <c r="F170" s="1" t="s">
        <v>243</v>
      </c>
      <c r="G170" s="1"/>
      <c r="H170" s="1"/>
      <c r="I170" s="1"/>
      <c r="J170" s="2">
        <f>ROUND(SUM(J159:J169),5)</f>
        <v>4451.59</v>
      </c>
      <c r="K170" s="2">
        <f>ROUND(SUM(K159:K169),5)</f>
        <v>5091.6899999999996</v>
      </c>
      <c r="L170" s="2">
        <f t="shared" si="18"/>
        <v>-640.1</v>
      </c>
      <c r="M170" s="15">
        <f t="shared" si="19"/>
        <v>0.87429000000000001</v>
      </c>
    </row>
    <row r="171" spans="1:13" x14ac:dyDescent="0.25">
      <c r="A171" s="1"/>
      <c r="B171" s="1"/>
      <c r="C171" s="1"/>
      <c r="D171" s="1"/>
      <c r="E171" s="1"/>
      <c r="F171" s="1" t="s">
        <v>244</v>
      </c>
      <c r="G171" s="1"/>
      <c r="H171" s="1"/>
      <c r="I171" s="1"/>
      <c r="J171" s="2"/>
      <c r="K171" s="2"/>
      <c r="L171" s="2"/>
      <c r="M171" s="15"/>
    </row>
    <row r="172" spans="1:13" x14ac:dyDescent="0.25">
      <c r="A172" s="1"/>
      <c r="B172" s="1"/>
      <c r="C172" s="1"/>
      <c r="D172" s="1"/>
      <c r="E172" s="1"/>
      <c r="F172" s="1"/>
      <c r="G172" s="1" t="s">
        <v>245</v>
      </c>
      <c r="H172" s="1"/>
      <c r="I172" s="1"/>
      <c r="J172" s="2">
        <v>0</v>
      </c>
      <c r="K172" s="2">
        <v>0</v>
      </c>
      <c r="L172" s="2">
        <f t="shared" ref="L172:L199" si="20">ROUND((J172-K172),5)</f>
        <v>0</v>
      </c>
      <c r="M172" s="15">
        <f t="shared" ref="M172:M199" si="21">ROUND(IF(K172=0, IF(J172=0, 0, 1), J172/K172),5)</f>
        <v>0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246</v>
      </c>
      <c r="H173" s="1"/>
      <c r="I173" s="1"/>
      <c r="J173" s="2">
        <v>14755.31</v>
      </c>
      <c r="K173" s="2">
        <v>0</v>
      </c>
      <c r="L173" s="2">
        <f t="shared" si="20"/>
        <v>14755.31</v>
      </c>
      <c r="M173" s="15">
        <f t="shared" si="21"/>
        <v>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247</v>
      </c>
      <c r="H174" s="1"/>
      <c r="I174" s="1"/>
      <c r="J174" s="2">
        <v>39.28</v>
      </c>
      <c r="K174" s="2">
        <v>0</v>
      </c>
      <c r="L174" s="2">
        <f t="shared" si="20"/>
        <v>39.28</v>
      </c>
      <c r="M174" s="15">
        <f t="shared" si="21"/>
        <v>1</v>
      </c>
    </row>
    <row r="175" spans="1:13" x14ac:dyDescent="0.25">
      <c r="A175" s="1"/>
      <c r="B175" s="1"/>
      <c r="C175" s="1"/>
      <c r="D175" s="1"/>
      <c r="E175" s="1"/>
      <c r="F175" s="1"/>
      <c r="G175" s="1" t="s">
        <v>248</v>
      </c>
      <c r="H175" s="1"/>
      <c r="I175" s="1"/>
      <c r="J175" s="2">
        <v>0</v>
      </c>
      <c r="K175" s="2">
        <v>0</v>
      </c>
      <c r="L175" s="2">
        <f t="shared" si="20"/>
        <v>0</v>
      </c>
      <c r="M175" s="15">
        <f t="shared" si="21"/>
        <v>0</v>
      </c>
    </row>
    <row r="176" spans="1:13" x14ac:dyDescent="0.25">
      <c r="A176" s="1"/>
      <c r="B176" s="1"/>
      <c r="C176" s="1"/>
      <c r="D176" s="1"/>
      <c r="E176" s="1"/>
      <c r="F176" s="1"/>
      <c r="G176" s="1" t="s">
        <v>249</v>
      </c>
      <c r="H176" s="1"/>
      <c r="I176" s="1"/>
      <c r="J176" s="2">
        <v>0</v>
      </c>
      <c r="K176" s="2">
        <v>0</v>
      </c>
      <c r="L176" s="2">
        <f t="shared" si="20"/>
        <v>0</v>
      </c>
      <c r="M176" s="15">
        <f t="shared" si="21"/>
        <v>0</v>
      </c>
    </row>
    <row r="177" spans="1:13" x14ac:dyDescent="0.25">
      <c r="A177" s="1"/>
      <c r="B177" s="1"/>
      <c r="C177" s="1"/>
      <c r="D177" s="1"/>
      <c r="E177" s="1"/>
      <c r="F177" s="1"/>
      <c r="G177" s="1" t="s">
        <v>250</v>
      </c>
      <c r="H177" s="1"/>
      <c r="I177" s="1"/>
      <c r="J177" s="2">
        <v>0</v>
      </c>
      <c r="K177" s="2">
        <v>0</v>
      </c>
      <c r="L177" s="2">
        <f t="shared" si="20"/>
        <v>0</v>
      </c>
      <c r="M177" s="15">
        <f t="shared" si="21"/>
        <v>0</v>
      </c>
    </row>
    <row r="178" spans="1:13" x14ac:dyDescent="0.25">
      <c r="A178" s="1"/>
      <c r="B178" s="1"/>
      <c r="C178" s="1"/>
      <c r="D178" s="1"/>
      <c r="E178" s="1"/>
      <c r="F178" s="1"/>
      <c r="G178" s="1" t="s">
        <v>251</v>
      </c>
      <c r="H178" s="1"/>
      <c r="I178" s="1"/>
      <c r="J178" s="2">
        <v>12.98</v>
      </c>
      <c r="K178" s="2">
        <v>0</v>
      </c>
      <c r="L178" s="2">
        <f t="shared" si="20"/>
        <v>12.98</v>
      </c>
      <c r="M178" s="15">
        <f t="shared" si="21"/>
        <v>1</v>
      </c>
    </row>
    <row r="179" spans="1:13" x14ac:dyDescent="0.25">
      <c r="A179" s="1"/>
      <c r="B179" s="1"/>
      <c r="C179" s="1"/>
      <c r="D179" s="1"/>
      <c r="E179" s="1"/>
      <c r="F179" s="1"/>
      <c r="G179" s="1" t="s">
        <v>252</v>
      </c>
      <c r="H179" s="1"/>
      <c r="I179" s="1"/>
      <c r="J179" s="2">
        <v>0</v>
      </c>
      <c r="K179" s="2">
        <v>0</v>
      </c>
      <c r="L179" s="2">
        <f t="shared" si="20"/>
        <v>0</v>
      </c>
      <c r="M179" s="15">
        <f t="shared" si="21"/>
        <v>0</v>
      </c>
    </row>
    <row r="180" spans="1:13" x14ac:dyDescent="0.25">
      <c r="A180" s="1"/>
      <c r="B180" s="1"/>
      <c r="C180" s="1"/>
      <c r="D180" s="1"/>
      <c r="E180" s="1"/>
      <c r="F180" s="1"/>
      <c r="G180" s="1" t="s">
        <v>253</v>
      </c>
      <c r="H180" s="1"/>
      <c r="I180" s="1"/>
      <c r="J180" s="2">
        <v>0</v>
      </c>
      <c r="K180" s="2">
        <v>0</v>
      </c>
      <c r="L180" s="2">
        <f t="shared" si="20"/>
        <v>0</v>
      </c>
      <c r="M180" s="15">
        <f t="shared" si="21"/>
        <v>0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254</v>
      </c>
      <c r="H181" s="1"/>
      <c r="I181" s="1"/>
      <c r="J181" s="2">
        <v>0</v>
      </c>
      <c r="K181" s="2">
        <v>0</v>
      </c>
      <c r="L181" s="2">
        <f t="shared" si="20"/>
        <v>0</v>
      </c>
      <c r="M181" s="15">
        <f t="shared" si="21"/>
        <v>0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255</v>
      </c>
      <c r="H182" s="1"/>
      <c r="I182" s="1"/>
      <c r="J182" s="2">
        <v>55.72</v>
      </c>
      <c r="K182" s="2">
        <v>0</v>
      </c>
      <c r="L182" s="2">
        <f t="shared" si="20"/>
        <v>55.72</v>
      </c>
      <c r="M182" s="15">
        <f t="shared" si="21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256</v>
      </c>
      <c r="H183" s="1"/>
      <c r="I183" s="1"/>
      <c r="J183" s="2">
        <v>0</v>
      </c>
      <c r="K183" s="2">
        <v>0</v>
      </c>
      <c r="L183" s="2">
        <f t="shared" si="20"/>
        <v>0</v>
      </c>
      <c r="M183" s="15">
        <f t="shared" si="21"/>
        <v>0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257</v>
      </c>
      <c r="H184" s="1"/>
      <c r="I184" s="1"/>
      <c r="J184" s="2">
        <v>0</v>
      </c>
      <c r="K184" s="2">
        <v>0</v>
      </c>
      <c r="L184" s="2">
        <f t="shared" si="20"/>
        <v>0</v>
      </c>
      <c r="M184" s="15">
        <f t="shared" si="21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258</v>
      </c>
      <c r="H185" s="1"/>
      <c r="I185" s="1"/>
      <c r="J185" s="2">
        <v>0</v>
      </c>
      <c r="K185" s="2">
        <v>0</v>
      </c>
      <c r="L185" s="2">
        <f t="shared" si="20"/>
        <v>0</v>
      </c>
      <c r="M185" s="15">
        <f t="shared" si="21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259</v>
      </c>
      <c r="H186" s="1"/>
      <c r="I186" s="1"/>
      <c r="J186" s="2">
        <v>162.93</v>
      </c>
      <c r="K186" s="2">
        <v>0</v>
      </c>
      <c r="L186" s="2">
        <f t="shared" si="20"/>
        <v>162.93</v>
      </c>
      <c r="M186" s="15">
        <f t="shared" si="21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260</v>
      </c>
      <c r="H187" s="1"/>
      <c r="I187" s="1"/>
      <c r="J187" s="2">
        <v>0</v>
      </c>
      <c r="K187" s="2">
        <v>0</v>
      </c>
      <c r="L187" s="2">
        <f t="shared" si="20"/>
        <v>0</v>
      </c>
      <c r="M187" s="15">
        <f t="shared" si="21"/>
        <v>0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261</v>
      </c>
      <c r="H188" s="1"/>
      <c r="I188" s="1"/>
      <c r="J188" s="2">
        <v>0</v>
      </c>
      <c r="K188" s="2">
        <v>0</v>
      </c>
      <c r="L188" s="2">
        <f t="shared" si="20"/>
        <v>0</v>
      </c>
      <c r="M188" s="15">
        <f t="shared" si="21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262</v>
      </c>
      <c r="H189" s="1"/>
      <c r="I189" s="1"/>
      <c r="J189" s="2">
        <v>0</v>
      </c>
      <c r="K189" s="2">
        <v>0</v>
      </c>
      <c r="L189" s="2">
        <f t="shared" si="20"/>
        <v>0</v>
      </c>
      <c r="M189" s="15">
        <f t="shared" si="21"/>
        <v>0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263</v>
      </c>
      <c r="H190" s="1"/>
      <c r="I190" s="1"/>
      <c r="J190" s="2">
        <v>0</v>
      </c>
      <c r="K190" s="2">
        <v>0</v>
      </c>
      <c r="L190" s="2">
        <f t="shared" si="20"/>
        <v>0</v>
      </c>
      <c r="M190" s="15">
        <f t="shared" si="21"/>
        <v>0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264</v>
      </c>
      <c r="H191" s="1"/>
      <c r="I191" s="1"/>
      <c r="J191" s="2">
        <v>492.44</v>
      </c>
      <c r="K191" s="2">
        <v>0</v>
      </c>
      <c r="L191" s="2">
        <f t="shared" si="20"/>
        <v>492.44</v>
      </c>
      <c r="M191" s="15">
        <f t="shared" si="21"/>
        <v>1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265</v>
      </c>
      <c r="H192" s="1"/>
      <c r="I192" s="1"/>
      <c r="J192" s="2">
        <v>0</v>
      </c>
      <c r="K192" s="2">
        <v>0</v>
      </c>
      <c r="L192" s="2">
        <f t="shared" si="20"/>
        <v>0</v>
      </c>
      <c r="M192" s="15">
        <f t="shared" si="21"/>
        <v>0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266</v>
      </c>
      <c r="H193" s="1"/>
      <c r="I193" s="1"/>
      <c r="J193" s="2">
        <v>0</v>
      </c>
      <c r="K193" s="2">
        <v>0</v>
      </c>
      <c r="L193" s="2">
        <f t="shared" si="20"/>
        <v>0</v>
      </c>
      <c r="M193" s="15">
        <f t="shared" si="21"/>
        <v>0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267</v>
      </c>
      <c r="H194" s="1"/>
      <c r="I194" s="1"/>
      <c r="J194" s="2">
        <v>0</v>
      </c>
      <c r="K194" s="2">
        <v>0</v>
      </c>
      <c r="L194" s="2">
        <f t="shared" si="20"/>
        <v>0</v>
      </c>
      <c r="M194" s="15">
        <f t="shared" si="21"/>
        <v>0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268</v>
      </c>
      <c r="H195" s="1"/>
      <c r="I195" s="1"/>
      <c r="J195" s="2">
        <v>0</v>
      </c>
      <c r="K195" s="2">
        <v>0</v>
      </c>
      <c r="L195" s="2">
        <f t="shared" si="20"/>
        <v>0</v>
      </c>
      <c r="M195" s="15">
        <f t="shared" si="21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269</v>
      </c>
      <c r="H196" s="1"/>
      <c r="I196" s="1"/>
      <c r="J196" s="2">
        <v>0</v>
      </c>
      <c r="K196" s="2">
        <v>0</v>
      </c>
      <c r="L196" s="2">
        <f t="shared" si="20"/>
        <v>0</v>
      </c>
      <c r="M196" s="15">
        <f t="shared" si="21"/>
        <v>0</v>
      </c>
    </row>
    <row r="197" spans="1:13" ht="15.75" thickBot="1" x14ac:dyDescent="0.3">
      <c r="A197" s="1"/>
      <c r="B197" s="1"/>
      <c r="C197" s="1"/>
      <c r="D197" s="1"/>
      <c r="E197" s="1"/>
      <c r="F197" s="1"/>
      <c r="G197" s="1" t="s">
        <v>270</v>
      </c>
      <c r="H197" s="1"/>
      <c r="I197" s="1"/>
      <c r="J197" s="2">
        <v>1032.92</v>
      </c>
      <c r="K197" s="2">
        <v>2500</v>
      </c>
      <c r="L197" s="2">
        <f t="shared" si="20"/>
        <v>-1467.08</v>
      </c>
      <c r="M197" s="15">
        <f t="shared" si="21"/>
        <v>0.41316999999999998</v>
      </c>
    </row>
    <row r="198" spans="1:13" ht="15.75" thickBot="1" x14ac:dyDescent="0.3">
      <c r="A198" s="1"/>
      <c r="B198" s="1"/>
      <c r="C198" s="1"/>
      <c r="D198" s="1"/>
      <c r="E198" s="1"/>
      <c r="F198" s="1" t="s">
        <v>271</v>
      </c>
      <c r="G198" s="1"/>
      <c r="H198" s="1"/>
      <c r="I198" s="1"/>
      <c r="J198" s="3">
        <f>ROUND(SUM(J171:J197),5)</f>
        <v>16551.580000000002</v>
      </c>
      <c r="K198" s="3">
        <f>ROUND(SUM(K171:K197),5)</f>
        <v>2500</v>
      </c>
      <c r="L198" s="3">
        <f t="shared" si="20"/>
        <v>14051.58</v>
      </c>
      <c r="M198" s="16">
        <f t="shared" si="21"/>
        <v>6.6206300000000002</v>
      </c>
    </row>
    <row r="199" spans="1:13" x14ac:dyDescent="0.25">
      <c r="A199" s="1"/>
      <c r="B199" s="1"/>
      <c r="C199" s="1"/>
      <c r="D199" s="1"/>
      <c r="E199" s="1" t="s">
        <v>272</v>
      </c>
      <c r="F199" s="1"/>
      <c r="G199" s="1"/>
      <c r="H199" s="1"/>
      <c r="I199" s="1"/>
      <c r="J199" s="2">
        <f>ROUND(SUM(J156:J158)+J170+J198,5)</f>
        <v>21961.68</v>
      </c>
      <c r="K199" s="2">
        <f>ROUND(SUM(K156:K158)+K170+K198,5)</f>
        <v>8383.35</v>
      </c>
      <c r="L199" s="2">
        <f t="shared" si="20"/>
        <v>13578.33</v>
      </c>
      <c r="M199" s="15">
        <f t="shared" si="21"/>
        <v>2.6196799999999998</v>
      </c>
    </row>
    <row r="200" spans="1:13" x14ac:dyDescent="0.25">
      <c r="A200" s="1"/>
      <c r="B200" s="1"/>
      <c r="C200" s="1"/>
      <c r="D200" s="1"/>
      <c r="E200" s="1" t="s">
        <v>273</v>
      </c>
      <c r="F200" s="1"/>
      <c r="G200" s="1"/>
      <c r="H200" s="1"/>
      <c r="I200" s="1"/>
      <c r="J200" s="2"/>
      <c r="K200" s="2"/>
      <c r="L200" s="2"/>
      <c r="M200" s="15"/>
    </row>
    <row r="201" spans="1:13" x14ac:dyDescent="0.25">
      <c r="A201" s="1"/>
      <c r="B201" s="1"/>
      <c r="C201" s="1"/>
      <c r="D201" s="1"/>
      <c r="E201" s="1"/>
      <c r="F201" s="1" t="s">
        <v>274</v>
      </c>
      <c r="G201" s="1"/>
      <c r="H201" s="1"/>
      <c r="I201" s="1"/>
      <c r="J201" s="2">
        <v>24.99</v>
      </c>
      <c r="K201" s="2">
        <v>0</v>
      </c>
      <c r="L201" s="2">
        <f>ROUND((J201-K201),5)</f>
        <v>24.99</v>
      </c>
      <c r="M201" s="15">
        <f>ROUND(IF(K201=0, IF(J201=0, 0, 1), J201/K201),5)</f>
        <v>1</v>
      </c>
    </row>
    <row r="202" spans="1:13" ht="15.75" thickBot="1" x14ac:dyDescent="0.3">
      <c r="A202" s="1"/>
      <c r="B202" s="1"/>
      <c r="C202" s="1"/>
      <c r="D202" s="1"/>
      <c r="E202" s="1"/>
      <c r="F202" s="1" t="s">
        <v>275</v>
      </c>
      <c r="G202" s="1"/>
      <c r="H202" s="1"/>
      <c r="I202" s="1"/>
      <c r="J202" s="8">
        <v>0</v>
      </c>
      <c r="K202" s="8">
        <v>0</v>
      </c>
      <c r="L202" s="8">
        <f>ROUND((J202-K202),5)</f>
        <v>0</v>
      </c>
      <c r="M202" s="17">
        <f>ROUND(IF(K202=0, IF(J202=0, 0, 1), J202/K202),5)</f>
        <v>0</v>
      </c>
    </row>
    <row r="203" spans="1:13" x14ac:dyDescent="0.25">
      <c r="A203" s="1"/>
      <c r="B203" s="1"/>
      <c r="C203" s="1"/>
      <c r="D203" s="1"/>
      <c r="E203" s="1" t="s">
        <v>276</v>
      </c>
      <c r="F203" s="1"/>
      <c r="G203" s="1"/>
      <c r="H203" s="1"/>
      <c r="I203" s="1"/>
      <c r="J203" s="2">
        <f>ROUND(SUM(J200:J202),5)</f>
        <v>24.99</v>
      </c>
      <c r="K203" s="2">
        <f>ROUND(SUM(K200:K202),5)</f>
        <v>0</v>
      </c>
      <c r="L203" s="2">
        <f>ROUND((J203-K203),5)</f>
        <v>24.99</v>
      </c>
      <c r="M203" s="15">
        <f>ROUND(IF(K203=0, IF(J203=0, 0, 1), J203/K203),5)</f>
        <v>1</v>
      </c>
    </row>
    <row r="204" spans="1:13" x14ac:dyDescent="0.25">
      <c r="A204" s="1"/>
      <c r="B204" s="1"/>
      <c r="C204" s="1"/>
      <c r="D204" s="1"/>
      <c r="E204" s="1" t="s">
        <v>277</v>
      </c>
      <c r="F204" s="1"/>
      <c r="G204" s="1"/>
      <c r="H204" s="1"/>
      <c r="I204" s="1"/>
      <c r="J204" s="2"/>
      <c r="K204" s="2"/>
      <c r="L204" s="2"/>
      <c r="M204" s="15"/>
    </row>
    <row r="205" spans="1:13" x14ac:dyDescent="0.25">
      <c r="A205" s="1"/>
      <c r="B205" s="1"/>
      <c r="C205" s="1"/>
      <c r="D205" s="1"/>
      <c r="E205" s="1"/>
      <c r="F205" s="1" t="s">
        <v>278</v>
      </c>
      <c r="G205" s="1"/>
      <c r="H205" s="1"/>
      <c r="I205" s="1"/>
      <c r="J205" s="2">
        <v>0</v>
      </c>
      <c r="K205" s="2">
        <v>0</v>
      </c>
      <c r="L205" s="2">
        <f>ROUND((J205-K205),5)</f>
        <v>0</v>
      </c>
      <c r="M205" s="15">
        <f>ROUND(IF(K205=0, IF(J205=0, 0, 1), J205/K205),5)</f>
        <v>0</v>
      </c>
    </row>
    <row r="206" spans="1:13" x14ac:dyDescent="0.25">
      <c r="A206" s="1"/>
      <c r="B206" s="1"/>
      <c r="C206" s="1"/>
      <c r="D206" s="1"/>
      <c r="E206" s="1"/>
      <c r="F206" s="1" t="s">
        <v>279</v>
      </c>
      <c r="G206" s="1"/>
      <c r="H206" s="1"/>
      <c r="I206" s="1"/>
      <c r="J206" s="2"/>
      <c r="K206" s="2"/>
      <c r="L206" s="2"/>
      <c r="M206" s="15"/>
    </row>
    <row r="207" spans="1:13" x14ac:dyDescent="0.25">
      <c r="A207" s="1"/>
      <c r="B207" s="1"/>
      <c r="C207" s="1"/>
      <c r="D207" s="1"/>
      <c r="E207" s="1"/>
      <c r="F207" s="1"/>
      <c r="G207" s="1" t="s">
        <v>280</v>
      </c>
      <c r="H207" s="1"/>
      <c r="I207" s="1"/>
      <c r="J207" s="2">
        <v>0</v>
      </c>
      <c r="K207" s="2">
        <v>0</v>
      </c>
      <c r="L207" s="2">
        <f t="shared" ref="L207:L213" si="22">ROUND((J207-K207),5)</f>
        <v>0</v>
      </c>
      <c r="M207" s="15">
        <f t="shared" ref="M207:M213" si="23">ROUND(IF(K207=0, IF(J207=0, 0, 1), J207/K207),5)</f>
        <v>0</v>
      </c>
    </row>
    <row r="208" spans="1:13" x14ac:dyDescent="0.25">
      <c r="A208" s="1"/>
      <c r="B208" s="1"/>
      <c r="C208" s="1"/>
      <c r="D208" s="1"/>
      <c r="E208" s="1"/>
      <c r="F208" s="1"/>
      <c r="G208" s="1" t="s">
        <v>281</v>
      </c>
      <c r="H208" s="1"/>
      <c r="I208" s="1"/>
      <c r="J208" s="2">
        <v>0</v>
      </c>
      <c r="K208" s="2">
        <v>0</v>
      </c>
      <c r="L208" s="2">
        <f t="shared" si="22"/>
        <v>0</v>
      </c>
      <c r="M208" s="15">
        <f t="shared" si="23"/>
        <v>0</v>
      </c>
    </row>
    <row r="209" spans="1:13" x14ac:dyDescent="0.25">
      <c r="A209" s="1"/>
      <c r="B209" s="1"/>
      <c r="C209" s="1"/>
      <c r="D209" s="1"/>
      <c r="E209" s="1"/>
      <c r="F209" s="1"/>
      <c r="G209" s="1" t="s">
        <v>282</v>
      </c>
      <c r="H209" s="1"/>
      <c r="I209" s="1"/>
      <c r="J209" s="2">
        <v>0</v>
      </c>
      <c r="K209" s="2">
        <v>91.67</v>
      </c>
      <c r="L209" s="2">
        <f t="shared" si="22"/>
        <v>-91.67</v>
      </c>
      <c r="M209" s="15">
        <f t="shared" si="23"/>
        <v>0</v>
      </c>
    </row>
    <row r="210" spans="1:13" x14ac:dyDescent="0.25">
      <c r="A210" s="1"/>
      <c r="B210" s="1"/>
      <c r="C210" s="1"/>
      <c r="D210" s="1"/>
      <c r="E210" s="1"/>
      <c r="F210" s="1"/>
      <c r="G210" s="1" t="s">
        <v>283</v>
      </c>
      <c r="H210" s="1"/>
      <c r="I210" s="1"/>
      <c r="J210" s="2">
        <v>0</v>
      </c>
      <c r="K210" s="2">
        <v>0</v>
      </c>
      <c r="L210" s="2">
        <f t="shared" si="22"/>
        <v>0</v>
      </c>
      <c r="M210" s="15">
        <f t="shared" si="23"/>
        <v>0</v>
      </c>
    </row>
    <row r="211" spans="1:13" ht="15.75" thickBot="1" x14ac:dyDescent="0.3">
      <c r="A211" s="1"/>
      <c r="B211" s="1"/>
      <c r="C211" s="1"/>
      <c r="D211" s="1"/>
      <c r="E211" s="1"/>
      <c r="F211" s="1"/>
      <c r="G211" s="1" t="s">
        <v>284</v>
      </c>
      <c r="H211" s="1"/>
      <c r="I211" s="1"/>
      <c r="J211" s="8">
        <v>704.03</v>
      </c>
      <c r="K211" s="8">
        <v>1000</v>
      </c>
      <c r="L211" s="8">
        <f t="shared" si="22"/>
        <v>-295.97000000000003</v>
      </c>
      <c r="M211" s="17">
        <f t="shared" si="23"/>
        <v>0.70403000000000004</v>
      </c>
    </row>
    <row r="212" spans="1:13" x14ac:dyDescent="0.25">
      <c r="A212" s="1"/>
      <c r="B212" s="1"/>
      <c r="C212" s="1"/>
      <c r="D212" s="1"/>
      <c r="E212" s="1"/>
      <c r="F212" s="1" t="s">
        <v>285</v>
      </c>
      <c r="G212" s="1"/>
      <c r="H212" s="1"/>
      <c r="I212" s="1"/>
      <c r="J212" s="2">
        <f>ROUND(SUM(J206:J211),5)</f>
        <v>704.03</v>
      </c>
      <c r="K212" s="2">
        <f>ROUND(SUM(K206:K211),5)</f>
        <v>1091.67</v>
      </c>
      <c r="L212" s="2">
        <f t="shared" si="22"/>
        <v>-387.64</v>
      </c>
      <c r="M212" s="15">
        <f t="shared" si="23"/>
        <v>0.64490999999999998</v>
      </c>
    </row>
    <row r="213" spans="1:13" x14ac:dyDescent="0.25">
      <c r="A213" s="1"/>
      <c r="B213" s="1"/>
      <c r="C213" s="1"/>
      <c r="D213" s="1"/>
      <c r="E213" s="1"/>
      <c r="F213" s="1" t="s">
        <v>286</v>
      </c>
      <c r="G213" s="1"/>
      <c r="H213" s="1"/>
      <c r="I213" s="1"/>
      <c r="J213" s="2">
        <v>0</v>
      </c>
      <c r="K213" s="2">
        <v>0</v>
      </c>
      <c r="L213" s="2">
        <f t="shared" si="22"/>
        <v>0</v>
      </c>
      <c r="M213" s="15">
        <f t="shared" si="23"/>
        <v>0</v>
      </c>
    </row>
    <row r="214" spans="1:13" x14ac:dyDescent="0.25">
      <c r="A214" s="1"/>
      <c r="B214" s="1"/>
      <c r="C214" s="1"/>
      <c r="D214" s="1"/>
      <c r="E214" s="1"/>
      <c r="F214" s="1" t="s">
        <v>287</v>
      </c>
      <c r="G214" s="1"/>
      <c r="H214" s="1"/>
      <c r="I214" s="1"/>
      <c r="J214" s="2"/>
      <c r="K214" s="2"/>
      <c r="L214" s="2"/>
      <c r="M214" s="15"/>
    </row>
    <row r="215" spans="1:13" x14ac:dyDescent="0.25">
      <c r="A215" s="1"/>
      <c r="B215" s="1"/>
      <c r="C215" s="1"/>
      <c r="D215" s="1"/>
      <c r="E215" s="1"/>
      <c r="F215" s="1"/>
      <c r="G215" s="1" t="s">
        <v>288</v>
      </c>
      <c r="H215" s="1"/>
      <c r="I215" s="1"/>
      <c r="J215" s="2">
        <v>304.58999999999997</v>
      </c>
      <c r="K215" s="2">
        <v>208.34</v>
      </c>
      <c r="L215" s="2">
        <f>ROUND((J215-K215),5)</f>
        <v>96.25</v>
      </c>
      <c r="M215" s="15">
        <f>ROUND(IF(K215=0, IF(J215=0, 0, 1), J215/K215),5)</f>
        <v>1.4619899999999999</v>
      </c>
    </row>
    <row r="216" spans="1:13" ht="15.75" thickBot="1" x14ac:dyDescent="0.3">
      <c r="A216" s="1"/>
      <c r="B216" s="1"/>
      <c r="C216" s="1"/>
      <c r="D216" s="1"/>
      <c r="E216" s="1"/>
      <c r="F216" s="1"/>
      <c r="G216" s="1" t="s">
        <v>289</v>
      </c>
      <c r="H216" s="1"/>
      <c r="I216" s="1"/>
      <c r="J216" s="2">
        <v>0</v>
      </c>
      <c r="K216" s="2">
        <v>83.33</v>
      </c>
      <c r="L216" s="2">
        <f>ROUND((J216-K216),5)</f>
        <v>-83.33</v>
      </c>
      <c r="M216" s="15">
        <f>ROUND(IF(K216=0, IF(J216=0, 0, 1), J216/K216),5)</f>
        <v>0</v>
      </c>
    </row>
    <row r="217" spans="1:13" ht="15.75" thickBot="1" x14ac:dyDescent="0.3">
      <c r="A217" s="1"/>
      <c r="B217" s="1"/>
      <c r="C217" s="1"/>
      <c r="D217" s="1"/>
      <c r="E217" s="1"/>
      <c r="F217" s="1" t="s">
        <v>290</v>
      </c>
      <c r="G217" s="1"/>
      <c r="H217" s="1"/>
      <c r="I217" s="1"/>
      <c r="J217" s="3">
        <f>ROUND(SUM(J214:J216),5)</f>
        <v>304.58999999999997</v>
      </c>
      <c r="K217" s="3">
        <f>ROUND(SUM(K214:K216),5)</f>
        <v>291.67</v>
      </c>
      <c r="L217" s="3">
        <f>ROUND((J217-K217),5)</f>
        <v>12.92</v>
      </c>
      <c r="M217" s="16">
        <f>ROUND(IF(K217=0, IF(J217=0, 0, 1), J217/K217),5)</f>
        <v>1.0443</v>
      </c>
    </row>
    <row r="218" spans="1:13" x14ac:dyDescent="0.25">
      <c r="A218" s="1"/>
      <c r="B218" s="1"/>
      <c r="C218" s="1"/>
      <c r="D218" s="1"/>
      <c r="E218" s="1" t="s">
        <v>291</v>
      </c>
      <c r="F218" s="1"/>
      <c r="G218" s="1"/>
      <c r="H218" s="1"/>
      <c r="I218" s="1"/>
      <c r="J218" s="2">
        <f>ROUND(SUM(J204:J205)+SUM(J212:J213)+J217,5)</f>
        <v>1008.62</v>
      </c>
      <c r="K218" s="2">
        <f>ROUND(SUM(K204:K205)+SUM(K212:K213)+K217,5)</f>
        <v>1383.34</v>
      </c>
      <c r="L218" s="2">
        <f>ROUND((J218-K218),5)</f>
        <v>-374.72</v>
      </c>
      <c r="M218" s="15">
        <f>ROUND(IF(K218=0, IF(J218=0, 0, 1), J218/K218),5)</f>
        <v>0.72911999999999999</v>
      </c>
    </row>
    <row r="219" spans="1:13" x14ac:dyDescent="0.25">
      <c r="A219" s="1"/>
      <c r="B219" s="1"/>
      <c r="C219" s="1"/>
      <c r="D219" s="1"/>
      <c r="E219" s="1" t="s">
        <v>292</v>
      </c>
      <c r="F219" s="1"/>
      <c r="G219" s="1"/>
      <c r="H219" s="1"/>
      <c r="I219" s="1"/>
      <c r="J219" s="2"/>
      <c r="K219" s="2"/>
      <c r="L219" s="2"/>
      <c r="M219" s="15"/>
    </row>
    <row r="220" spans="1:13" x14ac:dyDescent="0.25">
      <c r="A220" s="1"/>
      <c r="B220" s="1"/>
      <c r="C220" s="1"/>
      <c r="D220" s="1"/>
      <c r="E220" s="1"/>
      <c r="F220" s="1" t="s">
        <v>293</v>
      </c>
      <c r="G220" s="1"/>
      <c r="H220" s="1"/>
      <c r="I220" s="1"/>
      <c r="J220" s="2">
        <v>60</v>
      </c>
      <c r="K220" s="2">
        <v>875</v>
      </c>
      <c r="L220" s="2">
        <f t="shared" ref="L220:L225" si="24">ROUND((J220-K220),5)</f>
        <v>-815</v>
      </c>
      <c r="M220" s="15">
        <f t="shared" ref="M220:M225" si="25">ROUND(IF(K220=0, IF(J220=0, 0, 1), J220/K220),5)</f>
        <v>6.8570000000000006E-2</v>
      </c>
    </row>
    <row r="221" spans="1:13" x14ac:dyDescent="0.25">
      <c r="A221" s="1"/>
      <c r="B221" s="1"/>
      <c r="C221" s="1"/>
      <c r="D221" s="1"/>
      <c r="E221" s="1"/>
      <c r="F221" s="1" t="s">
        <v>294</v>
      </c>
      <c r="G221" s="1"/>
      <c r="H221" s="1"/>
      <c r="I221" s="1"/>
      <c r="J221" s="2">
        <v>0</v>
      </c>
      <c r="K221" s="2">
        <v>0</v>
      </c>
      <c r="L221" s="2">
        <f t="shared" si="24"/>
        <v>0</v>
      </c>
      <c r="M221" s="15">
        <f t="shared" si="25"/>
        <v>0</v>
      </c>
    </row>
    <row r="222" spans="1:13" x14ac:dyDescent="0.25">
      <c r="A222" s="1"/>
      <c r="B222" s="1"/>
      <c r="C222" s="1"/>
      <c r="D222" s="1"/>
      <c r="E222" s="1"/>
      <c r="F222" s="1" t="s">
        <v>295</v>
      </c>
      <c r="G222" s="1"/>
      <c r="H222" s="1"/>
      <c r="I222" s="1"/>
      <c r="J222" s="2">
        <v>0</v>
      </c>
      <c r="K222" s="2">
        <v>0</v>
      </c>
      <c r="L222" s="2">
        <f t="shared" si="24"/>
        <v>0</v>
      </c>
      <c r="M222" s="15">
        <f t="shared" si="25"/>
        <v>0</v>
      </c>
    </row>
    <row r="223" spans="1:13" x14ac:dyDescent="0.25">
      <c r="A223" s="1"/>
      <c r="B223" s="1"/>
      <c r="C223" s="1"/>
      <c r="D223" s="1"/>
      <c r="E223" s="1"/>
      <c r="F223" s="1" t="s">
        <v>296</v>
      </c>
      <c r="G223" s="1"/>
      <c r="H223" s="1"/>
      <c r="I223" s="1"/>
      <c r="J223" s="2">
        <v>0</v>
      </c>
      <c r="K223" s="2">
        <v>1117.72</v>
      </c>
      <c r="L223" s="2">
        <f t="shared" si="24"/>
        <v>-1117.72</v>
      </c>
      <c r="M223" s="15">
        <f t="shared" si="25"/>
        <v>0</v>
      </c>
    </row>
    <row r="224" spans="1:13" x14ac:dyDescent="0.25">
      <c r="A224" s="1"/>
      <c r="B224" s="1"/>
      <c r="C224" s="1"/>
      <c r="D224" s="1"/>
      <c r="E224" s="1"/>
      <c r="F224" s="1" t="s">
        <v>297</v>
      </c>
      <c r="G224" s="1"/>
      <c r="H224" s="1"/>
      <c r="I224" s="1"/>
      <c r="J224" s="2">
        <v>79</v>
      </c>
      <c r="K224" s="2">
        <v>470.84</v>
      </c>
      <c r="L224" s="2">
        <f t="shared" si="24"/>
        <v>-391.84</v>
      </c>
      <c r="M224" s="15">
        <f t="shared" si="25"/>
        <v>0.16778999999999999</v>
      </c>
    </row>
    <row r="225" spans="1:13" x14ac:dyDescent="0.25">
      <c r="A225" s="1"/>
      <c r="B225" s="1"/>
      <c r="C225" s="1"/>
      <c r="D225" s="1"/>
      <c r="E225" s="1"/>
      <c r="F225" s="1" t="s">
        <v>298</v>
      </c>
      <c r="G225" s="1"/>
      <c r="H225" s="1"/>
      <c r="I225" s="1"/>
      <c r="J225" s="2">
        <v>72.5</v>
      </c>
      <c r="K225" s="2">
        <v>2250</v>
      </c>
      <c r="L225" s="2">
        <f t="shared" si="24"/>
        <v>-2177.5</v>
      </c>
      <c r="M225" s="15">
        <f t="shared" si="25"/>
        <v>3.2219999999999999E-2</v>
      </c>
    </row>
    <row r="226" spans="1:13" x14ac:dyDescent="0.25">
      <c r="A226" s="1"/>
      <c r="B226" s="1"/>
      <c r="C226" s="1"/>
      <c r="D226" s="1"/>
      <c r="E226" s="1"/>
      <c r="F226" s="1" t="s">
        <v>299</v>
      </c>
      <c r="G226" s="1"/>
      <c r="H226" s="1"/>
      <c r="I226" s="1"/>
      <c r="J226" s="2"/>
      <c r="K226" s="2"/>
      <c r="L226" s="2"/>
      <c r="M226" s="15"/>
    </row>
    <row r="227" spans="1:13" x14ac:dyDescent="0.25">
      <c r="A227" s="1"/>
      <c r="B227" s="1"/>
      <c r="C227" s="1"/>
      <c r="D227" s="1"/>
      <c r="E227" s="1"/>
      <c r="F227" s="1"/>
      <c r="G227" s="1" t="s">
        <v>300</v>
      </c>
      <c r="H227" s="1"/>
      <c r="I227" s="1"/>
      <c r="J227" s="2">
        <v>0</v>
      </c>
      <c r="K227" s="2">
        <v>0</v>
      </c>
      <c r="L227" s="2">
        <f t="shared" ref="L227:L233" si="26">ROUND((J227-K227),5)</f>
        <v>0</v>
      </c>
      <c r="M227" s="15">
        <f t="shared" ref="M227:M233" si="27">ROUND(IF(K227=0, IF(J227=0, 0, 1), J227/K227),5)</f>
        <v>0</v>
      </c>
    </row>
    <row r="228" spans="1:13" ht="15.75" thickBot="1" x14ac:dyDescent="0.3">
      <c r="A228" s="1"/>
      <c r="B228" s="1"/>
      <c r="C228" s="1"/>
      <c r="D228" s="1"/>
      <c r="E228" s="1"/>
      <c r="F228" s="1"/>
      <c r="G228" s="1" t="s">
        <v>301</v>
      </c>
      <c r="H228" s="1"/>
      <c r="I228" s="1"/>
      <c r="J228" s="2">
        <v>0</v>
      </c>
      <c r="K228" s="2">
        <v>0</v>
      </c>
      <c r="L228" s="2">
        <f t="shared" si="26"/>
        <v>0</v>
      </c>
      <c r="M228" s="15">
        <f t="shared" si="27"/>
        <v>0</v>
      </c>
    </row>
    <row r="229" spans="1:13" ht="15.75" thickBot="1" x14ac:dyDescent="0.3">
      <c r="A229" s="1"/>
      <c r="B229" s="1"/>
      <c r="C229" s="1"/>
      <c r="D229" s="1"/>
      <c r="E229" s="1"/>
      <c r="F229" s="1" t="s">
        <v>302</v>
      </c>
      <c r="G229" s="1"/>
      <c r="H229" s="1"/>
      <c r="I229" s="1"/>
      <c r="J229" s="3">
        <f>ROUND(SUM(J226:J228),5)</f>
        <v>0</v>
      </c>
      <c r="K229" s="3">
        <f>ROUND(SUM(K226:K228),5)</f>
        <v>0</v>
      </c>
      <c r="L229" s="3">
        <f t="shared" si="26"/>
        <v>0</v>
      </c>
      <c r="M229" s="16">
        <f t="shared" si="27"/>
        <v>0</v>
      </c>
    </row>
    <row r="230" spans="1:13" x14ac:dyDescent="0.25">
      <c r="A230" s="1"/>
      <c r="B230" s="1"/>
      <c r="C230" s="1"/>
      <c r="D230" s="1"/>
      <c r="E230" s="1" t="s">
        <v>303</v>
      </c>
      <c r="F230" s="1"/>
      <c r="G230" s="1"/>
      <c r="H230" s="1"/>
      <c r="I230" s="1"/>
      <c r="J230" s="2">
        <f>ROUND(SUM(J219:J225)+J229,5)</f>
        <v>211.5</v>
      </c>
      <c r="K230" s="2">
        <f>ROUND(SUM(K219:K225)+K229,5)</f>
        <v>4713.5600000000004</v>
      </c>
      <c r="L230" s="2">
        <f t="shared" si="26"/>
        <v>-4502.0600000000004</v>
      </c>
      <c r="M230" s="15">
        <f t="shared" si="27"/>
        <v>4.487E-2</v>
      </c>
    </row>
    <row r="231" spans="1:13" ht="15.75" thickBot="1" x14ac:dyDescent="0.3">
      <c r="A231" s="1"/>
      <c r="B231" s="1"/>
      <c r="C231" s="1"/>
      <c r="D231" s="1"/>
      <c r="E231" s="1" t="s">
        <v>304</v>
      </c>
      <c r="F231" s="1"/>
      <c r="G231" s="1"/>
      <c r="H231" s="1"/>
      <c r="I231" s="1"/>
      <c r="J231" s="2">
        <v>0</v>
      </c>
      <c r="K231" s="2">
        <v>0</v>
      </c>
      <c r="L231" s="2">
        <f t="shared" si="26"/>
        <v>0</v>
      </c>
      <c r="M231" s="15">
        <f t="shared" si="27"/>
        <v>0</v>
      </c>
    </row>
    <row r="232" spans="1:13" ht="15.75" thickBot="1" x14ac:dyDescent="0.3">
      <c r="A232" s="1"/>
      <c r="B232" s="1"/>
      <c r="C232" s="1"/>
      <c r="D232" s="1" t="s">
        <v>305</v>
      </c>
      <c r="E232" s="1"/>
      <c r="F232" s="1"/>
      <c r="G232" s="1"/>
      <c r="H232" s="1"/>
      <c r="I232" s="1"/>
      <c r="J232" s="3">
        <f>ROUND(SUM(J40:J41)+J47+J144+J148+J155+J199+J203+J218+SUM(J230:J231),5)</f>
        <v>104269.78</v>
      </c>
      <c r="K232" s="3">
        <f>ROUND(SUM(K40:K41)+K47+K144+K148+K155+K199+K203+K218+SUM(K230:K231),5)</f>
        <v>124226.24000000001</v>
      </c>
      <c r="L232" s="3">
        <f t="shared" si="26"/>
        <v>-19956.46</v>
      </c>
      <c r="M232" s="16">
        <f t="shared" si="27"/>
        <v>0.83935000000000004</v>
      </c>
    </row>
    <row r="233" spans="1:13" x14ac:dyDescent="0.25">
      <c r="A233" s="1"/>
      <c r="B233" s="1" t="s">
        <v>306</v>
      </c>
      <c r="C233" s="1"/>
      <c r="D233" s="1"/>
      <c r="E233" s="1"/>
      <c r="F233" s="1"/>
      <c r="G233" s="1"/>
      <c r="H233" s="1"/>
      <c r="I233" s="1"/>
      <c r="J233" s="2">
        <f>ROUND(J3+J39-J232,5)</f>
        <v>-92993.279999999999</v>
      </c>
      <c r="K233" s="2">
        <f>ROUND(K3+K39-K232,5)</f>
        <v>18162.939999999999</v>
      </c>
      <c r="L233" s="2">
        <f t="shared" si="26"/>
        <v>-111156.22</v>
      </c>
      <c r="M233" s="15">
        <f t="shared" si="27"/>
        <v>-5.1199500000000002</v>
      </c>
    </row>
    <row r="234" spans="1:13" x14ac:dyDescent="0.25">
      <c r="A234" s="1"/>
      <c r="B234" s="1" t="s">
        <v>307</v>
      </c>
      <c r="C234" s="1"/>
      <c r="D234" s="1"/>
      <c r="E234" s="1"/>
      <c r="F234" s="1"/>
      <c r="G234" s="1"/>
      <c r="H234" s="1"/>
      <c r="I234" s="1"/>
      <c r="J234" s="2"/>
      <c r="K234" s="2"/>
      <c r="L234" s="2"/>
      <c r="M234" s="15"/>
    </row>
    <row r="235" spans="1:13" x14ac:dyDescent="0.25">
      <c r="A235" s="1"/>
      <c r="B235" s="1"/>
      <c r="C235" s="1" t="s">
        <v>308</v>
      </c>
      <c r="D235" s="1"/>
      <c r="E235" s="1"/>
      <c r="F235" s="1"/>
      <c r="G235" s="1"/>
      <c r="H235" s="1"/>
      <c r="I235" s="1"/>
      <c r="J235" s="2"/>
      <c r="K235" s="2"/>
      <c r="L235" s="2"/>
      <c r="M235" s="15"/>
    </row>
    <row r="236" spans="1:13" x14ac:dyDescent="0.25">
      <c r="A236" s="1"/>
      <c r="B236" s="1"/>
      <c r="C236" s="1"/>
      <c r="D236" s="1" t="s">
        <v>309</v>
      </c>
      <c r="E236" s="1"/>
      <c r="F236" s="1"/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 t="s">
        <v>310</v>
      </c>
      <c r="F237" s="1"/>
      <c r="G237" s="1"/>
      <c r="H237" s="1"/>
      <c r="I237" s="1"/>
      <c r="J237" s="2"/>
      <c r="K237" s="2"/>
      <c r="L237" s="2"/>
      <c r="M237" s="15"/>
    </row>
    <row r="238" spans="1:13" x14ac:dyDescent="0.25">
      <c r="A238" s="1"/>
      <c r="B238" s="1"/>
      <c r="C238" s="1"/>
      <c r="D238" s="1"/>
      <c r="E238" s="1"/>
      <c r="F238" s="1" t="s">
        <v>311</v>
      </c>
      <c r="G238" s="1"/>
      <c r="H238" s="1"/>
      <c r="I238" s="1"/>
      <c r="J238" s="2">
        <v>250</v>
      </c>
      <c r="K238" s="2">
        <v>166.67</v>
      </c>
      <c r="L238" s="2">
        <f t="shared" ref="L238:L245" si="28">ROUND((J238-K238),5)</f>
        <v>83.33</v>
      </c>
      <c r="M238" s="15">
        <f t="shared" ref="M238:M245" si="29">ROUND(IF(K238=0, IF(J238=0, 0, 1), J238/K238),5)</f>
        <v>1.49997</v>
      </c>
    </row>
    <row r="239" spans="1:13" x14ac:dyDescent="0.25">
      <c r="A239" s="1"/>
      <c r="B239" s="1"/>
      <c r="C239" s="1"/>
      <c r="D239" s="1"/>
      <c r="E239" s="1"/>
      <c r="F239" s="1" t="s">
        <v>312</v>
      </c>
      <c r="G239" s="1"/>
      <c r="H239" s="1"/>
      <c r="I239" s="1"/>
      <c r="J239" s="2">
        <v>0</v>
      </c>
      <c r="K239" s="2">
        <v>0</v>
      </c>
      <c r="L239" s="2">
        <f t="shared" si="28"/>
        <v>0</v>
      </c>
      <c r="M239" s="15">
        <f t="shared" si="29"/>
        <v>0</v>
      </c>
    </row>
    <row r="240" spans="1:13" x14ac:dyDescent="0.25">
      <c r="A240" s="1"/>
      <c r="B240" s="1"/>
      <c r="C240" s="1"/>
      <c r="D240" s="1"/>
      <c r="E240" s="1"/>
      <c r="F240" s="1" t="s">
        <v>313</v>
      </c>
      <c r="G240" s="1"/>
      <c r="H240" s="1"/>
      <c r="I240" s="1"/>
      <c r="J240" s="2">
        <v>150</v>
      </c>
      <c r="K240" s="2">
        <v>0</v>
      </c>
      <c r="L240" s="2">
        <f t="shared" si="28"/>
        <v>150</v>
      </c>
      <c r="M240" s="15">
        <f t="shared" si="29"/>
        <v>1</v>
      </c>
    </row>
    <row r="241" spans="1:13" x14ac:dyDescent="0.25">
      <c r="A241" s="1"/>
      <c r="B241" s="1"/>
      <c r="C241" s="1"/>
      <c r="D241" s="1"/>
      <c r="E241" s="1"/>
      <c r="F241" s="1" t="s">
        <v>314</v>
      </c>
      <c r="G241" s="1"/>
      <c r="H241" s="1"/>
      <c r="I241" s="1"/>
      <c r="J241" s="2">
        <v>0</v>
      </c>
      <c r="K241" s="2">
        <v>0</v>
      </c>
      <c r="L241" s="2">
        <f t="shared" si="28"/>
        <v>0</v>
      </c>
      <c r="M241" s="15">
        <f t="shared" si="29"/>
        <v>0</v>
      </c>
    </row>
    <row r="242" spans="1:13" x14ac:dyDescent="0.25">
      <c r="A242" s="1"/>
      <c r="B242" s="1"/>
      <c r="C242" s="1"/>
      <c r="D242" s="1"/>
      <c r="E242" s="1"/>
      <c r="F242" s="1" t="s">
        <v>315</v>
      </c>
      <c r="G242" s="1"/>
      <c r="H242" s="1"/>
      <c r="I242" s="1"/>
      <c r="J242" s="2">
        <v>826</v>
      </c>
      <c r="K242" s="2">
        <v>0</v>
      </c>
      <c r="L242" s="2">
        <f t="shared" si="28"/>
        <v>826</v>
      </c>
      <c r="M242" s="15">
        <f t="shared" si="29"/>
        <v>1</v>
      </c>
    </row>
    <row r="243" spans="1:13" ht="15.75" thickBot="1" x14ac:dyDescent="0.3">
      <c r="A243" s="1"/>
      <c r="B243" s="1"/>
      <c r="C243" s="1"/>
      <c r="D243" s="1"/>
      <c r="E243" s="1"/>
      <c r="F243" s="1" t="s">
        <v>316</v>
      </c>
      <c r="G243" s="1"/>
      <c r="H243" s="1"/>
      <c r="I243" s="1"/>
      <c r="J243" s="8">
        <v>0</v>
      </c>
      <c r="K243" s="8">
        <v>0</v>
      </c>
      <c r="L243" s="8">
        <f t="shared" si="28"/>
        <v>0</v>
      </c>
      <c r="M243" s="17">
        <f t="shared" si="29"/>
        <v>0</v>
      </c>
    </row>
    <row r="244" spans="1:13" x14ac:dyDescent="0.25">
      <c r="A244" s="1"/>
      <c r="B244" s="1"/>
      <c r="C244" s="1"/>
      <c r="D244" s="1"/>
      <c r="E244" s="1" t="s">
        <v>317</v>
      </c>
      <c r="F244" s="1"/>
      <c r="G244" s="1"/>
      <c r="H244" s="1"/>
      <c r="I244" s="1"/>
      <c r="J244" s="2">
        <f>ROUND(SUM(J237:J243),5)</f>
        <v>1226</v>
      </c>
      <c r="K244" s="2">
        <f>ROUND(SUM(K237:K243),5)</f>
        <v>166.67</v>
      </c>
      <c r="L244" s="2">
        <f t="shared" si="28"/>
        <v>1059.33</v>
      </c>
      <c r="M244" s="15">
        <f t="shared" si="29"/>
        <v>7.3558500000000002</v>
      </c>
    </row>
    <row r="245" spans="1:13" x14ac:dyDescent="0.25">
      <c r="A245" s="1"/>
      <c r="B245" s="1"/>
      <c r="C245" s="1"/>
      <c r="D245" s="1"/>
      <c r="E245" s="1" t="s">
        <v>318</v>
      </c>
      <c r="F245" s="1"/>
      <c r="G245" s="1"/>
      <c r="H245" s="1"/>
      <c r="I245" s="1"/>
      <c r="J245" s="2">
        <v>0</v>
      </c>
      <c r="K245" s="2">
        <v>0</v>
      </c>
      <c r="L245" s="2">
        <f t="shared" si="28"/>
        <v>0</v>
      </c>
      <c r="M245" s="15">
        <f t="shared" si="29"/>
        <v>0</v>
      </c>
    </row>
    <row r="246" spans="1:13" x14ac:dyDescent="0.25">
      <c r="A246" s="1"/>
      <c r="B246" s="1"/>
      <c r="C246" s="1"/>
      <c r="D246" s="1"/>
      <c r="E246" s="1" t="s">
        <v>319</v>
      </c>
      <c r="F246" s="1"/>
      <c r="G246" s="1"/>
      <c r="H246" s="1"/>
      <c r="I246" s="1"/>
      <c r="J246" s="2"/>
      <c r="K246" s="2"/>
      <c r="L246" s="2"/>
      <c r="M246" s="15"/>
    </row>
    <row r="247" spans="1:13" x14ac:dyDescent="0.25">
      <c r="A247" s="1"/>
      <c r="B247" s="1"/>
      <c r="C247" s="1"/>
      <c r="D247" s="1"/>
      <c r="E247" s="1"/>
      <c r="F247" s="1" t="s">
        <v>320</v>
      </c>
      <c r="G247" s="1"/>
      <c r="H247" s="1"/>
      <c r="I247" s="1"/>
      <c r="J247" s="2">
        <v>0</v>
      </c>
      <c r="K247" s="2">
        <v>0</v>
      </c>
      <c r="L247" s="2">
        <f t="shared" ref="L247:L252" si="30">ROUND((J247-K247),5)</f>
        <v>0</v>
      </c>
      <c r="M247" s="15">
        <f t="shared" ref="M247:M252" si="31">ROUND(IF(K247=0, IF(J247=0, 0, 1), J247/K247),5)</f>
        <v>0</v>
      </c>
    </row>
    <row r="248" spans="1:13" x14ac:dyDescent="0.25">
      <c r="A248" s="1"/>
      <c r="B248" s="1"/>
      <c r="C248" s="1"/>
      <c r="D248" s="1"/>
      <c r="E248" s="1"/>
      <c r="F248" s="1" t="s">
        <v>321</v>
      </c>
      <c r="G248" s="1"/>
      <c r="H248" s="1"/>
      <c r="I248" s="1"/>
      <c r="J248" s="2">
        <v>0</v>
      </c>
      <c r="K248" s="2">
        <v>0</v>
      </c>
      <c r="L248" s="2">
        <f t="shared" si="30"/>
        <v>0</v>
      </c>
      <c r="M248" s="15">
        <f t="shared" si="31"/>
        <v>0</v>
      </c>
    </row>
    <row r="249" spans="1:13" x14ac:dyDescent="0.25">
      <c r="A249" s="1"/>
      <c r="B249" s="1"/>
      <c r="C249" s="1"/>
      <c r="D249" s="1"/>
      <c r="E249" s="1"/>
      <c r="F249" s="1" t="s">
        <v>322</v>
      </c>
      <c r="G249" s="1"/>
      <c r="H249" s="1"/>
      <c r="I249" s="1"/>
      <c r="J249" s="2">
        <v>0</v>
      </c>
      <c r="K249" s="2">
        <v>0</v>
      </c>
      <c r="L249" s="2">
        <f t="shared" si="30"/>
        <v>0</v>
      </c>
      <c r="M249" s="15">
        <f t="shared" si="31"/>
        <v>0</v>
      </c>
    </row>
    <row r="250" spans="1:13" ht="15.75" thickBot="1" x14ac:dyDescent="0.3">
      <c r="A250" s="1"/>
      <c r="B250" s="1"/>
      <c r="C250" s="1"/>
      <c r="D250" s="1"/>
      <c r="E250" s="1"/>
      <c r="F250" s="1" t="s">
        <v>323</v>
      </c>
      <c r="G250" s="1"/>
      <c r="H250" s="1"/>
      <c r="I250" s="1"/>
      <c r="J250" s="8">
        <v>0</v>
      </c>
      <c r="K250" s="8">
        <v>0</v>
      </c>
      <c r="L250" s="8">
        <f t="shared" si="30"/>
        <v>0</v>
      </c>
      <c r="M250" s="17">
        <f t="shared" si="31"/>
        <v>0</v>
      </c>
    </row>
    <row r="251" spans="1:13" x14ac:dyDescent="0.25">
      <c r="A251" s="1"/>
      <c r="B251" s="1"/>
      <c r="C251" s="1"/>
      <c r="D251" s="1"/>
      <c r="E251" s="1" t="s">
        <v>324</v>
      </c>
      <c r="F251" s="1"/>
      <c r="G251" s="1"/>
      <c r="H251" s="1"/>
      <c r="I251" s="1"/>
      <c r="J251" s="2">
        <f>ROUND(SUM(J246:J250),5)</f>
        <v>0</v>
      </c>
      <c r="K251" s="2">
        <f>ROUND(SUM(K246:K250),5)</f>
        <v>0</v>
      </c>
      <c r="L251" s="2">
        <f t="shared" si="30"/>
        <v>0</v>
      </c>
      <c r="M251" s="15">
        <f t="shared" si="31"/>
        <v>0</v>
      </c>
    </row>
    <row r="252" spans="1:13" x14ac:dyDescent="0.25">
      <c r="A252" s="1"/>
      <c r="B252" s="1"/>
      <c r="C252" s="1"/>
      <c r="D252" s="1"/>
      <c r="E252" s="1" t="s">
        <v>325</v>
      </c>
      <c r="F252" s="1"/>
      <c r="G252" s="1"/>
      <c r="H252" s="1"/>
      <c r="I252" s="1"/>
      <c r="J252" s="2">
        <v>0</v>
      </c>
      <c r="K252" s="2">
        <v>0</v>
      </c>
      <c r="L252" s="2">
        <f t="shared" si="30"/>
        <v>0</v>
      </c>
      <c r="M252" s="15">
        <f t="shared" si="31"/>
        <v>0</v>
      </c>
    </row>
    <row r="253" spans="1:13" x14ac:dyDescent="0.25">
      <c r="A253" s="1"/>
      <c r="B253" s="1"/>
      <c r="C253" s="1"/>
      <c r="D253" s="1"/>
      <c r="E253" s="1" t="s">
        <v>326</v>
      </c>
      <c r="F253" s="1"/>
      <c r="G253" s="1"/>
      <c r="H253" s="1"/>
      <c r="I253" s="1"/>
      <c r="J253" s="2"/>
      <c r="K253" s="2"/>
      <c r="L253" s="2"/>
      <c r="M253" s="15"/>
    </row>
    <row r="254" spans="1:13" x14ac:dyDescent="0.25">
      <c r="A254" s="1"/>
      <c r="B254" s="1"/>
      <c r="C254" s="1"/>
      <c r="D254" s="1"/>
      <c r="E254" s="1"/>
      <c r="F254" s="1" t="s">
        <v>327</v>
      </c>
      <c r="G254" s="1"/>
      <c r="H254" s="1"/>
      <c r="I254" s="1"/>
      <c r="J254" s="2">
        <v>0</v>
      </c>
      <c r="K254" s="2">
        <v>0</v>
      </c>
      <c r="L254" s="2">
        <f t="shared" ref="L254:L267" si="32">ROUND((J254-K254),5)</f>
        <v>0</v>
      </c>
      <c r="M254" s="15">
        <f t="shared" ref="M254:M267" si="33">ROUND(IF(K254=0, IF(J254=0, 0, 1), J254/K254),5)</f>
        <v>0</v>
      </c>
    </row>
    <row r="255" spans="1:13" x14ac:dyDescent="0.25">
      <c r="A255" s="1"/>
      <c r="B255" s="1"/>
      <c r="C255" s="1"/>
      <c r="D255" s="1"/>
      <c r="E255" s="1"/>
      <c r="F255" s="1" t="s">
        <v>328</v>
      </c>
      <c r="G255" s="1"/>
      <c r="H255" s="1"/>
      <c r="I255" s="1"/>
      <c r="J255" s="2">
        <v>0</v>
      </c>
      <c r="K255" s="2">
        <v>0</v>
      </c>
      <c r="L255" s="2">
        <f t="shared" si="32"/>
        <v>0</v>
      </c>
      <c r="M255" s="15">
        <f t="shared" si="33"/>
        <v>0</v>
      </c>
    </row>
    <row r="256" spans="1:13" x14ac:dyDescent="0.25">
      <c r="A256" s="1"/>
      <c r="B256" s="1"/>
      <c r="C256" s="1"/>
      <c r="D256" s="1"/>
      <c r="E256" s="1"/>
      <c r="F256" s="1" t="s">
        <v>329</v>
      </c>
      <c r="G256" s="1"/>
      <c r="H256" s="1"/>
      <c r="I256" s="1"/>
      <c r="J256" s="2">
        <v>0</v>
      </c>
      <c r="K256" s="2">
        <v>0</v>
      </c>
      <c r="L256" s="2">
        <f t="shared" si="32"/>
        <v>0</v>
      </c>
      <c r="M256" s="15">
        <f t="shared" si="33"/>
        <v>0</v>
      </c>
    </row>
    <row r="257" spans="1:13" x14ac:dyDescent="0.25">
      <c r="A257" s="1"/>
      <c r="B257" s="1"/>
      <c r="C257" s="1"/>
      <c r="D257" s="1"/>
      <c r="E257" s="1"/>
      <c r="F257" s="1" t="s">
        <v>330</v>
      </c>
      <c r="G257" s="1"/>
      <c r="H257" s="1"/>
      <c r="I257" s="1"/>
      <c r="J257" s="2">
        <v>0</v>
      </c>
      <c r="K257" s="2">
        <v>0</v>
      </c>
      <c r="L257" s="2">
        <f t="shared" si="32"/>
        <v>0</v>
      </c>
      <c r="M257" s="15">
        <f t="shared" si="33"/>
        <v>0</v>
      </c>
    </row>
    <row r="258" spans="1:13" x14ac:dyDescent="0.25">
      <c r="A258" s="1"/>
      <c r="B258" s="1"/>
      <c r="C258" s="1"/>
      <c r="D258" s="1"/>
      <c r="E258" s="1"/>
      <c r="F258" s="1" t="s">
        <v>331</v>
      </c>
      <c r="G258" s="1"/>
      <c r="H258" s="1"/>
      <c r="I258" s="1"/>
      <c r="J258" s="2">
        <v>0</v>
      </c>
      <c r="K258" s="2">
        <v>0</v>
      </c>
      <c r="L258" s="2">
        <f t="shared" si="32"/>
        <v>0</v>
      </c>
      <c r="M258" s="15">
        <f t="shared" si="33"/>
        <v>0</v>
      </c>
    </row>
    <row r="259" spans="1:13" x14ac:dyDescent="0.25">
      <c r="A259" s="1"/>
      <c r="B259" s="1"/>
      <c r="C259" s="1"/>
      <c r="D259" s="1"/>
      <c r="E259" s="1"/>
      <c r="F259" s="1" t="s">
        <v>332</v>
      </c>
      <c r="G259" s="1"/>
      <c r="H259" s="1"/>
      <c r="I259" s="1"/>
      <c r="J259" s="2">
        <v>0</v>
      </c>
      <c r="K259" s="2">
        <v>0</v>
      </c>
      <c r="L259" s="2">
        <f t="shared" si="32"/>
        <v>0</v>
      </c>
      <c r="M259" s="15">
        <f t="shared" si="33"/>
        <v>0</v>
      </c>
    </row>
    <row r="260" spans="1:13" x14ac:dyDescent="0.25">
      <c r="A260" s="1"/>
      <c r="B260" s="1"/>
      <c r="C260" s="1"/>
      <c r="D260" s="1"/>
      <c r="E260" s="1"/>
      <c r="F260" s="1" t="s">
        <v>333</v>
      </c>
      <c r="G260" s="1"/>
      <c r="H260" s="1"/>
      <c r="I260" s="1"/>
      <c r="J260" s="2">
        <v>0</v>
      </c>
      <c r="K260" s="2">
        <v>0</v>
      </c>
      <c r="L260" s="2">
        <f t="shared" si="32"/>
        <v>0</v>
      </c>
      <c r="M260" s="15">
        <f t="shared" si="33"/>
        <v>0</v>
      </c>
    </row>
    <row r="261" spans="1:13" x14ac:dyDescent="0.25">
      <c r="A261" s="1"/>
      <c r="B261" s="1"/>
      <c r="C261" s="1"/>
      <c r="D261" s="1"/>
      <c r="E261" s="1"/>
      <c r="F261" s="1" t="s">
        <v>334</v>
      </c>
      <c r="G261" s="1"/>
      <c r="H261" s="1"/>
      <c r="I261" s="1"/>
      <c r="J261" s="2">
        <v>0</v>
      </c>
      <c r="K261" s="2">
        <v>0</v>
      </c>
      <c r="L261" s="2">
        <f t="shared" si="32"/>
        <v>0</v>
      </c>
      <c r="M261" s="15">
        <f t="shared" si="33"/>
        <v>0</v>
      </c>
    </row>
    <row r="262" spans="1:13" x14ac:dyDescent="0.25">
      <c r="A262" s="1"/>
      <c r="B262" s="1"/>
      <c r="C262" s="1"/>
      <c r="D262" s="1"/>
      <c r="E262" s="1"/>
      <c r="F262" s="1" t="s">
        <v>335</v>
      </c>
      <c r="G262" s="1"/>
      <c r="H262" s="1"/>
      <c r="I262" s="1"/>
      <c r="J262" s="2">
        <v>0</v>
      </c>
      <c r="K262" s="2">
        <v>0</v>
      </c>
      <c r="L262" s="2">
        <f t="shared" si="32"/>
        <v>0</v>
      </c>
      <c r="M262" s="15">
        <f t="shared" si="33"/>
        <v>0</v>
      </c>
    </row>
    <row r="263" spans="1:13" x14ac:dyDescent="0.25">
      <c r="A263" s="1"/>
      <c r="B263" s="1"/>
      <c r="C263" s="1"/>
      <c r="D263" s="1"/>
      <c r="E263" s="1"/>
      <c r="F263" s="1" t="s">
        <v>336</v>
      </c>
      <c r="G263" s="1"/>
      <c r="H263" s="1"/>
      <c r="I263" s="1"/>
      <c r="J263" s="2">
        <v>0</v>
      </c>
      <c r="K263" s="2">
        <v>0</v>
      </c>
      <c r="L263" s="2">
        <f t="shared" si="32"/>
        <v>0</v>
      </c>
      <c r="M263" s="15">
        <f t="shared" si="33"/>
        <v>0</v>
      </c>
    </row>
    <row r="264" spans="1:13" ht="15.75" thickBot="1" x14ac:dyDescent="0.3">
      <c r="A264" s="1"/>
      <c r="B264" s="1"/>
      <c r="C264" s="1"/>
      <c r="D264" s="1"/>
      <c r="E264" s="1"/>
      <c r="F264" s="1" t="s">
        <v>337</v>
      </c>
      <c r="G264" s="1"/>
      <c r="H264" s="1"/>
      <c r="I264" s="1"/>
      <c r="J264" s="2">
        <v>0</v>
      </c>
      <c r="K264" s="2">
        <v>0</v>
      </c>
      <c r="L264" s="2">
        <f t="shared" si="32"/>
        <v>0</v>
      </c>
      <c r="M264" s="15">
        <f t="shared" si="33"/>
        <v>0</v>
      </c>
    </row>
    <row r="265" spans="1:13" ht="15.75" thickBot="1" x14ac:dyDescent="0.3">
      <c r="A265" s="1"/>
      <c r="B265" s="1"/>
      <c r="C265" s="1"/>
      <c r="D265" s="1"/>
      <c r="E265" s="1" t="s">
        <v>338</v>
      </c>
      <c r="F265" s="1"/>
      <c r="G265" s="1"/>
      <c r="H265" s="1"/>
      <c r="I265" s="1"/>
      <c r="J265" s="4">
        <f>ROUND(SUM(J253:J264),5)</f>
        <v>0</v>
      </c>
      <c r="K265" s="4">
        <f>ROUND(SUM(K253:K264),5)</f>
        <v>0</v>
      </c>
      <c r="L265" s="4">
        <f t="shared" si="32"/>
        <v>0</v>
      </c>
      <c r="M265" s="18">
        <f t="shared" si="33"/>
        <v>0</v>
      </c>
    </row>
    <row r="266" spans="1:13" ht="15.75" thickBot="1" x14ac:dyDescent="0.3">
      <c r="A266" s="1"/>
      <c r="B266" s="1"/>
      <c r="C266" s="1"/>
      <c r="D266" s="1" t="s">
        <v>339</v>
      </c>
      <c r="E266" s="1"/>
      <c r="F266" s="1"/>
      <c r="G266" s="1"/>
      <c r="H266" s="1"/>
      <c r="I266" s="1"/>
      <c r="J266" s="3">
        <f>ROUND(J236+SUM(J244:J245)+SUM(J251:J252)+J265,5)</f>
        <v>1226</v>
      </c>
      <c r="K266" s="3">
        <f>ROUND(K236+SUM(K244:K245)+SUM(K251:K252)+K265,5)</f>
        <v>166.67</v>
      </c>
      <c r="L266" s="3">
        <f t="shared" si="32"/>
        <v>1059.33</v>
      </c>
      <c r="M266" s="16">
        <f t="shared" si="33"/>
        <v>7.3558500000000002</v>
      </c>
    </row>
    <row r="267" spans="1:13" x14ac:dyDescent="0.25">
      <c r="A267" s="1"/>
      <c r="B267" s="1"/>
      <c r="C267" s="1" t="s">
        <v>340</v>
      </c>
      <c r="D267" s="1"/>
      <c r="E267" s="1"/>
      <c r="F267" s="1"/>
      <c r="G267" s="1"/>
      <c r="H267" s="1"/>
      <c r="I267" s="1"/>
      <c r="J267" s="2">
        <f>ROUND(J235+J266,5)</f>
        <v>1226</v>
      </c>
      <c r="K267" s="2">
        <f>ROUND(K235+K266,5)</f>
        <v>166.67</v>
      </c>
      <c r="L267" s="2">
        <f t="shared" si="32"/>
        <v>1059.33</v>
      </c>
      <c r="M267" s="15">
        <f t="shared" si="33"/>
        <v>7.3558500000000002</v>
      </c>
    </row>
    <row r="268" spans="1:13" x14ac:dyDescent="0.25">
      <c r="A268" s="1"/>
      <c r="B268" s="1"/>
      <c r="C268" s="1" t="s">
        <v>341</v>
      </c>
      <c r="D268" s="1"/>
      <c r="E268" s="1"/>
      <c r="F268" s="1"/>
      <c r="G268" s="1"/>
      <c r="H268" s="1"/>
      <c r="I268" s="1"/>
      <c r="J268" s="2"/>
      <c r="K268" s="2"/>
      <c r="L268" s="2"/>
      <c r="M268" s="15"/>
    </row>
    <row r="269" spans="1:13" x14ac:dyDescent="0.25">
      <c r="A269" s="1"/>
      <c r="B269" s="1"/>
      <c r="C269" s="1"/>
      <c r="D269" s="1" t="s">
        <v>342</v>
      </c>
      <c r="E269" s="1"/>
      <c r="F269" s="1"/>
      <c r="G269" s="1"/>
      <c r="H269" s="1"/>
      <c r="I269" s="1"/>
      <c r="J269" s="2"/>
      <c r="K269" s="2"/>
      <c r="L269" s="2"/>
      <c r="M269" s="15"/>
    </row>
    <row r="270" spans="1:13" x14ac:dyDescent="0.25">
      <c r="A270" s="1"/>
      <c r="B270" s="1"/>
      <c r="C270" s="1"/>
      <c r="D270" s="1"/>
      <c r="E270" s="1" t="s">
        <v>343</v>
      </c>
      <c r="F270" s="1"/>
      <c r="G270" s="1"/>
      <c r="H270" s="1"/>
      <c r="I270" s="1"/>
      <c r="J270" s="2">
        <v>2600</v>
      </c>
      <c r="K270" s="2"/>
      <c r="L270" s="2"/>
      <c r="M270" s="15"/>
    </row>
    <row r="271" spans="1:13" ht="15.75" thickBot="1" x14ac:dyDescent="0.3">
      <c r="A271" s="1"/>
      <c r="B271" s="1"/>
      <c r="C271" s="1"/>
      <c r="D271" s="1"/>
      <c r="E271" s="1" t="s">
        <v>344</v>
      </c>
      <c r="F271" s="1"/>
      <c r="G271" s="1"/>
      <c r="H271" s="1"/>
      <c r="I271" s="1"/>
      <c r="J271" s="8">
        <v>0</v>
      </c>
      <c r="K271" s="8">
        <v>0</v>
      </c>
      <c r="L271" s="8">
        <f>ROUND((J271-K271),5)</f>
        <v>0</v>
      </c>
      <c r="M271" s="17">
        <f>ROUND(IF(K271=0, IF(J271=0, 0, 1), J271/K271),5)</f>
        <v>0</v>
      </c>
    </row>
    <row r="272" spans="1:13" x14ac:dyDescent="0.25">
      <c r="A272" s="1"/>
      <c r="B272" s="1"/>
      <c r="C272" s="1"/>
      <c r="D272" s="1" t="s">
        <v>345</v>
      </c>
      <c r="E272" s="1"/>
      <c r="F272" s="1"/>
      <c r="G272" s="1"/>
      <c r="H272" s="1"/>
      <c r="I272" s="1"/>
      <c r="J272" s="2">
        <f>ROUND(SUM(J269:J271),5)</f>
        <v>2600</v>
      </c>
      <c r="K272" s="2">
        <f>ROUND(SUM(K269:K271),5)</f>
        <v>0</v>
      </c>
      <c r="L272" s="2">
        <f>ROUND((J272-K272),5)</f>
        <v>2600</v>
      </c>
      <c r="M272" s="15">
        <f>ROUND(IF(K272=0, IF(J272=0, 0, 1), J272/K272),5)</f>
        <v>1</v>
      </c>
    </row>
    <row r="273" spans="1:13" x14ac:dyDescent="0.25">
      <c r="A273" s="1"/>
      <c r="B273" s="1"/>
      <c r="C273" s="1"/>
      <c r="D273" s="1" t="s">
        <v>346</v>
      </c>
      <c r="E273" s="1"/>
      <c r="F273" s="1"/>
      <c r="G273" s="1"/>
      <c r="H273" s="1"/>
      <c r="I273" s="1"/>
      <c r="J273" s="2"/>
      <c r="K273" s="2"/>
      <c r="L273" s="2"/>
      <c r="M273" s="15"/>
    </row>
    <row r="274" spans="1:13" x14ac:dyDescent="0.25">
      <c r="A274" s="1"/>
      <c r="B274" s="1"/>
      <c r="C274" s="1"/>
      <c r="D274" s="1"/>
      <c r="E274" s="1" t="s">
        <v>347</v>
      </c>
      <c r="F274" s="1"/>
      <c r="G274" s="1"/>
      <c r="H274" s="1"/>
      <c r="I274" s="1"/>
      <c r="J274" s="2"/>
      <c r="K274" s="2"/>
      <c r="L274" s="2"/>
      <c r="M274" s="15"/>
    </row>
    <row r="275" spans="1:13" ht="15.75" thickBot="1" x14ac:dyDescent="0.3">
      <c r="A275" s="1"/>
      <c r="B275" s="1"/>
      <c r="C275" s="1"/>
      <c r="D275" s="1"/>
      <c r="E275" s="1"/>
      <c r="F275" s="1" t="s">
        <v>348</v>
      </c>
      <c r="G275" s="1"/>
      <c r="H275" s="1"/>
      <c r="I275" s="1"/>
      <c r="J275" s="8">
        <v>0</v>
      </c>
      <c r="K275" s="2"/>
      <c r="L275" s="2"/>
      <c r="M275" s="15"/>
    </row>
    <row r="276" spans="1:13" x14ac:dyDescent="0.25">
      <c r="A276" s="1"/>
      <c r="B276" s="1"/>
      <c r="C276" s="1"/>
      <c r="D276" s="1"/>
      <c r="E276" s="1" t="s">
        <v>349</v>
      </c>
      <c r="F276" s="1"/>
      <c r="G276" s="1"/>
      <c r="H276" s="1"/>
      <c r="I276" s="1"/>
      <c r="J276" s="2">
        <f>ROUND(SUM(J274:J275),5)</f>
        <v>0</v>
      </c>
      <c r="K276" s="2"/>
      <c r="L276" s="2"/>
      <c r="M276" s="15"/>
    </row>
    <row r="277" spans="1:13" ht="15.75" thickBot="1" x14ac:dyDescent="0.3">
      <c r="A277" s="1"/>
      <c r="B277" s="1"/>
      <c r="C277" s="1"/>
      <c r="D277" s="1"/>
      <c r="E277" s="1" t="s">
        <v>350</v>
      </c>
      <c r="F277" s="1"/>
      <c r="G277" s="1"/>
      <c r="H277" s="1"/>
      <c r="I277" s="1"/>
      <c r="J277" s="8">
        <v>379.96</v>
      </c>
      <c r="K277" s="2"/>
      <c r="L277" s="2"/>
      <c r="M277" s="15"/>
    </row>
    <row r="278" spans="1:13" x14ac:dyDescent="0.25">
      <c r="A278" s="1"/>
      <c r="B278" s="1"/>
      <c r="C278" s="1"/>
      <c r="D278" s="1" t="s">
        <v>351</v>
      </c>
      <c r="E278" s="1"/>
      <c r="F278" s="1"/>
      <c r="G278" s="1"/>
      <c r="H278" s="1"/>
      <c r="I278" s="1"/>
      <c r="J278" s="2">
        <f>ROUND(J273+SUM(J276:J277),5)</f>
        <v>379.96</v>
      </c>
      <c r="K278" s="2"/>
      <c r="L278" s="2"/>
      <c r="M278" s="15"/>
    </row>
    <row r="279" spans="1:13" x14ac:dyDescent="0.25">
      <c r="A279" s="1"/>
      <c r="B279" s="1"/>
      <c r="C279" s="1"/>
      <c r="D279" s="1" t="s">
        <v>352</v>
      </c>
      <c r="E279" s="1"/>
      <c r="F279" s="1"/>
      <c r="G279" s="1"/>
      <c r="H279" s="1"/>
      <c r="I279" s="1"/>
      <c r="J279" s="2"/>
      <c r="K279" s="2"/>
      <c r="L279" s="2"/>
      <c r="M279" s="15"/>
    </row>
    <row r="280" spans="1:13" x14ac:dyDescent="0.25">
      <c r="A280" s="1"/>
      <c r="B280" s="1"/>
      <c r="C280" s="1"/>
      <c r="D280" s="1"/>
      <c r="E280" s="1" t="s">
        <v>353</v>
      </c>
      <c r="F280" s="1"/>
      <c r="G280" s="1"/>
      <c r="H280" s="1"/>
      <c r="I280" s="1"/>
      <c r="J280" s="2">
        <v>0</v>
      </c>
      <c r="K280" s="2">
        <v>0</v>
      </c>
      <c r="L280" s="2">
        <f t="shared" ref="L280:L289" si="34">ROUND((J280-K280),5)</f>
        <v>0</v>
      </c>
      <c r="M280" s="15">
        <f t="shared" ref="M280:M289" si="35">ROUND(IF(K280=0, IF(J280=0, 0, 1), J280/K280),5)</f>
        <v>0</v>
      </c>
    </row>
    <row r="281" spans="1:13" x14ac:dyDescent="0.25">
      <c r="A281" s="1"/>
      <c r="B281" s="1"/>
      <c r="C281" s="1"/>
      <c r="D281" s="1"/>
      <c r="E281" s="1" t="s">
        <v>354</v>
      </c>
      <c r="F281" s="1"/>
      <c r="G281" s="1"/>
      <c r="H281" s="1"/>
      <c r="I281" s="1"/>
      <c r="J281" s="2">
        <v>0</v>
      </c>
      <c r="K281" s="2">
        <v>0</v>
      </c>
      <c r="L281" s="2">
        <f t="shared" si="34"/>
        <v>0</v>
      </c>
      <c r="M281" s="15">
        <f t="shared" si="35"/>
        <v>0</v>
      </c>
    </row>
    <row r="282" spans="1:13" x14ac:dyDescent="0.25">
      <c r="A282" s="1"/>
      <c r="B282" s="1"/>
      <c r="C282" s="1"/>
      <c r="D282" s="1"/>
      <c r="E282" s="1" t="s">
        <v>355</v>
      </c>
      <c r="F282" s="1"/>
      <c r="G282" s="1"/>
      <c r="H282" s="1"/>
      <c r="I282" s="1"/>
      <c r="J282" s="2">
        <v>0</v>
      </c>
      <c r="K282" s="2">
        <v>0</v>
      </c>
      <c r="L282" s="2">
        <f t="shared" si="34"/>
        <v>0</v>
      </c>
      <c r="M282" s="15">
        <f t="shared" si="35"/>
        <v>0</v>
      </c>
    </row>
    <row r="283" spans="1:13" x14ac:dyDescent="0.25">
      <c r="A283" s="1"/>
      <c r="B283" s="1"/>
      <c r="C283" s="1"/>
      <c r="D283" s="1"/>
      <c r="E283" s="1" t="s">
        <v>356</v>
      </c>
      <c r="F283" s="1"/>
      <c r="G283" s="1"/>
      <c r="H283" s="1"/>
      <c r="I283" s="1"/>
      <c r="J283" s="2">
        <v>0</v>
      </c>
      <c r="K283" s="2">
        <v>0</v>
      </c>
      <c r="L283" s="2">
        <f t="shared" si="34"/>
        <v>0</v>
      </c>
      <c r="M283" s="15">
        <f t="shared" si="35"/>
        <v>0</v>
      </c>
    </row>
    <row r="284" spans="1:13" x14ac:dyDescent="0.25">
      <c r="A284" s="1"/>
      <c r="B284" s="1"/>
      <c r="C284" s="1"/>
      <c r="D284" s="1"/>
      <c r="E284" s="1" t="s">
        <v>357</v>
      </c>
      <c r="F284" s="1"/>
      <c r="G284" s="1"/>
      <c r="H284" s="1"/>
      <c r="I284" s="1"/>
      <c r="J284" s="2">
        <v>0</v>
      </c>
      <c r="K284" s="2">
        <v>0</v>
      </c>
      <c r="L284" s="2">
        <f t="shared" si="34"/>
        <v>0</v>
      </c>
      <c r="M284" s="15">
        <f t="shared" si="35"/>
        <v>0</v>
      </c>
    </row>
    <row r="285" spans="1:13" ht="15.75" thickBot="1" x14ac:dyDescent="0.3">
      <c r="A285" s="1"/>
      <c r="B285" s="1"/>
      <c r="C285" s="1"/>
      <c r="D285" s="1"/>
      <c r="E285" s="1" t="s">
        <v>358</v>
      </c>
      <c r="F285" s="1"/>
      <c r="G285" s="1"/>
      <c r="H285" s="1"/>
      <c r="I285" s="1"/>
      <c r="J285" s="2">
        <v>0</v>
      </c>
      <c r="K285" s="2">
        <v>0</v>
      </c>
      <c r="L285" s="2">
        <f t="shared" si="34"/>
        <v>0</v>
      </c>
      <c r="M285" s="15">
        <f t="shared" si="35"/>
        <v>0</v>
      </c>
    </row>
    <row r="286" spans="1:13" ht="15.75" thickBot="1" x14ac:dyDescent="0.3">
      <c r="A286" s="1"/>
      <c r="B286" s="1"/>
      <c r="C286" s="1"/>
      <c r="D286" s="1" t="s">
        <v>359</v>
      </c>
      <c r="E286" s="1"/>
      <c r="F286" s="1"/>
      <c r="G286" s="1"/>
      <c r="H286" s="1"/>
      <c r="I286" s="1"/>
      <c r="J286" s="4">
        <f>ROUND(SUM(J279:J285),5)</f>
        <v>0</v>
      </c>
      <c r="K286" s="4">
        <f>ROUND(SUM(K279:K285),5)</f>
        <v>0</v>
      </c>
      <c r="L286" s="4">
        <f t="shared" si="34"/>
        <v>0</v>
      </c>
      <c r="M286" s="18">
        <f t="shared" si="35"/>
        <v>0</v>
      </c>
    </row>
    <row r="287" spans="1:13" ht="15.75" thickBot="1" x14ac:dyDescent="0.3">
      <c r="A287" s="1"/>
      <c r="B287" s="1"/>
      <c r="C287" s="1" t="s">
        <v>360</v>
      </c>
      <c r="D287" s="1"/>
      <c r="E287" s="1"/>
      <c r="F287" s="1"/>
      <c r="G287" s="1"/>
      <c r="H287" s="1"/>
      <c r="I287" s="1"/>
      <c r="J287" s="4">
        <f>ROUND(J268+J272+J278+J286,5)</f>
        <v>2979.96</v>
      </c>
      <c r="K287" s="4">
        <f>ROUND(K268+K272+K278+K286,5)</f>
        <v>0</v>
      </c>
      <c r="L287" s="4">
        <f t="shared" si="34"/>
        <v>2979.96</v>
      </c>
      <c r="M287" s="18">
        <f t="shared" si="35"/>
        <v>1</v>
      </c>
    </row>
    <row r="288" spans="1:13" ht="15.75" thickBot="1" x14ac:dyDescent="0.3">
      <c r="A288" s="1"/>
      <c r="B288" s="1" t="s">
        <v>361</v>
      </c>
      <c r="C288" s="1"/>
      <c r="D288" s="1"/>
      <c r="E288" s="1"/>
      <c r="F288" s="1"/>
      <c r="G288" s="1"/>
      <c r="H288" s="1"/>
      <c r="I288" s="1"/>
      <c r="J288" s="4">
        <f>ROUND(J234+J267-J287,5)</f>
        <v>-1753.96</v>
      </c>
      <c r="K288" s="4">
        <f>ROUND(K234+K267-K287,5)</f>
        <v>166.67</v>
      </c>
      <c r="L288" s="4">
        <f t="shared" si="34"/>
        <v>-1920.63</v>
      </c>
      <c r="M288" s="18">
        <f t="shared" si="35"/>
        <v>-10.52355</v>
      </c>
    </row>
    <row r="289" spans="1:13" s="7" customFormat="1" ht="12" thickBot="1" x14ac:dyDescent="0.25">
      <c r="A289" s="5" t="s">
        <v>69</v>
      </c>
      <c r="B289" s="5"/>
      <c r="C289" s="5"/>
      <c r="D289" s="5"/>
      <c r="E289" s="5"/>
      <c r="F289" s="5"/>
      <c r="G289" s="5"/>
      <c r="H289" s="5"/>
      <c r="I289" s="5"/>
      <c r="J289" s="6">
        <f>ROUND(J233+J288,5)</f>
        <v>-94747.24</v>
      </c>
      <c r="K289" s="6">
        <f>ROUND(K233+K288,5)</f>
        <v>18329.61</v>
      </c>
      <c r="L289" s="6">
        <f t="shared" si="34"/>
        <v>-113076.85</v>
      </c>
      <c r="M289" s="19">
        <f t="shared" si="35"/>
        <v>-5.1690800000000001</v>
      </c>
    </row>
    <row r="290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9:33 AM
&amp;"Arial,Bold"&amp;8 07/10/24
&amp;"Arial,Bold"&amp;8 Accrual Basis&amp;C&amp;"Arial,Bold"&amp;12 Nederland Fire Protection District
&amp;"Arial,Bold"&amp;14 Income &amp;&amp; Expense Budget vs. Actual
&amp;"Arial,Bold"&amp;10 June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2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2" r:id="rId4" name="HEADER"/>
      </mc:Fallback>
    </mc:AlternateContent>
    <mc:AlternateContent xmlns:mc="http://schemas.openxmlformats.org/markup-compatibility/2006">
      <mc:Choice Requires="x14">
        <control shapeId="5121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5121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BB4E-D123-481D-B6A2-0844826E52AD}">
  <sheetPr codeName="Sheet3"/>
  <dimension ref="A1:M30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9.28515625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362</v>
      </c>
      <c r="K2" s="20" t="s">
        <v>73</v>
      </c>
      <c r="L2" s="20" t="s">
        <v>74</v>
      </c>
      <c r="M2" s="20" t="s">
        <v>75</v>
      </c>
    </row>
    <row r="3" spans="1:13" ht="15.75" thickTop="1" x14ac:dyDescent="0.25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2000</v>
      </c>
      <c r="K7" s="2">
        <v>0</v>
      </c>
      <c r="L7" s="2">
        <f t="shared" si="0"/>
        <v>2000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82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83</v>
      </c>
      <c r="F10" s="1"/>
      <c r="G10" s="1"/>
      <c r="H10" s="1"/>
      <c r="I10" s="1"/>
      <c r="J10" s="2">
        <v>2205</v>
      </c>
      <c r="K10" s="2">
        <v>500</v>
      </c>
      <c r="L10" s="2">
        <f t="shared" si="0"/>
        <v>1705</v>
      </c>
      <c r="M10" s="15">
        <f t="shared" si="1"/>
        <v>4.41</v>
      </c>
    </row>
    <row r="11" spans="1:13" x14ac:dyDescent="0.25">
      <c r="A11" s="1"/>
      <c r="B11" s="1"/>
      <c r="C11" s="1"/>
      <c r="D11" s="1"/>
      <c r="E11" s="1" t="s">
        <v>84</v>
      </c>
      <c r="F11" s="1"/>
      <c r="G11" s="1"/>
      <c r="H11" s="1"/>
      <c r="I11" s="1"/>
      <c r="J11" s="2">
        <v>23503.88</v>
      </c>
      <c r="K11" s="2">
        <v>150</v>
      </c>
      <c r="L11" s="2">
        <f t="shared" si="0"/>
        <v>23353.88</v>
      </c>
      <c r="M11" s="15">
        <f t="shared" si="1"/>
        <v>156.69253</v>
      </c>
    </row>
    <row r="12" spans="1:13" x14ac:dyDescent="0.25">
      <c r="A12" s="1"/>
      <c r="B12" s="1"/>
      <c r="C12" s="1"/>
      <c r="D12" s="1"/>
      <c r="E12" s="1" t="s">
        <v>85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-764.06</v>
      </c>
      <c r="K13" s="2">
        <v>0</v>
      </c>
      <c r="L13" s="2">
        <f t="shared" ref="L13:L35" si="2">ROUND((J13-K13),5)</f>
        <v>-764.06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2335.81</v>
      </c>
      <c r="K14" s="2">
        <v>0</v>
      </c>
      <c r="L14" s="2">
        <f t="shared" si="2"/>
        <v>2335.81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0</v>
      </c>
      <c r="K15" s="2">
        <v>4579.8500000000004</v>
      </c>
      <c r="L15" s="2">
        <f t="shared" si="2"/>
        <v>-4579.8500000000004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0</v>
      </c>
      <c r="K17" s="2">
        <v>91596.52</v>
      </c>
      <c r="L17" s="2">
        <f t="shared" si="2"/>
        <v>-91596.52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1045110.95</v>
      </c>
      <c r="K18" s="2">
        <v>654318.98</v>
      </c>
      <c r="L18" s="2">
        <f t="shared" si="2"/>
        <v>390791.97</v>
      </c>
      <c r="M18" s="15">
        <f t="shared" si="3"/>
        <v>1.5972500000000001</v>
      </c>
    </row>
    <row r="19" spans="1:13" x14ac:dyDescent="0.2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26187.71</v>
      </c>
      <c r="K19" s="2">
        <v>32715.52</v>
      </c>
      <c r="L19" s="2">
        <f t="shared" si="2"/>
        <v>-6527.81</v>
      </c>
      <c r="M19" s="15">
        <f t="shared" si="3"/>
        <v>0.80047000000000001</v>
      </c>
    </row>
    <row r="20" spans="1:13" x14ac:dyDescent="0.25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8.99</v>
      </c>
      <c r="K20" s="2">
        <v>22899</v>
      </c>
      <c r="L20" s="2">
        <f t="shared" si="2"/>
        <v>-22890.01</v>
      </c>
      <c r="M20" s="15">
        <f t="shared" si="3"/>
        <v>3.8999999999999999E-4</v>
      </c>
    </row>
    <row r="21" spans="1:13" x14ac:dyDescent="0.25">
      <c r="A21" s="1"/>
      <c r="B21" s="1"/>
      <c r="C21" s="1"/>
      <c r="D21" s="1"/>
      <c r="E21" s="1"/>
      <c r="F21" s="1" t="s">
        <v>94</v>
      </c>
      <c r="G21" s="1"/>
      <c r="H21" s="1"/>
      <c r="I21" s="1"/>
      <c r="J21" s="2">
        <v>0</v>
      </c>
      <c r="K21" s="2">
        <v>1144.5</v>
      </c>
      <c r="L21" s="2">
        <f t="shared" si="2"/>
        <v>-1144.5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95</v>
      </c>
      <c r="G22" s="1"/>
      <c r="H22" s="1"/>
      <c r="I22" s="1"/>
      <c r="J22" s="2">
        <v>379.31</v>
      </c>
      <c r="K22" s="2">
        <v>0</v>
      </c>
      <c r="L22" s="2">
        <f t="shared" si="2"/>
        <v>379.31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96</v>
      </c>
      <c r="G23" s="1"/>
      <c r="H23" s="1"/>
      <c r="I23" s="1"/>
      <c r="J23" s="2">
        <v>53.46</v>
      </c>
      <c r="K23" s="2">
        <v>0</v>
      </c>
      <c r="L23" s="2">
        <f t="shared" si="2"/>
        <v>53.46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1"/>
      <c r="J24" s="2">
        <v>6.36</v>
      </c>
      <c r="K24" s="2">
        <v>0</v>
      </c>
      <c r="L24" s="2">
        <f t="shared" si="2"/>
        <v>6.36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98</v>
      </c>
      <c r="G25" s="1"/>
      <c r="H25" s="1"/>
      <c r="I25" s="1"/>
      <c r="J25" s="2">
        <v>5517.25</v>
      </c>
      <c r="K25" s="2">
        <v>3934.5</v>
      </c>
      <c r="L25" s="2">
        <f t="shared" si="2"/>
        <v>1582.75</v>
      </c>
      <c r="M25" s="15">
        <f t="shared" si="3"/>
        <v>1.4022699999999999</v>
      </c>
    </row>
    <row r="26" spans="1:13" x14ac:dyDescent="0.25">
      <c r="A26" s="1"/>
      <c r="B26" s="1"/>
      <c r="C26" s="1"/>
      <c r="D26" s="1"/>
      <c r="E26" s="1"/>
      <c r="F26" s="1" t="s">
        <v>99</v>
      </c>
      <c r="G26" s="1"/>
      <c r="H26" s="1"/>
      <c r="I26" s="1"/>
      <c r="J26" s="2">
        <v>92513.58</v>
      </c>
      <c r="K26" s="2">
        <v>43146.34</v>
      </c>
      <c r="L26" s="2">
        <f t="shared" si="2"/>
        <v>49367.24</v>
      </c>
      <c r="M26" s="15">
        <f t="shared" si="3"/>
        <v>2.14418</v>
      </c>
    </row>
    <row r="27" spans="1:13" x14ac:dyDescent="0.2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-41847.72</v>
      </c>
      <c r="K27" s="2">
        <v>0</v>
      </c>
      <c r="L27" s="2">
        <f t="shared" si="2"/>
        <v>-41847.72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102</v>
      </c>
      <c r="G29" s="1"/>
      <c r="H29" s="1"/>
      <c r="I29" s="1"/>
      <c r="J29" s="2">
        <v>-3536.44</v>
      </c>
      <c r="K29" s="2">
        <v>0</v>
      </c>
      <c r="L29" s="2">
        <f t="shared" si="2"/>
        <v>-3536.44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103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5">
        <f t="shared" si="3"/>
        <v>0</v>
      </c>
    </row>
    <row r="31" spans="1:13" x14ac:dyDescent="0.2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1.04</v>
      </c>
      <c r="K31" s="2">
        <v>0</v>
      </c>
      <c r="L31" s="2">
        <f t="shared" si="2"/>
        <v>1.04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171874.3</v>
      </c>
      <c r="K33" s="2">
        <v>0</v>
      </c>
      <c r="L33" s="2">
        <f t="shared" si="2"/>
        <v>171874.3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107</v>
      </c>
      <c r="F34" s="1"/>
      <c r="G34" s="1"/>
      <c r="H34" s="1"/>
      <c r="I34" s="1"/>
      <c r="J34" s="3">
        <f>ROUND(SUM(J12:J33),5)</f>
        <v>1297857.48</v>
      </c>
      <c r="K34" s="3">
        <f>ROUND(SUM(K12:K33),5)</f>
        <v>854335.21</v>
      </c>
      <c r="L34" s="3">
        <f t="shared" si="2"/>
        <v>443522.27</v>
      </c>
      <c r="M34" s="16">
        <f t="shared" si="3"/>
        <v>1.5191399999999999</v>
      </c>
    </row>
    <row r="35" spans="1:13" x14ac:dyDescent="0.25">
      <c r="A35" s="1"/>
      <c r="B35" s="1"/>
      <c r="C35" s="1"/>
      <c r="D35" s="1" t="s">
        <v>108</v>
      </c>
      <c r="E35" s="1"/>
      <c r="F35" s="1"/>
      <c r="G35" s="1"/>
      <c r="H35" s="1"/>
      <c r="I35" s="1"/>
      <c r="J35" s="2">
        <f>ROUND(SUM(J4:J11)+J34,5)</f>
        <v>1328066.3600000001</v>
      </c>
      <c r="K35" s="2">
        <f>ROUND(SUM(K4:K11)+K34,5)</f>
        <v>854985.21</v>
      </c>
      <c r="L35" s="2">
        <f t="shared" si="2"/>
        <v>473081.15</v>
      </c>
      <c r="M35" s="15">
        <f t="shared" si="3"/>
        <v>1.55332</v>
      </c>
    </row>
    <row r="36" spans="1:13" x14ac:dyDescent="0.25">
      <c r="A36" s="1"/>
      <c r="B36" s="1"/>
      <c r="C36" s="1"/>
      <c r="D36" s="1" t="s">
        <v>109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110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111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112</v>
      </c>
      <c r="D39" s="1"/>
      <c r="E39" s="1"/>
      <c r="F39" s="1"/>
      <c r="G39" s="1"/>
      <c r="H39" s="1"/>
      <c r="I39" s="1"/>
      <c r="J39" s="2">
        <f>ROUND(J35-J38,5)</f>
        <v>1328066.3600000001</v>
      </c>
      <c r="K39" s="2">
        <f>ROUND(K35-K38,5)</f>
        <v>854985.21</v>
      </c>
      <c r="L39" s="2">
        <f>ROUND((J39-K39),5)</f>
        <v>473081.15</v>
      </c>
      <c r="M39" s="15">
        <f>ROUND(IF(K39=0, IF(J39=0, 0, 1), J39/K39),5)</f>
        <v>1.55332</v>
      </c>
    </row>
    <row r="40" spans="1:13" x14ac:dyDescent="0.25">
      <c r="A40" s="1"/>
      <c r="B40" s="1"/>
      <c r="C40" s="1"/>
      <c r="D40" s="1" t="s">
        <v>113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114</v>
      </c>
      <c r="F41" s="1"/>
      <c r="G41" s="1"/>
      <c r="H41" s="1"/>
      <c r="I41" s="1"/>
      <c r="J41" s="2">
        <v>-3.34</v>
      </c>
      <c r="K41" s="2">
        <v>0</v>
      </c>
      <c r="L41" s="2">
        <f>ROUND((J41-K41),5)</f>
        <v>-3.34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115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116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117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v>0</v>
      </c>
      <c r="K45" s="2">
        <v>13100</v>
      </c>
      <c r="L45" s="2">
        <f>ROUND((J45-K45),5)</f>
        <v>-13100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120</v>
      </c>
      <c r="F47" s="1"/>
      <c r="G47" s="1"/>
      <c r="H47" s="1"/>
      <c r="I47" s="1"/>
      <c r="J47" s="2">
        <f>ROUND(SUM(J42:J46),5)</f>
        <v>0</v>
      </c>
      <c r="K47" s="2">
        <f>ROUND(SUM(K42:K46),5)</f>
        <v>138100</v>
      </c>
      <c r="L47" s="2">
        <f>ROUND((J47-K47),5)</f>
        <v>-138100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121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122</v>
      </c>
      <c r="G49" s="1"/>
      <c r="H49" s="1"/>
      <c r="I49" s="1"/>
      <c r="J49" s="2">
        <v>1485.88</v>
      </c>
      <c r="K49" s="2">
        <v>1650</v>
      </c>
      <c r="L49" s="2">
        <f>ROUND((J49-K49),5)</f>
        <v>-164.12</v>
      </c>
      <c r="M49" s="15">
        <f>ROUND(IF(K49=0, IF(J49=0, 0, 1), J49/K49),5)</f>
        <v>0.90053000000000005</v>
      </c>
    </row>
    <row r="50" spans="1:13" x14ac:dyDescent="0.25">
      <c r="A50" s="1"/>
      <c r="B50" s="1"/>
      <c r="C50" s="1"/>
      <c r="D50" s="1"/>
      <c r="E50" s="1"/>
      <c r="F50" s="1" t="s">
        <v>123</v>
      </c>
      <c r="G50" s="1"/>
      <c r="H50" s="1"/>
      <c r="I50" s="1"/>
      <c r="J50" s="2">
        <v>13538.76</v>
      </c>
      <c r="K50" s="2">
        <v>5750.02</v>
      </c>
      <c r="L50" s="2">
        <f>ROUND((J50-K50),5)</f>
        <v>7788.74</v>
      </c>
      <c r="M50" s="15">
        <f>ROUND(IF(K50=0, IF(J50=0, 0, 1), J50/K50),5)</f>
        <v>2.3545600000000002</v>
      </c>
    </row>
    <row r="51" spans="1:13" x14ac:dyDescent="0.25">
      <c r="A51" s="1"/>
      <c r="B51" s="1"/>
      <c r="C51" s="1"/>
      <c r="D51" s="1"/>
      <c r="E51" s="1"/>
      <c r="F51" s="1" t="s">
        <v>124</v>
      </c>
      <c r="G51" s="1"/>
      <c r="H51" s="1"/>
      <c r="I51" s="1"/>
      <c r="J51" s="2">
        <v>2968.41</v>
      </c>
      <c r="K51" s="2">
        <v>125.02</v>
      </c>
      <c r="L51" s="2">
        <f>ROUND((J51-K51),5)</f>
        <v>2843.39</v>
      </c>
      <c r="M51" s="15">
        <f>ROUND(IF(K51=0, IF(J51=0, 0, 1), J51/K51),5)</f>
        <v>23.743480000000002</v>
      </c>
    </row>
    <row r="52" spans="1:13" x14ac:dyDescent="0.25">
      <c r="A52" s="1"/>
      <c r="B52" s="1"/>
      <c r="C52" s="1"/>
      <c r="D52" s="1"/>
      <c r="E52" s="1"/>
      <c r="F52" s="1" t="s">
        <v>125</v>
      </c>
      <c r="G52" s="1"/>
      <c r="H52" s="1"/>
      <c r="I52" s="1"/>
      <c r="J52" s="2">
        <v>147.91999999999999</v>
      </c>
      <c r="K52" s="2">
        <v>300</v>
      </c>
      <c r="L52" s="2">
        <f>ROUND((J52-K52),5)</f>
        <v>-152.08000000000001</v>
      </c>
      <c r="M52" s="15">
        <f>ROUND(IF(K52=0, IF(J52=0, 0, 1), J52/K52),5)</f>
        <v>0.49307000000000001</v>
      </c>
    </row>
    <row r="53" spans="1:13" x14ac:dyDescent="0.25">
      <c r="A53" s="1"/>
      <c r="B53" s="1"/>
      <c r="C53" s="1"/>
      <c r="D53" s="1"/>
      <c r="E53" s="1"/>
      <c r="F53" s="1" t="s">
        <v>126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127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128</v>
      </c>
      <c r="H55" s="1"/>
      <c r="I55" s="1"/>
      <c r="J55" s="8">
        <v>0</v>
      </c>
      <c r="K55" s="8">
        <v>250.02</v>
      </c>
      <c r="L55" s="8">
        <f>ROUND((J55-K55),5)</f>
        <v>-250.02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129</v>
      </c>
      <c r="G56" s="1"/>
      <c r="H56" s="1"/>
      <c r="I56" s="1"/>
      <c r="J56" s="2">
        <f>ROUND(SUM(J53:J55),5)</f>
        <v>0</v>
      </c>
      <c r="K56" s="2">
        <f>ROUND(SUM(K53:K55),5)</f>
        <v>250.02</v>
      </c>
      <c r="L56" s="2">
        <f>ROUND((J56-K56),5)</f>
        <v>-250.02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130</v>
      </c>
      <c r="G57" s="1"/>
      <c r="H57" s="1"/>
      <c r="I57" s="1"/>
      <c r="J57" s="2">
        <v>0</v>
      </c>
      <c r="K57" s="2">
        <v>1500</v>
      </c>
      <c r="L57" s="2">
        <f>ROUND((J57-K57),5)</f>
        <v>-1500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131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132</v>
      </c>
      <c r="H59" s="1"/>
      <c r="I59" s="1"/>
      <c r="J59" s="2">
        <v>16780.22</v>
      </c>
      <c r="K59" s="2">
        <v>8764.83</v>
      </c>
      <c r="L59" s="2">
        <f>ROUND((J59-K59),5)</f>
        <v>8015.39</v>
      </c>
      <c r="M59" s="15">
        <f>ROUND(IF(K59=0, IF(J59=0, 0, 1), J59/K59),5)</f>
        <v>1.91449</v>
      </c>
    </row>
    <row r="60" spans="1:13" x14ac:dyDescent="0.25">
      <c r="A60" s="1"/>
      <c r="B60" s="1"/>
      <c r="C60" s="1"/>
      <c r="D60" s="1"/>
      <c r="E60" s="1"/>
      <c r="F60" s="1"/>
      <c r="G60" s="1" t="s">
        <v>133</v>
      </c>
      <c r="H60" s="1"/>
      <c r="I60" s="1"/>
      <c r="J60" s="2">
        <v>0.16</v>
      </c>
      <c r="K60" s="2">
        <v>0</v>
      </c>
      <c r="L60" s="2">
        <f>ROUND((J60-K60),5)</f>
        <v>0.16</v>
      </c>
      <c r="M60" s="15">
        <f>ROUND(IF(K60=0, IF(J60=0, 0, 1), J60/K60),5)</f>
        <v>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134</v>
      </c>
      <c r="H61" s="1"/>
      <c r="I61" s="1"/>
      <c r="J61" s="8">
        <v>8.64</v>
      </c>
      <c r="K61" s="8">
        <v>0</v>
      </c>
      <c r="L61" s="8">
        <f>ROUND((J61-K61),5)</f>
        <v>8.64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135</v>
      </c>
      <c r="G62" s="1"/>
      <c r="H62" s="1"/>
      <c r="I62" s="1"/>
      <c r="J62" s="2">
        <f>ROUND(SUM(J58:J61),5)</f>
        <v>16789.02</v>
      </c>
      <c r="K62" s="2">
        <f>ROUND(SUM(K58:K61),5)</f>
        <v>8764.83</v>
      </c>
      <c r="L62" s="2">
        <f>ROUND((J62-K62),5)</f>
        <v>8024.19</v>
      </c>
      <c r="M62" s="15">
        <f>ROUND(IF(K62=0, IF(J62=0, 0, 1), J62/K62),5)</f>
        <v>1.9155</v>
      </c>
    </row>
    <row r="63" spans="1:13" x14ac:dyDescent="0.25">
      <c r="A63" s="1"/>
      <c r="B63" s="1"/>
      <c r="C63" s="1"/>
      <c r="D63" s="1"/>
      <c r="E63" s="1"/>
      <c r="F63" s="1" t="s">
        <v>136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137</v>
      </c>
      <c r="H64" s="1"/>
      <c r="I64" s="1"/>
      <c r="J64" s="2">
        <v>0</v>
      </c>
      <c r="K64" s="2">
        <v>1749.98</v>
      </c>
      <c r="L64" s="2">
        <f>ROUND((J64-K64),5)</f>
        <v>-1749.98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138</v>
      </c>
      <c r="H65" s="1"/>
      <c r="I65" s="1"/>
      <c r="J65" s="2">
        <v>1993.61</v>
      </c>
      <c r="K65" s="2">
        <v>999.98</v>
      </c>
      <c r="L65" s="2">
        <f>ROUND((J65-K65),5)</f>
        <v>993.63</v>
      </c>
      <c r="M65" s="15">
        <f>ROUND(IF(K65=0, IF(J65=0, 0, 1), J65/K65),5)</f>
        <v>1.9936499999999999</v>
      </c>
    </row>
    <row r="66" spans="1:13" x14ac:dyDescent="0.25">
      <c r="A66" s="1"/>
      <c r="B66" s="1"/>
      <c r="C66" s="1"/>
      <c r="D66" s="1"/>
      <c r="E66" s="1"/>
      <c r="F66" s="1"/>
      <c r="G66" s="1" t="s">
        <v>139</v>
      </c>
      <c r="H66" s="1"/>
      <c r="I66" s="1"/>
      <c r="J66" s="2">
        <v>25218.25</v>
      </c>
      <c r="K66" s="2">
        <v>12150</v>
      </c>
      <c r="L66" s="2">
        <f>ROUND((J66-K66),5)</f>
        <v>13068.25</v>
      </c>
      <c r="M66" s="15">
        <f>ROUND(IF(K66=0, IF(J66=0, 0, 1), J66/K66),5)</f>
        <v>2.07558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140</v>
      </c>
      <c r="H67" s="1"/>
      <c r="I67" s="1"/>
      <c r="J67" s="8">
        <v>24320</v>
      </c>
      <c r="K67" s="8">
        <v>16500</v>
      </c>
      <c r="L67" s="8">
        <f>ROUND((J67-K67),5)</f>
        <v>7820</v>
      </c>
      <c r="M67" s="17">
        <f>ROUND(IF(K67=0, IF(J67=0, 0, 1), J67/K67),5)</f>
        <v>1.47394</v>
      </c>
    </row>
    <row r="68" spans="1:13" x14ac:dyDescent="0.25">
      <c r="A68" s="1"/>
      <c r="B68" s="1"/>
      <c r="C68" s="1"/>
      <c r="D68" s="1"/>
      <c r="E68" s="1"/>
      <c r="F68" s="1" t="s">
        <v>141</v>
      </c>
      <c r="G68" s="1"/>
      <c r="H68" s="1"/>
      <c r="I68" s="1"/>
      <c r="J68" s="2">
        <f>ROUND(SUM(J63:J67),5)</f>
        <v>51531.86</v>
      </c>
      <c r="K68" s="2">
        <f>ROUND(SUM(K63:K67),5)</f>
        <v>31399.96</v>
      </c>
      <c r="L68" s="2">
        <f>ROUND((J68-K68),5)</f>
        <v>20131.900000000001</v>
      </c>
      <c r="M68" s="15">
        <f>ROUND(IF(K68=0, IF(J68=0, 0, 1), J68/K68),5)</f>
        <v>1.64114</v>
      </c>
    </row>
    <row r="69" spans="1:13" x14ac:dyDescent="0.25">
      <c r="A69" s="1"/>
      <c r="B69" s="1"/>
      <c r="C69" s="1"/>
      <c r="D69" s="1"/>
      <c r="E69" s="1"/>
      <c r="F69" s="1" t="s">
        <v>142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813.89</v>
      </c>
      <c r="K70" s="2">
        <v>0</v>
      </c>
      <c r="L70" s="2">
        <f t="shared" ref="L70:L78" si="4">ROUND((J70-K70),5)</f>
        <v>813.89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>
        <v>12550</v>
      </c>
      <c r="K71" s="2">
        <v>6799.96</v>
      </c>
      <c r="L71" s="2">
        <f t="shared" si="4"/>
        <v>5750.04</v>
      </c>
      <c r="M71" s="15">
        <f t="shared" si="5"/>
        <v>1.8455999999999999</v>
      </c>
    </row>
    <row r="72" spans="1:13" x14ac:dyDescent="0.25">
      <c r="A72" s="1"/>
      <c r="B72" s="1"/>
      <c r="C72" s="1"/>
      <c r="D72" s="1"/>
      <c r="E72" s="1"/>
      <c r="F72" s="1"/>
      <c r="G72" s="1" t="s">
        <v>145</v>
      </c>
      <c r="H72" s="1"/>
      <c r="I72" s="1"/>
      <c r="J72" s="2">
        <v>720</v>
      </c>
      <c r="K72" s="2">
        <v>0</v>
      </c>
      <c r="L72" s="2">
        <f t="shared" si="4"/>
        <v>720</v>
      </c>
      <c r="M72" s="15">
        <f t="shared" si="5"/>
        <v>1</v>
      </c>
    </row>
    <row r="73" spans="1:13" x14ac:dyDescent="0.25">
      <c r="A73" s="1"/>
      <c r="B73" s="1"/>
      <c r="C73" s="1"/>
      <c r="D73" s="1"/>
      <c r="E73" s="1"/>
      <c r="F73" s="1"/>
      <c r="G73" s="1" t="s">
        <v>146</v>
      </c>
      <c r="H73" s="1"/>
      <c r="I73" s="1"/>
      <c r="J73" s="2">
        <v>1045.27</v>
      </c>
      <c r="K73" s="2">
        <v>1750.04</v>
      </c>
      <c r="L73" s="2">
        <f t="shared" si="4"/>
        <v>-704.77</v>
      </c>
      <c r="M73" s="15">
        <f t="shared" si="5"/>
        <v>0.59728000000000003</v>
      </c>
    </row>
    <row r="74" spans="1:13" x14ac:dyDescent="0.25">
      <c r="A74" s="1"/>
      <c r="B74" s="1"/>
      <c r="C74" s="1"/>
      <c r="D74" s="1"/>
      <c r="E74" s="1"/>
      <c r="F74" s="1"/>
      <c r="G74" s="1" t="s">
        <v>147</v>
      </c>
      <c r="H74" s="1"/>
      <c r="I74" s="1"/>
      <c r="J74" s="2">
        <v>756</v>
      </c>
      <c r="K74" s="2">
        <v>900</v>
      </c>
      <c r="L74" s="2">
        <f t="shared" si="4"/>
        <v>-144</v>
      </c>
      <c r="M74" s="15">
        <f t="shared" si="5"/>
        <v>0.84</v>
      </c>
    </row>
    <row r="75" spans="1:13" x14ac:dyDescent="0.25">
      <c r="A75" s="1"/>
      <c r="B75" s="1"/>
      <c r="C75" s="1"/>
      <c r="D75" s="1"/>
      <c r="E75" s="1"/>
      <c r="F75" s="1"/>
      <c r="G75" s="1" t="s">
        <v>148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149</v>
      </c>
      <c r="H76" s="1"/>
      <c r="I76" s="1"/>
      <c r="J76" s="2">
        <v>300</v>
      </c>
      <c r="K76" s="2">
        <v>0</v>
      </c>
      <c r="L76" s="2">
        <f t="shared" si="4"/>
        <v>300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150</v>
      </c>
      <c r="H77" s="1"/>
      <c r="I77" s="1"/>
      <c r="J77" s="8">
        <v>4035.21</v>
      </c>
      <c r="K77" s="8">
        <v>2200.04</v>
      </c>
      <c r="L77" s="8">
        <f t="shared" si="4"/>
        <v>1835.17</v>
      </c>
      <c r="M77" s="17">
        <f t="shared" si="5"/>
        <v>1.8341499999999999</v>
      </c>
    </row>
    <row r="78" spans="1:13" x14ac:dyDescent="0.25">
      <c r="A78" s="1"/>
      <c r="B78" s="1"/>
      <c r="C78" s="1"/>
      <c r="D78" s="1"/>
      <c r="E78" s="1"/>
      <c r="F78" s="1" t="s">
        <v>151</v>
      </c>
      <c r="G78" s="1"/>
      <c r="H78" s="1"/>
      <c r="I78" s="1"/>
      <c r="J78" s="2">
        <f>ROUND(SUM(J69:J77),5)</f>
        <v>20220.37</v>
      </c>
      <c r="K78" s="2">
        <f>ROUND(SUM(K69:K77),5)</f>
        <v>11650.04</v>
      </c>
      <c r="L78" s="2">
        <f t="shared" si="4"/>
        <v>8570.33</v>
      </c>
      <c r="M78" s="15">
        <f t="shared" si="5"/>
        <v>1.7356499999999999</v>
      </c>
    </row>
    <row r="79" spans="1:13" x14ac:dyDescent="0.25">
      <c r="A79" s="1"/>
      <c r="B79" s="1"/>
      <c r="C79" s="1"/>
      <c r="D79" s="1"/>
      <c r="E79" s="1"/>
      <c r="F79" s="1" t="s">
        <v>152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13052.63</v>
      </c>
      <c r="K81" s="2">
        <v>15000</v>
      </c>
      <c r="L81" s="2">
        <f>ROUND((J81-K81),5)</f>
        <v>-1947.37</v>
      </c>
      <c r="M81" s="15">
        <f>ROUND(IF(K81=0, IF(J81=0, 0, 1), J81/K81),5)</f>
        <v>0.87017999999999995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156</v>
      </c>
      <c r="J83" s="2">
        <v>67000.02</v>
      </c>
      <c r="K83" s="2">
        <v>67000.02</v>
      </c>
      <c r="L83" s="2">
        <f t="shared" ref="L83:L94" si="6">ROUND((J83-K83),5)</f>
        <v>0</v>
      </c>
      <c r="M83" s="15">
        <f t="shared" ref="M83:M94" si="7">ROUND(IF(K83=0, IF(J83=0, 0, 1), J83/K83),5)</f>
        <v>1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157</v>
      </c>
      <c r="J84" s="2">
        <v>0</v>
      </c>
      <c r="K84" s="2">
        <v>6699.98</v>
      </c>
      <c r="L84" s="2">
        <f t="shared" si="6"/>
        <v>-6699.98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158</v>
      </c>
      <c r="J85" s="2">
        <v>0</v>
      </c>
      <c r="K85" s="2">
        <v>2412</v>
      </c>
      <c r="L85" s="2">
        <f t="shared" si="6"/>
        <v>-2412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159</v>
      </c>
      <c r="J86" s="2">
        <v>0</v>
      </c>
      <c r="K86" s="2">
        <v>5160</v>
      </c>
      <c r="L86" s="2">
        <f t="shared" si="6"/>
        <v>-5160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160</v>
      </c>
      <c r="J87" s="8">
        <v>0</v>
      </c>
      <c r="K87" s="8">
        <v>180</v>
      </c>
      <c r="L87" s="8">
        <f t="shared" si="6"/>
        <v>-180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161</v>
      </c>
      <c r="I88" s="1"/>
      <c r="J88" s="2">
        <f>ROUND(SUM(J82:J87),5)</f>
        <v>67000.02</v>
      </c>
      <c r="K88" s="2">
        <f>ROUND(SUM(K82:K87),5)</f>
        <v>81452</v>
      </c>
      <c r="L88" s="2">
        <f t="shared" si="6"/>
        <v>-14451.98</v>
      </c>
      <c r="M88" s="15">
        <f t="shared" si="7"/>
        <v>0.82257000000000002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162</v>
      </c>
      <c r="I89" s="1"/>
      <c r="J89" s="2">
        <v>156812.10999999999</v>
      </c>
      <c r="K89" s="2">
        <v>151443</v>
      </c>
      <c r="L89" s="2">
        <f t="shared" si="6"/>
        <v>5369.11</v>
      </c>
      <c r="M89" s="15">
        <f t="shared" si="7"/>
        <v>1.03545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163</v>
      </c>
      <c r="I90" s="1"/>
      <c r="J90" s="2">
        <v>35751.79</v>
      </c>
      <c r="K90" s="2">
        <v>36039.980000000003</v>
      </c>
      <c r="L90" s="2">
        <f t="shared" si="6"/>
        <v>-288.19</v>
      </c>
      <c r="M90" s="15">
        <f t="shared" si="7"/>
        <v>0.99199999999999999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164</v>
      </c>
      <c r="I91" s="1"/>
      <c r="J91" s="2">
        <v>12350</v>
      </c>
      <c r="K91" s="2">
        <v>20000.02</v>
      </c>
      <c r="L91" s="2">
        <f t="shared" si="6"/>
        <v>-7650.02</v>
      </c>
      <c r="M91" s="15">
        <f t="shared" si="7"/>
        <v>0.61750000000000005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165</v>
      </c>
      <c r="I92" s="1"/>
      <c r="J92" s="2">
        <v>0</v>
      </c>
      <c r="K92" s="2">
        <v>1000.04</v>
      </c>
      <c r="L92" s="2">
        <f t="shared" si="6"/>
        <v>-1000.04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8">
        <v>42042.84</v>
      </c>
      <c r="K93" s="8">
        <v>40503.519999999997</v>
      </c>
      <c r="L93" s="8">
        <f t="shared" si="6"/>
        <v>1539.32</v>
      </c>
      <c r="M93" s="17">
        <f t="shared" si="7"/>
        <v>1.038</v>
      </c>
    </row>
    <row r="94" spans="1:13" x14ac:dyDescent="0.25">
      <c r="A94" s="1"/>
      <c r="B94" s="1"/>
      <c r="C94" s="1"/>
      <c r="D94" s="1"/>
      <c r="E94" s="1"/>
      <c r="F94" s="1"/>
      <c r="G94" s="1" t="s">
        <v>167</v>
      </c>
      <c r="H94" s="1"/>
      <c r="I94" s="1"/>
      <c r="J94" s="2">
        <f>ROUND(SUM(J80:J81)+SUM(J88:J93),5)</f>
        <v>327009.39</v>
      </c>
      <c r="K94" s="2">
        <f>ROUND(SUM(K80:K81)+SUM(K88:K93),5)</f>
        <v>345438.56</v>
      </c>
      <c r="L94" s="2">
        <f t="shared" si="6"/>
        <v>-18429.169999999998</v>
      </c>
      <c r="M94" s="15">
        <f t="shared" si="7"/>
        <v>0.94664999999999999</v>
      </c>
    </row>
    <row r="95" spans="1:13" x14ac:dyDescent="0.25">
      <c r="A95" s="1"/>
      <c r="B95" s="1"/>
      <c r="C95" s="1"/>
      <c r="D95" s="1"/>
      <c r="E95" s="1"/>
      <c r="F95" s="1"/>
      <c r="G95" s="1" t="s">
        <v>168</v>
      </c>
      <c r="H95" s="1"/>
      <c r="I95" s="1"/>
      <c r="J95" s="2">
        <v>38634.230000000003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169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254.52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29096.15</v>
      </c>
      <c r="K98" s="2">
        <v>22798.5</v>
      </c>
      <c r="L98" s="2">
        <f t="shared" ref="L98:L103" si="8">ROUND((J98-K98),5)</f>
        <v>6297.65</v>
      </c>
      <c r="M98" s="15">
        <f t="shared" ref="M98:M103" si="9">ROUND(IF(K98=0, IF(J98=0, 0, 1), J98/K98),5)</f>
        <v>1.27623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2">
        <v>9151.43</v>
      </c>
      <c r="K99" s="2">
        <v>6910.04</v>
      </c>
      <c r="L99" s="2">
        <f t="shared" si="8"/>
        <v>2241.39</v>
      </c>
      <c r="M99" s="15">
        <f t="shared" si="9"/>
        <v>1.32437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2">
        <v>844.07</v>
      </c>
      <c r="K100" s="2">
        <v>41550</v>
      </c>
      <c r="L100" s="2">
        <f t="shared" si="8"/>
        <v>-40705.93</v>
      </c>
      <c r="M100" s="15">
        <f t="shared" si="9"/>
        <v>2.0310000000000002E-2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2">
        <v>0</v>
      </c>
      <c r="K101" s="2">
        <v>4050</v>
      </c>
      <c r="L101" s="2">
        <f t="shared" si="8"/>
        <v>-4050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8">
        <v>348</v>
      </c>
      <c r="K102" s="8">
        <v>250.04</v>
      </c>
      <c r="L102" s="8">
        <f t="shared" si="8"/>
        <v>97.96</v>
      </c>
      <c r="M102" s="17">
        <f t="shared" si="9"/>
        <v>1.39178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176</v>
      </c>
      <c r="H103" s="1"/>
      <c r="I103" s="1"/>
      <c r="J103" s="2">
        <f>ROUND(SUM(J96:J102),5)</f>
        <v>39694.17</v>
      </c>
      <c r="K103" s="2">
        <f>ROUND(SUM(K96:K102),5)</f>
        <v>75558.58</v>
      </c>
      <c r="L103" s="2">
        <f t="shared" si="8"/>
        <v>-35864.410000000003</v>
      </c>
      <c r="M103" s="15">
        <f t="shared" si="9"/>
        <v>0.52534000000000003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177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2367.0100000000002</v>
      </c>
      <c r="K105" s="2">
        <v>889.04</v>
      </c>
      <c r="L105" s="2">
        <f>ROUND((J105-K105),5)</f>
        <v>1477.97</v>
      </c>
      <c r="M105" s="15">
        <f>ROUND(IF(K105=0, IF(J105=0, 0, 1), J105/K105),5)</f>
        <v>2.6624300000000001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2">
        <v>4783.0200000000004</v>
      </c>
      <c r="K106" s="2">
        <v>4722.34</v>
      </c>
      <c r="L106" s="2">
        <f>ROUND((J106-K106),5)</f>
        <v>60.68</v>
      </c>
      <c r="M106" s="15">
        <f>ROUND(IF(K106=0, IF(J106=0, 0, 1), J106/K106),5)</f>
        <v>1.01285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2">
        <v>758.39</v>
      </c>
      <c r="K107" s="2">
        <v>651.35</v>
      </c>
      <c r="L107" s="2">
        <f>ROUND((J107-K107),5)</f>
        <v>107.04</v>
      </c>
      <c r="M107" s="15">
        <f>ROUND(IF(K107=0, IF(J107=0, 0, 1), J107/K107),5)</f>
        <v>1.1643399999999999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3">
        <f>ROUND(SUM(J104:J107),5)</f>
        <v>7908.42</v>
      </c>
      <c r="K108" s="3">
        <f>ROUND(SUM(K104:K107),5)</f>
        <v>6262.73</v>
      </c>
      <c r="L108" s="3">
        <f>ROUND((J108-K108),5)</f>
        <v>1645.69</v>
      </c>
      <c r="M108" s="16">
        <f>ROUND(IF(K108=0, IF(J108=0, 0, 1), J108/K108),5)</f>
        <v>1.26278</v>
      </c>
    </row>
    <row r="109" spans="1:13" x14ac:dyDescent="0.25">
      <c r="A109" s="1"/>
      <c r="B109" s="1"/>
      <c r="C109" s="1"/>
      <c r="D109" s="1"/>
      <c r="E109" s="1"/>
      <c r="F109" s="1" t="s">
        <v>182</v>
      </c>
      <c r="G109" s="1"/>
      <c r="H109" s="1"/>
      <c r="I109" s="1"/>
      <c r="J109" s="2">
        <f>ROUND(J79+SUM(J94:J95)+J103+J108,5)</f>
        <v>413246.21</v>
      </c>
      <c r="K109" s="2">
        <f>ROUND(K79+SUM(K94:K95)+K103+K108,5)</f>
        <v>427259.87</v>
      </c>
      <c r="L109" s="2">
        <f>ROUND((J109-K109),5)</f>
        <v>-14013.66</v>
      </c>
      <c r="M109" s="15">
        <f>ROUND(IF(K109=0, IF(J109=0, 0, 1), J109/K109),5)</f>
        <v>0.96719999999999995</v>
      </c>
    </row>
    <row r="110" spans="1:13" x14ac:dyDescent="0.25">
      <c r="A110" s="1"/>
      <c r="B110" s="1"/>
      <c r="C110" s="1"/>
      <c r="D110" s="1"/>
      <c r="E110" s="1"/>
      <c r="F110" s="1" t="s">
        <v>183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184</v>
      </c>
      <c r="H111" s="1"/>
      <c r="I111" s="1"/>
      <c r="J111" s="2">
        <v>1099.5</v>
      </c>
      <c r="K111" s="2">
        <v>2250</v>
      </c>
      <c r="L111" s="2">
        <f>ROUND((J111-K111),5)</f>
        <v>-1150.5</v>
      </c>
      <c r="M111" s="15">
        <f>ROUND(IF(K111=0, IF(J111=0, 0, 1), J111/K111),5)</f>
        <v>0.48866999999999999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185</v>
      </c>
      <c r="H112" s="1"/>
      <c r="I112" s="1"/>
      <c r="J112" s="2">
        <v>18900</v>
      </c>
      <c r="K112" s="2">
        <v>15999.98</v>
      </c>
      <c r="L112" s="2">
        <f>ROUND((J112-K112),5)</f>
        <v>2900.02</v>
      </c>
      <c r="M112" s="15">
        <f>ROUND(IF(K112=0, IF(J112=0, 0, 1), J112/K112),5)</f>
        <v>1.1812499999999999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186</v>
      </c>
      <c r="H113" s="1"/>
      <c r="I113" s="1"/>
      <c r="J113" s="2">
        <v>0</v>
      </c>
      <c r="K113" s="2">
        <v>3999.98</v>
      </c>
      <c r="L113" s="2">
        <f>ROUND((J113-K113),5)</f>
        <v>-3999.98</v>
      </c>
      <c r="M113" s="15">
        <f>ROUND(IF(K113=0, IF(J113=0, 0, 1), J113/K113),5)</f>
        <v>0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187</v>
      </c>
      <c r="H114" s="1"/>
      <c r="I114" s="1"/>
      <c r="J114" s="8">
        <v>1330</v>
      </c>
      <c r="K114" s="8"/>
      <c r="L114" s="8"/>
      <c r="M114" s="17"/>
    </row>
    <row r="115" spans="1:13" x14ac:dyDescent="0.25">
      <c r="A115" s="1"/>
      <c r="B115" s="1"/>
      <c r="C115" s="1"/>
      <c r="D115" s="1"/>
      <c r="E115" s="1"/>
      <c r="F115" s="1" t="s">
        <v>188</v>
      </c>
      <c r="G115" s="1"/>
      <c r="H115" s="1"/>
      <c r="I115" s="1"/>
      <c r="J115" s="2">
        <f>ROUND(SUM(J110:J114),5)</f>
        <v>21329.5</v>
      </c>
      <c r="K115" s="2">
        <f>ROUND(SUM(K110:K114),5)</f>
        <v>22249.96</v>
      </c>
      <c r="L115" s="2">
        <f>ROUND((J115-K115),5)</f>
        <v>-920.46</v>
      </c>
      <c r="M115" s="15">
        <f>ROUND(IF(K115=0, IF(J115=0, 0, 1), J115/K115),5)</f>
        <v>0.95862999999999998</v>
      </c>
    </row>
    <row r="116" spans="1:13" x14ac:dyDescent="0.25">
      <c r="A116" s="1"/>
      <c r="B116" s="1"/>
      <c r="C116" s="1"/>
      <c r="D116" s="1"/>
      <c r="E116" s="1"/>
      <c r="F116" s="1" t="s">
        <v>189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190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191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192</v>
      </c>
      <c r="J119" s="2">
        <v>2378.98</v>
      </c>
      <c r="K119" s="2">
        <v>2000.02</v>
      </c>
      <c r="L119" s="2">
        <f>ROUND((J119-K119),5)</f>
        <v>378.96</v>
      </c>
      <c r="M119" s="15">
        <f>ROUND(IF(K119=0, IF(J119=0, 0, 1), J119/K119),5)</f>
        <v>1.1894800000000001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193</v>
      </c>
      <c r="J120" s="8">
        <v>28627.43</v>
      </c>
      <c r="K120" s="8">
        <v>10500</v>
      </c>
      <c r="L120" s="8">
        <f>ROUND((J120-K120),5)</f>
        <v>18127.43</v>
      </c>
      <c r="M120" s="17">
        <f>ROUND(IF(K120=0, IF(J120=0, 0, 1), J120/K120),5)</f>
        <v>2.7264200000000001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194</v>
      </c>
      <c r="I121" s="1"/>
      <c r="J121" s="2">
        <f>ROUND(SUM(J118:J120),5)</f>
        <v>31006.41</v>
      </c>
      <c r="K121" s="2">
        <f>ROUND(SUM(K118:K120),5)</f>
        <v>12500.02</v>
      </c>
      <c r="L121" s="2">
        <f>ROUND((J121-K121),5)</f>
        <v>18506.39</v>
      </c>
      <c r="M121" s="15">
        <f>ROUND(IF(K121=0, IF(J121=0, 0, 1), J121/K121),5)</f>
        <v>2.4805100000000002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195</v>
      </c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 t="s">
        <v>363</v>
      </c>
      <c r="J123" s="2">
        <v>100.96</v>
      </c>
      <c r="K123" s="2"/>
      <c r="L123" s="2"/>
      <c r="M123" s="15"/>
    </row>
    <row r="124" spans="1:13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 t="s">
        <v>364</v>
      </c>
      <c r="J124" s="8">
        <v>195.75</v>
      </c>
      <c r="K124" s="8">
        <v>1500</v>
      </c>
      <c r="L124" s="8">
        <f>ROUND((J124-K124),5)</f>
        <v>-1304.25</v>
      </c>
      <c r="M124" s="17">
        <f>ROUND(IF(K124=0, IF(J124=0, 0, 1), J124/K124),5)</f>
        <v>0.1305</v>
      </c>
    </row>
    <row r="125" spans="1:13" x14ac:dyDescent="0.25">
      <c r="A125" s="1"/>
      <c r="B125" s="1"/>
      <c r="C125" s="1"/>
      <c r="D125" s="1"/>
      <c r="E125" s="1"/>
      <c r="F125" s="1"/>
      <c r="G125" s="1"/>
      <c r="H125" s="1" t="s">
        <v>365</v>
      </c>
      <c r="I125" s="1"/>
      <c r="J125" s="2">
        <f>ROUND(SUM(J122:J124),5)</f>
        <v>296.70999999999998</v>
      </c>
      <c r="K125" s="2">
        <f>ROUND(SUM(K122:K124),5)</f>
        <v>1500</v>
      </c>
      <c r="L125" s="2">
        <f>ROUND((J125-K125),5)</f>
        <v>-1203.29</v>
      </c>
      <c r="M125" s="15">
        <f>ROUND(IF(K125=0, IF(J125=0, 0, 1), J125/K125),5)</f>
        <v>0.19781000000000001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 t="s">
        <v>196</v>
      </c>
      <c r="I126" s="1"/>
      <c r="J126" s="8">
        <v>202.63</v>
      </c>
      <c r="K126" s="8">
        <v>750</v>
      </c>
      <c r="L126" s="8">
        <f>ROUND((J126-K126),5)</f>
        <v>-547.37</v>
      </c>
      <c r="M126" s="17">
        <f>ROUND(IF(K126=0, IF(J126=0, 0, 1), J126/K126),5)</f>
        <v>0.27017000000000002</v>
      </c>
    </row>
    <row r="127" spans="1:13" x14ac:dyDescent="0.25">
      <c r="A127" s="1"/>
      <c r="B127" s="1"/>
      <c r="C127" s="1"/>
      <c r="D127" s="1"/>
      <c r="E127" s="1"/>
      <c r="F127" s="1"/>
      <c r="G127" s="1" t="s">
        <v>197</v>
      </c>
      <c r="H127" s="1"/>
      <c r="I127" s="1"/>
      <c r="J127" s="2">
        <f>ROUND(J117+J121+SUM(J125:J126),5)</f>
        <v>31505.75</v>
      </c>
      <c r="K127" s="2">
        <f>ROUND(K117+K121+SUM(K125:K126),5)</f>
        <v>14750.02</v>
      </c>
      <c r="L127" s="2">
        <f>ROUND((J127-K127),5)</f>
        <v>16755.73</v>
      </c>
      <c r="M127" s="15">
        <f>ROUND(IF(K127=0, IF(J127=0, 0, 1), J127/K127),5)</f>
        <v>2.13598</v>
      </c>
    </row>
    <row r="128" spans="1:13" x14ac:dyDescent="0.25">
      <c r="A128" s="1"/>
      <c r="B128" s="1"/>
      <c r="C128" s="1"/>
      <c r="D128" s="1"/>
      <c r="E128" s="1"/>
      <c r="F128" s="1"/>
      <c r="G128" s="1" t="s">
        <v>198</v>
      </c>
      <c r="H128" s="1"/>
      <c r="I128" s="1"/>
      <c r="J128" s="2">
        <v>1</v>
      </c>
      <c r="K128" s="2">
        <v>0</v>
      </c>
      <c r="L128" s="2">
        <f>ROUND((J128-K128),5)</f>
        <v>1</v>
      </c>
      <c r="M128" s="15">
        <f>ROUND(IF(K128=0, IF(J128=0, 0, 1), J128/K128),5)</f>
        <v>1</v>
      </c>
    </row>
    <row r="129" spans="1:13" x14ac:dyDescent="0.25">
      <c r="A129" s="1"/>
      <c r="B129" s="1"/>
      <c r="C129" s="1"/>
      <c r="D129" s="1"/>
      <c r="E129" s="1"/>
      <c r="F129" s="1"/>
      <c r="G129" s="1" t="s">
        <v>199</v>
      </c>
      <c r="H129" s="1"/>
      <c r="I129" s="1"/>
      <c r="J129" s="2"/>
      <c r="K129" s="2"/>
      <c r="L129" s="2"/>
      <c r="M129" s="15"/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200</v>
      </c>
      <c r="I130" s="1"/>
      <c r="J130" s="2">
        <v>536.41999999999996</v>
      </c>
      <c r="K130" s="2">
        <v>600</v>
      </c>
      <c r="L130" s="2">
        <f>ROUND((J130-K130),5)</f>
        <v>-63.58</v>
      </c>
      <c r="M130" s="15">
        <f>ROUND(IF(K130=0, IF(J130=0, 0, 1), J130/K130),5)</f>
        <v>0.89402999999999999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201</v>
      </c>
      <c r="I131" s="1"/>
      <c r="J131" s="2">
        <v>400.4</v>
      </c>
      <c r="K131" s="2">
        <v>750</v>
      </c>
      <c r="L131" s="2">
        <f>ROUND((J131-K131),5)</f>
        <v>-349.6</v>
      </c>
      <c r="M131" s="15">
        <f>ROUND(IF(K131=0, IF(J131=0, 0, 1), J131/K131),5)</f>
        <v>0.53386999999999996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202</v>
      </c>
      <c r="I132" s="1"/>
      <c r="J132" s="2">
        <v>2784.56</v>
      </c>
      <c r="K132" s="2">
        <v>2199.98</v>
      </c>
      <c r="L132" s="2">
        <f>ROUND((J132-K132),5)</f>
        <v>584.58000000000004</v>
      </c>
      <c r="M132" s="15">
        <f>ROUND(IF(K132=0, IF(J132=0, 0, 1), J132/K132),5)</f>
        <v>1.26572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203</v>
      </c>
      <c r="I133" s="1"/>
      <c r="J133" s="2">
        <v>523.23</v>
      </c>
      <c r="K133" s="2">
        <v>500.02</v>
      </c>
      <c r="L133" s="2">
        <f>ROUND((J133-K133),5)</f>
        <v>23.21</v>
      </c>
      <c r="M133" s="15">
        <f>ROUND(IF(K133=0, IF(J133=0, 0, 1), J133/K133),5)</f>
        <v>1.0464199999999999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204</v>
      </c>
      <c r="I134" s="1"/>
      <c r="J134" s="2">
        <v>637.42999999999995</v>
      </c>
      <c r="K134" s="2">
        <v>500.02</v>
      </c>
      <c r="L134" s="2">
        <f>ROUND((J134-K134),5)</f>
        <v>137.41</v>
      </c>
      <c r="M134" s="15">
        <f>ROUND(IF(K134=0, IF(J134=0, 0, 1), J134/K134),5)</f>
        <v>1.27481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366</v>
      </c>
      <c r="I135" s="1"/>
      <c r="J135" s="8">
        <v>11.96</v>
      </c>
      <c r="K135" s="8"/>
      <c r="L135" s="8"/>
      <c r="M135" s="17"/>
    </row>
    <row r="136" spans="1:13" x14ac:dyDescent="0.25">
      <c r="A136" s="1"/>
      <c r="B136" s="1"/>
      <c r="C136" s="1"/>
      <c r="D136" s="1"/>
      <c r="E136" s="1"/>
      <c r="F136" s="1"/>
      <c r="G136" s="1" t="s">
        <v>205</v>
      </c>
      <c r="H136" s="1"/>
      <c r="I136" s="1"/>
      <c r="J136" s="2">
        <f>ROUND(SUM(J129:J135),5)</f>
        <v>4894</v>
      </c>
      <c r="K136" s="2">
        <f>ROUND(SUM(K129:K135),5)</f>
        <v>4550.0200000000004</v>
      </c>
      <c r="L136" s="2">
        <f>ROUND((J136-K136),5)</f>
        <v>343.98</v>
      </c>
      <c r="M136" s="15">
        <f>ROUND(IF(K136=0, IF(J136=0, 0, 1), J136/K136),5)</f>
        <v>1.0755999999999999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206</v>
      </c>
      <c r="H137" s="1"/>
      <c r="I137" s="1"/>
      <c r="J137" s="2"/>
      <c r="K137" s="2"/>
      <c r="L137" s="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207</v>
      </c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 t="s">
        <v>208</v>
      </c>
      <c r="J139" s="2">
        <v>7987.29</v>
      </c>
      <c r="K139" s="2">
        <v>9999.98</v>
      </c>
      <c r="L139" s="2">
        <f t="shared" ref="L139:L148" si="10">ROUND((J139-K139),5)</f>
        <v>-2012.69</v>
      </c>
      <c r="M139" s="15">
        <f t="shared" ref="M139:M148" si="11">ROUND(IF(K139=0, IF(J139=0, 0, 1), J139/K139),5)</f>
        <v>0.79873000000000005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209</v>
      </c>
      <c r="J140" s="2">
        <v>1855.04</v>
      </c>
      <c r="K140" s="2">
        <v>2250</v>
      </c>
      <c r="L140" s="2">
        <f t="shared" si="10"/>
        <v>-394.96</v>
      </c>
      <c r="M140" s="15">
        <f t="shared" si="11"/>
        <v>0.82445999999999997</v>
      </c>
    </row>
    <row r="141" spans="1:13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 t="s">
        <v>210</v>
      </c>
      <c r="J141" s="8">
        <v>1372.64</v>
      </c>
      <c r="K141" s="8">
        <v>1500</v>
      </c>
      <c r="L141" s="8">
        <f t="shared" si="10"/>
        <v>-127.36</v>
      </c>
      <c r="M141" s="17">
        <f t="shared" si="11"/>
        <v>0.91508999999999996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211</v>
      </c>
      <c r="I142" s="1"/>
      <c r="J142" s="2">
        <f>ROUND(SUM(J138:J141),5)</f>
        <v>11214.97</v>
      </c>
      <c r="K142" s="2">
        <f>ROUND(SUM(K138:K141),5)</f>
        <v>13749.98</v>
      </c>
      <c r="L142" s="2">
        <f t="shared" si="10"/>
        <v>-2535.0100000000002</v>
      </c>
      <c r="M142" s="15">
        <f t="shared" si="11"/>
        <v>0.81564000000000003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212</v>
      </c>
      <c r="I143" s="1"/>
      <c r="J143" s="2">
        <v>1097.44</v>
      </c>
      <c r="K143" s="2">
        <v>999.98</v>
      </c>
      <c r="L143" s="2">
        <f t="shared" si="10"/>
        <v>97.46</v>
      </c>
      <c r="M143" s="15">
        <f t="shared" si="11"/>
        <v>1.0974600000000001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213</v>
      </c>
      <c r="I144" s="1"/>
      <c r="J144" s="8">
        <v>899.9</v>
      </c>
      <c r="K144" s="8">
        <v>1100.02</v>
      </c>
      <c r="L144" s="8">
        <f t="shared" si="10"/>
        <v>-200.12</v>
      </c>
      <c r="M144" s="17">
        <f t="shared" si="11"/>
        <v>0.81808000000000003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214</v>
      </c>
      <c r="H145" s="1"/>
      <c r="I145" s="1"/>
      <c r="J145" s="2">
        <f>ROUND(J137+SUM(J142:J144),5)</f>
        <v>13212.31</v>
      </c>
      <c r="K145" s="2">
        <f>ROUND(K137+SUM(K142:K144),5)</f>
        <v>15849.98</v>
      </c>
      <c r="L145" s="2">
        <f t="shared" si="10"/>
        <v>-2637.67</v>
      </c>
      <c r="M145" s="15">
        <f t="shared" si="11"/>
        <v>0.83359000000000005</v>
      </c>
    </row>
    <row r="146" spans="1:13" ht="15.75" thickBot="1" x14ac:dyDescent="0.3">
      <c r="A146" s="1"/>
      <c r="B146" s="1"/>
      <c r="C146" s="1"/>
      <c r="D146" s="1"/>
      <c r="E146" s="1"/>
      <c r="F146" s="1"/>
      <c r="G146" s="1" t="s">
        <v>215</v>
      </c>
      <c r="H146" s="1"/>
      <c r="I146" s="1"/>
      <c r="J146" s="2">
        <v>1865.79</v>
      </c>
      <c r="K146" s="2">
        <v>978</v>
      </c>
      <c r="L146" s="2">
        <f t="shared" si="10"/>
        <v>887.79</v>
      </c>
      <c r="M146" s="15">
        <f t="shared" si="11"/>
        <v>1.9077599999999999</v>
      </c>
    </row>
    <row r="147" spans="1:13" ht="15.75" thickBot="1" x14ac:dyDescent="0.3">
      <c r="A147" s="1"/>
      <c r="B147" s="1"/>
      <c r="C147" s="1"/>
      <c r="D147" s="1"/>
      <c r="E147" s="1"/>
      <c r="F147" s="1" t="s">
        <v>216</v>
      </c>
      <c r="G147" s="1"/>
      <c r="H147" s="1"/>
      <c r="I147" s="1"/>
      <c r="J147" s="3">
        <f>ROUND(J116+SUM(J127:J128)+J136+SUM(J145:J146),5)</f>
        <v>51478.85</v>
      </c>
      <c r="K147" s="3">
        <f>ROUND(K116+SUM(K127:K128)+K136+SUM(K145:K146),5)</f>
        <v>36128.019999999997</v>
      </c>
      <c r="L147" s="3">
        <f t="shared" si="10"/>
        <v>15350.83</v>
      </c>
      <c r="M147" s="16">
        <f t="shared" si="11"/>
        <v>1.4249000000000001</v>
      </c>
    </row>
    <row r="148" spans="1:13" x14ac:dyDescent="0.25">
      <c r="A148" s="1"/>
      <c r="B148" s="1"/>
      <c r="C148" s="1"/>
      <c r="D148" s="1"/>
      <c r="E148" s="1" t="s">
        <v>217</v>
      </c>
      <c r="F148" s="1"/>
      <c r="G148" s="1"/>
      <c r="H148" s="1"/>
      <c r="I148" s="1"/>
      <c r="J148" s="2">
        <f>ROUND(SUM(J48:J52)+SUM(J56:J57)+J62+J68+J78+J109+J115+J147,5)</f>
        <v>592736.78</v>
      </c>
      <c r="K148" s="2">
        <f>ROUND(SUM(K48:K52)+SUM(K56:K57)+K62+K68+K78+K109+K115+K147,5)</f>
        <v>547027.74</v>
      </c>
      <c r="L148" s="2">
        <f t="shared" si="10"/>
        <v>45709.04</v>
      </c>
      <c r="M148" s="15">
        <f t="shared" si="11"/>
        <v>1.0835600000000001</v>
      </c>
    </row>
    <row r="149" spans="1:13" x14ac:dyDescent="0.25">
      <c r="A149" s="1"/>
      <c r="B149" s="1"/>
      <c r="C149" s="1"/>
      <c r="D149" s="1"/>
      <c r="E149" s="1" t="s">
        <v>218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219</v>
      </c>
      <c r="G150" s="1"/>
      <c r="H150" s="1"/>
      <c r="I150" s="1"/>
      <c r="J150" s="2">
        <v>0</v>
      </c>
      <c r="K150" s="2">
        <v>17499.98</v>
      </c>
      <c r="L150" s="2">
        <f>ROUND((J150-K150),5)</f>
        <v>-17499.98</v>
      </c>
      <c r="M150" s="15">
        <f>ROUND(IF(K150=0, IF(J150=0, 0, 1), J150/K150),5)</f>
        <v>0</v>
      </c>
    </row>
    <row r="151" spans="1:13" ht="15.75" thickBot="1" x14ac:dyDescent="0.3">
      <c r="A151" s="1"/>
      <c r="B151" s="1"/>
      <c r="C151" s="1"/>
      <c r="D151" s="1"/>
      <c r="E151" s="1"/>
      <c r="F151" s="1" t="s">
        <v>220</v>
      </c>
      <c r="G151" s="1"/>
      <c r="H151" s="1"/>
      <c r="I151" s="1"/>
      <c r="J151" s="8">
        <v>12.45</v>
      </c>
      <c r="K151" s="8">
        <v>500.02</v>
      </c>
      <c r="L151" s="8">
        <f>ROUND((J151-K151),5)</f>
        <v>-487.57</v>
      </c>
      <c r="M151" s="17">
        <f>ROUND(IF(K151=0, IF(J151=0, 0, 1), J151/K151),5)</f>
        <v>2.4899999999999999E-2</v>
      </c>
    </row>
    <row r="152" spans="1:13" x14ac:dyDescent="0.25">
      <c r="A152" s="1"/>
      <c r="B152" s="1"/>
      <c r="C152" s="1"/>
      <c r="D152" s="1"/>
      <c r="E152" s="1" t="s">
        <v>221</v>
      </c>
      <c r="F152" s="1"/>
      <c r="G152" s="1"/>
      <c r="H152" s="1"/>
      <c r="I152" s="1"/>
      <c r="J152" s="2">
        <f>ROUND(SUM(J149:J151),5)</f>
        <v>12.45</v>
      </c>
      <c r="K152" s="2">
        <f>ROUND(SUM(K149:K151),5)</f>
        <v>18000</v>
      </c>
      <c r="L152" s="2">
        <f>ROUND((J152-K152),5)</f>
        <v>-17987.55</v>
      </c>
      <c r="M152" s="15">
        <f>ROUND(IF(K152=0, IF(J152=0, 0, 1), J152/K152),5)</f>
        <v>6.8999999999999997E-4</v>
      </c>
    </row>
    <row r="153" spans="1:13" x14ac:dyDescent="0.25">
      <c r="A153" s="1"/>
      <c r="B153" s="1"/>
      <c r="C153" s="1"/>
      <c r="D153" s="1"/>
      <c r="E153" s="1" t="s">
        <v>222</v>
      </c>
      <c r="F153" s="1"/>
      <c r="G153" s="1"/>
      <c r="H153" s="1"/>
      <c r="I153" s="1"/>
      <c r="J153" s="2"/>
      <c r="K153" s="2"/>
      <c r="L153" s="2"/>
      <c r="M153" s="15"/>
    </row>
    <row r="154" spans="1:13" x14ac:dyDescent="0.25">
      <c r="A154" s="1"/>
      <c r="B154" s="1"/>
      <c r="C154" s="1"/>
      <c r="D154" s="1"/>
      <c r="E154" s="1"/>
      <c r="F154" s="1" t="s">
        <v>223</v>
      </c>
      <c r="G154" s="1"/>
      <c r="H154" s="1"/>
      <c r="I154" s="1"/>
      <c r="J154" s="2">
        <v>0</v>
      </c>
      <c r="K154" s="2">
        <v>7500</v>
      </c>
      <c r="L154" s="2">
        <f t="shared" ref="L154:L159" si="12">ROUND((J154-K154),5)</f>
        <v>-7500</v>
      </c>
      <c r="M154" s="15">
        <f t="shared" ref="M154:M159" si="13">ROUND(IF(K154=0, IF(J154=0, 0, 1), J154/K154),5)</f>
        <v>0</v>
      </c>
    </row>
    <row r="155" spans="1:13" x14ac:dyDescent="0.25">
      <c r="A155" s="1"/>
      <c r="B155" s="1"/>
      <c r="C155" s="1"/>
      <c r="D155" s="1"/>
      <c r="E155" s="1"/>
      <c r="F155" s="1" t="s">
        <v>224</v>
      </c>
      <c r="G155" s="1"/>
      <c r="H155" s="1"/>
      <c r="I155" s="1"/>
      <c r="J155" s="2">
        <v>5751.1</v>
      </c>
      <c r="K155" s="2">
        <v>10848.52</v>
      </c>
      <c r="L155" s="2">
        <f t="shared" si="12"/>
        <v>-5097.42</v>
      </c>
      <c r="M155" s="15">
        <f t="shared" si="13"/>
        <v>0.53012999999999999</v>
      </c>
    </row>
    <row r="156" spans="1:13" x14ac:dyDescent="0.25">
      <c r="A156" s="1"/>
      <c r="B156" s="1"/>
      <c r="C156" s="1"/>
      <c r="D156" s="1"/>
      <c r="E156" s="1"/>
      <c r="F156" s="1" t="s">
        <v>225</v>
      </c>
      <c r="G156" s="1"/>
      <c r="H156" s="1"/>
      <c r="I156" s="1"/>
      <c r="J156" s="2">
        <v>7271.1</v>
      </c>
      <c r="K156" s="2">
        <v>4749.9799999999996</v>
      </c>
      <c r="L156" s="2">
        <f t="shared" si="12"/>
        <v>2521.12</v>
      </c>
      <c r="M156" s="15">
        <f t="shared" si="13"/>
        <v>1.5307599999999999</v>
      </c>
    </row>
    <row r="157" spans="1:13" x14ac:dyDescent="0.25">
      <c r="A157" s="1"/>
      <c r="B157" s="1"/>
      <c r="C157" s="1"/>
      <c r="D157" s="1"/>
      <c r="E157" s="1"/>
      <c r="F157" s="1" t="s">
        <v>226</v>
      </c>
      <c r="G157" s="1"/>
      <c r="H157" s="1"/>
      <c r="I157" s="1"/>
      <c r="J157" s="2">
        <v>808.92</v>
      </c>
      <c r="K157" s="2">
        <v>750</v>
      </c>
      <c r="L157" s="2">
        <f t="shared" si="12"/>
        <v>58.92</v>
      </c>
      <c r="M157" s="15">
        <f t="shared" si="13"/>
        <v>1.07856</v>
      </c>
    </row>
    <row r="158" spans="1:13" ht="15.75" thickBot="1" x14ac:dyDescent="0.3">
      <c r="A158" s="1"/>
      <c r="B158" s="1"/>
      <c r="C158" s="1"/>
      <c r="D158" s="1"/>
      <c r="E158" s="1"/>
      <c r="F158" s="1" t="s">
        <v>227</v>
      </c>
      <c r="G158" s="1"/>
      <c r="H158" s="1"/>
      <c r="I158" s="1"/>
      <c r="J158" s="8">
        <v>5430.6</v>
      </c>
      <c r="K158" s="8">
        <v>7500</v>
      </c>
      <c r="L158" s="8">
        <f t="shared" si="12"/>
        <v>-2069.4</v>
      </c>
      <c r="M158" s="17">
        <f t="shared" si="13"/>
        <v>0.72407999999999995</v>
      </c>
    </row>
    <row r="159" spans="1:13" x14ac:dyDescent="0.25">
      <c r="A159" s="1"/>
      <c r="B159" s="1"/>
      <c r="C159" s="1"/>
      <c r="D159" s="1"/>
      <c r="E159" s="1" t="s">
        <v>228</v>
      </c>
      <c r="F159" s="1"/>
      <c r="G159" s="1"/>
      <c r="H159" s="1"/>
      <c r="I159" s="1"/>
      <c r="J159" s="2">
        <f>ROUND(SUM(J153:J158),5)</f>
        <v>19261.72</v>
      </c>
      <c r="K159" s="2">
        <f>ROUND(SUM(K153:K158),5)</f>
        <v>31348.5</v>
      </c>
      <c r="L159" s="2">
        <f t="shared" si="12"/>
        <v>-12086.78</v>
      </c>
      <c r="M159" s="15">
        <f t="shared" si="13"/>
        <v>0.61443999999999999</v>
      </c>
    </row>
    <row r="160" spans="1:13" x14ac:dyDescent="0.25">
      <c r="A160" s="1"/>
      <c r="B160" s="1"/>
      <c r="C160" s="1"/>
      <c r="D160" s="1"/>
      <c r="E160" s="1" t="s">
        <v>229</v>
      </c>
      <c r="F160" s="1"/>
      <c r="G160" s="1"/>
      <c r="H160" s="1"/>
      <c r="I160" s="1"/>
      <c r="J160" s="2"/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 t="s">
        <v>367</v>
      </c>
      <c r="G161" s="1"/>
      <c r="H161" s="1"/>
      <c r="I161" s="1"/>
      <c r="J161" s="2">
        <v>70</v>
      </c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230</v>
      </c>
      <c r="G162" s="1"/>
      <c r="H162" s="1"/>
      <c r="I162" s="1"/>
      <c r="J162" s="2">
        <v>0</v>
      </c>
      <c r="K162" s="2">
        <v>500.02</v>
      </c>
      <c r="L162" s="2">
        <f>ROUND((J162-K162),5)</f>
        <v>-500.02</v>
      </c>
      <c r="M162" s="15">
        <f>ROUND(IF(K162=0, IF(J162=0, 0, 1), J162/K162),5)</f>
        <v>0</v>
      </c>
    </row>
    <row r="163" spans="1:13" x14ac:dyDescent="0.25">
      <c r="A163" s="1"/>
      <c r="B163" s="1"/>
      <c r="C163" s="1"/>
      <c r="D163" s="1"/>
      <c r="E163" s="1"/>
      <c r="F163" s="1" t="s">
        <v>231</v>
      </c>
      <c r="G163" s="1"/>
      <c r="H163" s="1"/>
      <c r="I163" s="1"/>
      <c r="J163" s="2">
        <v>4781.92</v>
      </c>
      <c r="K163" s="2">
        <v>4250.0200000000004</v>
      </c>
      <c r="L163" s="2">
        <f>ROUND((J163-K163),5)</f>
        <v>531.9</v>
      </c>
      <c r="M163" s="15">
        <f>ROUND(IF(K163=0, IF(J163=0, 0, 1), J163/K163),5)</f>
        <v>1.1251500000000001</v>
      </c>
    </row>
    <row r="164" spans="1:13" x14ac:dyDescent="0.25">
      <c r="A164" s="1"/>
      <c r="B164" s="1"/>
      <c r="C164" s="1"/>
      <c r="D164" s="1"/>
      <c r="E164" s="1"/>
      <c r="F164" s="1" t="s">
        <v>232</v>
      </c>
      <c r="G164" s="1"/>
      <c r="H164" s="1"/>
      <c r="I164" s="1"/>
      <c r="J164" s="2"/>
      <c r="K164" s="2"/>
      <c r="L164" s="2"/>
      <c r="M164" s="15"/>
    </row>
    <row r="165" spans="1:13" x14ac:dyDescent="0.25">
      <c r="A165" s="1"/>
      <c r="B165" s="1"/>
      <c r="C165" s="1"/>
      <c r="D165" s="1"/>
      <c r="E165" s="1"/>
      <c r="F165" s="1"/>
      <c r="G165" s="1" t="s">
        <v>233</v>
      </c>
      <c r="H165" s="1"/>
      <c r="I165" s="1"/>
      <c r="J165" s="2">
        <v>401.55</v>
      </c>
      <c r="K165" s="2">
        <v>3000</v>
      </c>
      <c r="L165" s="2">
        <f t="shared" ref="L165:L174" si="14">ROUND((J165-K165),5)</f>
        <v>-2598.4499999999998</v>
      </c>
      <c r="M165" s="15">
        <f t="shared" ref="M165:M174" si="15">ROUND(IF(K165=0, IF(J165=0, 0, 1), J165/K165),5)</f>
        <v>0.13385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234</v>
      </c>
      <c r="H166" s="1"/>
      <c r="I166" s="1"/>
      <c r="J166" s="2">
        <v>0</v>
      </c>
      <c r="K166" s="2">
        <v>3999.98</v>
      </c>
      <c r="L166" s="2">
        <f t="shared" si="14"/>
        <v>-3999.98</v>
      </c>
      <c r="M166" s="15">
        <f t="shared" si="15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235</v>
      </c>
      <c r="H167" s="1"/>
      <c r="I167" s="1"/>
      <c r="J167" s="2">
        <v>4447.7700000000004</v>
      </c>
      <c r="K167" s="2">
        <v>6000</v>
      </c>
      <c r="L167" s="2">
        <f t="shared" si="14"/>
        <v>-1552.23</v>
      </c>
      <c r="M167" s="15">
        <f t="shared" si="15"/>
        <v>0.74129999999999996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236</v>
      </c>
      <c r="H168" s="1"/>
      <c r="I168" s="1"/>
      <c r="J168" s="2">
        <v>99.99</v>
      </c>
      <c r="K168" s="2">
        <v>12499.96</v>
      </c>
      <c r="L168" s="2">
        <f t="shared" si="14"/>
        <v>-12399.97</v>
      </c>
      <c r="M168" s="15">
        <f t="shared" si="15"/>
        <v>8.0000000000000002E-3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237</v>
      </c>
      <c r="H169" s="1"/>
      <c r="I169" s="1"/>
      <c r="J169" s="2">
        <v>0</v>
      </c>
      <c r="K169" s="2">
        <v>750</v>
      </c>
      <c r="L169" s="2">
        <f t="shared" si="14"/>
        <v>-750</v>
      </c>
      <c r="M169" s="15">
        <f t="shared" si="15"/>
        <v>0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238</v>
      </c>
      <c r="H170" s="1"/>
      <c r="I170" s="1"/>
      <c r="J170" s="2">
        <v>7515.59</v>
      </c>
      <c r="K170" s="2">
        <v>499.96</v>
      </c>
      <c r="L170" s="2">
        <f t="shared" si="14"/>
        <v>7015.63</v>
      </c>
      <c r="M170" s="15">
        <f t="shared" si="15"/>
        <v>15.03238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239</v>
      </c>
      <c r="H171" s="1"/>
      <c r="I171" s="1"/>
      <c r="J171" s="2">
        <v>508.55</v>
      </c>
      <c r="K171" s="2">
        <v>1800</v>
      </c>
      <c r="L171" s="2">
        <f t="shared" si="14"/>
        <v>-1291.45</v>
      </c>
      <c r="M171" s="15">
        <f t="shared" si="15"/>
        <v>0.28253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240</v>
      </c>
      <c r="H172" s="1"/>
      <c r="I172" s="1"/>
      <c r="J172" s="2">
        <v>1646.73</v>
      </c>
      <c r="K172" s="2">
        <v>1500</v>
      </c>
      <c r="L172" s="2">
        <f t="shared" si="14"/>
        <v>146.72999999999999</v>
      </c>
      <c r="M172" s="15">
        <f t="shared" si="15"/>
        <v>1.09782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241</v>
      </c>
      <c r="H173" s="1"/>
      <c r="I173" s="1"/>
      <c r="J173" s="2">
        <v>10178.14</v>
      </c>
      <c r="K173" s="2">
        <v>0</v>
      </c>
      <c r="L173" s="2">
        <f t="shared" si="14"/>
        <v>10178.14</v>
      </c>
      <c r="M173" s="15">
        <f t="shared" si="15"/>
        <v>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242</v>
      </c>
      <c r="H174" s="1"/>
      <c r="I174" s="1"/>
      <c r="J174" s="2">
        <v>0</v>
      </c>
      <c r="K174" s="2">
        <v>499.96</v>
      </c>
      <c r="L174" s="2">
        <f t="shared" si="14"/>
        <v>-499.96</v>
      </c>
      <c r="M174" s="15">
        <f t="shared" si="15"/>
        <v>0</v>
      </c>
    </row>
    <row r="175" spans="1:13" ht="15.75" thickBot="1" x14ac:dyDescent="0.3">
      <c r="A175" s="1"/>
      <c r="B175" s="1"/>
      <c r="C175" s="1"/>
      <c r="D175" s="1"/>
      <c r="E175" s="1"/>
      <c r="F175" s="1"/>
      <c r="G175" s="1" t="s">
        <v>368</v>
      </c>
      <c r="H175" s="1"/>
      <c r="I175" s="1"/>
      <c r="J175" s="8">
        <v>588.66999999999996</v>
      </c>
      <c r="K175" s="8"/>
      <c r="L175" s="8"/>
      <c r="M175" s="17"/>
    </row>
    <row r="176" spans="1:13" x14ac:dyDescent="0.25">
      <c r="A176" s="1"/>
      <c r="B176" s="1"/>
      <c r="C176" s="1"/>
      <c r="D176" s="1"/>
      <c r="E176" s="1"/>
      <c r="F176" s="1" t="s">
        <v>243</v>
      </c>
      <c r="G176" s="1"/>
      <c r="H176" s="1"/>
      <c r="I176" s="1"/>
      <c r="J176" s="2">
        <f>ROUND(SUM(J164:J175),5)</f>
        <v>25386.99</v>
      </c>
      <c r="K176" s="2">
        <f>ROUND(SUM(K164:K175),5)</f>
        <v>30549.86</v>
      </c>
      <c r="L176" s="2">
        <f>ROUND((J176-K176),5)</f>
        <v>-5162.87</v>
      </c>
      <c r="M176" s="15">
        <f>ROUND(IF(K176=0, IF(J176=0, 0, 1), J176/K176),5)</f>
        <v>0.83099999999999996</v>
      </c>
    </row>
    <row r="177" spans="1:13" x14ac:dyDescent="0.25">
      <c r="A177" s="1"/>
      <c r="B177" s="1"/>
      <c r="C177" s="1"/>
      <c r="D177" s="1"/>
      <c r="E177" s="1"/>
      <c r="F177" s="1" t="s">
        <v>244</v>
      </c>
      <c r="G177" s="1"/>
      <c r="H177" s="1"/>
      <c r="I177" s="1"/>
      <c r="J177" s="2"/>
      <c r="K177" s="2"/>
      <c r="L177" s="2"/>
      <c r="M177" s="15"/>
    </row>
    <row r="178" spans="1:13" x14ac:dyDescent="0.25">
      <c r="A178" s="1"/>
      <c r="B178" s="1"/>
      <c r="C178" s="1"/>
      <c r="D178" s="1"/>
      <c r="E178" s="1"/>
      <c r="F178" s="1"/>
      <c r="G178" s="1" t="s">
        <v>369</v>
      </c>
      <c r="H178" s="1"/>
      <c r="I178" s="1"/>
      <c r="J178" s="2">
        <v>1177.3399999999999</v>
      </c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370</v>
      </c>
      <c r="H179" s="1"/>
      <c r="I179" s="1"/>
      <c r="J179" s="2">
        <v>1481.51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245</v>
      </c>
      <c r="H180" s="1"/>
      <c r="I180" s="1"/>
      <c r="J180" s="2">
        <v>153.9</v>
      </c>
      <c r="K180" s="2">
        <v>0</v>
      </c>
      <c r="L180" s="2">
        <f t="shared" ref="L180:L207" si="16">ROUND((J180-K180),5)</f>
        <v>153.9</v>
      </c>
      <c r="M180" s="15">
        <f t="shared" ref="M180:M207" si="17">ROUND(IF(K180=0, IF(J180=0, 0, 1), J180/K180),5)</f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246</v>
      </c>
      <c r="H181" s="1"/>
      <c r="I181" s="1"/>
      <c r="J181" s="2">
        <v>21143.03</v>
      </c>
      <c r="K181" s="2">
        <v>0</v>
      </c>
      <c r="L181" s="2">
        <f t="shared" si="16"/>
        <v>21143.03</v>
      </c>
      <c r="M181" s="15">
        <f t="shared" si="17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247</v>
      </c>
      <c r="H182" s="1"/>
      <c r="I182" s="1"/>
      <c r="J182" s="2">
        <v>789.39</v>
      </c>
      <c r="K182" s="2">
        <v>0</v>
      </c>
      <c r="L182" s="2">
        <f t="shared" si="16"/>
        <v>789.39</v>
      </c>
      <c r="M182" s="15">
        <f t="shared" si="1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248</v>
      </c>
      <c r="H183" s="1"/>
      <c r="I183" s="1"/>
      <c r="J183" s="2">
        <v>619.20000000000005</v>
      </c>
      <c r="K183" s="2">
        <v>0</v>
      </c>
      <c r="L183" s="2">
        <f t="shared" si="16"/>
        <v>619.20000000000005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249</v>
      </c>
      <c r="H184" s="1"/>
      <c r="I184" s="1"/>
      <c r="J184" s="2">
        <v>0</v>
      </c>
      <c r="K184" s="2">
        <v>0</v>
      </c>
      <c r="L184" s="2">
        <f t="shared" si="16"/>
        <v>0</v>
      </c>
      <c r="M184" s="15">
        <f t="shared" si="1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250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251</v>
      </c>
      <c r="H186" s="1"/>
      <c r="I186" s="1"/>
      <c r="J186" s="2">
        <v>12.98</v>
      </c>
      <c r="K186" s="2">
        <v>0</v>
      </c>
      <c r="L186" s="2">
        <f t="shared" si="16"/>
        <v>12.98</v>
      </c>
      <c r="M186" s="15">
        <f t="shared" si="17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252</v>
      </c>
      <c r="H187" s="1"/>
      <c r="I187" s="1"/>
      <c r="J187" s="2">
        <v>415.2</v>
      </c>
      <c r="K187" s="2">
        <v>0</v>
      </c>
      <c r="L187" s="2">
        <f t="shared" si="16"/>
        <v>415.2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253</v>
      </c>
      <c r="H188" s="1"/>
      <c r="I188" s="1"/>
      <c r="J188" s="2">
        <v>0</v>
      </c>
      <c r="K188" s="2">
        <v>0</v>
      </c>
      <c r="L188" s="2">
        <f t="shared" si="16"/>
        <v>0</v>
      </c>
      <c r="M188" s="15">
        <f t="shared" si="17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254</v>
      </c>
      <c r="H189" s="1"/>
      <c r="I189" s="1"/>
      <c r="J189" s="2">
        <v>171.18</v>
      </c>
      <c r="K189" s="2">
        <v>0</v>
      </c>
      <c r="L189" s="2">
        <f t="shared" si="16"/>
        <v>171.18</v>
      </c>
      <c r="M189" s="15">
        <f t="shared" si="17"/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255</v>
      </c>
      <c r="H190" s="1"/>
      <c r="I190" s="1"/>
      <c r="J190" s="2">
        <v>3580.68</v>
      </c>
      <c r="K190" s="2">
        <v>0</v>
      </c>
      <c r="L190" s="2">
        <f t="shared" si="16"/>
        <v>3580.68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256</v>
      </c>
      <c r="H191" s="1"/>
      <c r="I191" s="1"/>
      <c r="J191" s="2">
        <v>0</v>
      </c>
      <c r="K191" s="2">
        <v>0</v>
      </c>
      <c r="L191" s="2">
        <f t="shared" si="16"/>
        <v>0</v>
      </c>
      <c r="M191" s="15">
        <f t="shared" si="17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257</v>
      </c>
      <c r="H192" s="1"/>
      <c r="I192" s="1"/>
      <c r="J192" s="2">
        <v>37.5</v>
      </c>
      <c r="K192" s="2">
        <v>0</v>
      </c>
      <c r="L192" s="2">
        <f t="shared" si="16"/>
        <v>37.5</v>
      </c>
      <c r="M192" s="15">
        <f t="shared" si="17"/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258</v>
      </c>
      <c r="H193" s="1"/>
      <c r="I193" s="1"/>
      <c r="J193" s="2">
        <v>200</v>
      </c>
      <c r="K193" s="2">
        <v>0</v>
      </c>
      <c r="L193" s="2">
        <f t="shared" si="16"/>
        <v>200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259</v>
      </c>
      <c r="H194" s="1"/>
      <c r="I194" s="1"/>
      <c r="J194" s="2">
        <v>187.93</v>
      </c>
      <c r="K194" s="2">
        <v>0</v>
      </c>
      <c r="L194" s="2">
        <f t="shared" si="16"/>
        <v>187.93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260</v>
      </c>
      <c r="H195" s="1"/>
      <c r="I195" s="1"/>
      <c r="J195" s="2">
        <v>0</v>
      </c>
      <c r="K195" s="2">
        <v>0</v>
      </c>
      <c r="L195" s="2">
        <f t="shared" si="16"/>
        <v>0</v>
      </c>
      <c r="M195" s="15">
        <f t="shared" si="17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261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262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263</v>
      </c>
      <c r="H198" s="1"/>
      <c r="I198" s="1"/>
      <c r="J198" s="2">
        <v>200</v>
      </c>
      <c r="K198" s="2">
        <v>0</v>
      </c>
      <c r="L198" s="2">
        <f t="shared" si="16"/>
        <v>200</v>
      </c>
      <c r="M198" s="15">
        <f t="shared" si="17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264</v>
      </c>
      <c r="H199" s="1"/>
      <c r="I199" s="1"/>
      <c r="J199" s="2">
        <v>9011.66</v>
      </c>
      <c r="K199" s="2">
        <v>0</v>
      </c>
      <c r="L199" s="2">
        <f t="shared" si="16"/>
        <v>9011.66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265</v>
      </c>
      <c r="H200" s="1"/>
      <c r="I200" s="1"/>
      <c r="J200" s="2">
        <v>68.75</v>
      </c>
      <c r="K200" s="2">
        <v>0</v>
      </c>
      <c r="L200" s="2">
        <f t="shared" si="16"/>
        <v>68.75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266</v>
      </c>
      <c r="H201" s="1"/>
      <c r="I201" s="1"/>
      <c r="J201" s="2">
        <v>97.71</v>
      </c>
      <c r="K201" s="2">
        <v>0</v>
      </c>
      <c r="L201" s="2">
        <f t="shared" si="16"/>
        <v>97.71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267</v>
      </c>
      <c r="H202" s="1"/>
      <c r="I202" s="1"/>
      <c r="J202" s="2">
        <v>412.27</v>
      </c>
      <c r="K202" s="2">
        <v>0</v>
      </c>
      <c r="L202" s="2">
        <f t="shared" si="16"/>
        <v>412.27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268</v>
      </c>
      <c r="H203" s="1"/>
      <c r="I203" s="1"/>
      <c r="J203" s="2">
        <v>0</v>
      </c>
      <c r="K203" s="2">
        <v>0</v>
      </c>
      <c r="L203" s="2">
        <f t="shared" si="16"/>
        <v>0</v>
      </c>
      <c r="M203" s="15">
        <f t="shared" si="17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269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ht="15.75" thickBot="1" x14ac:dyDescent="0.3">
      <c r="A205" s="1"/>
      <c r="B205" s="1"/>
      <c r="C205" s="1"/>
      <c r="D205" s="1"/>
      <c r="E205" s="1"/>
      <c r="F205" s="1"/>
      <c r="G205" s="1" t="s">
        <v>270</v>
      </c>
      <c r="H205" s="1"/>
      <c r="I205" s="1"/>
      <c r="J205" s="2">
        <v>3763.14</v>
      </c>
      <c r="K205" s="2">
        <v>15000</v>
      </c>
      <c r="L205" s="2">
        <f t="shared" si="16"/>
        <v>-11236.86</v>
      </c>
      <c r="M205" s="15">
        <f t="shared" si="17"/>
        <v>0.25087999999999999</v>
      </c>
    </row>
    <row r="206" spans="1:13" ht="15.75" thickBot="1" x14ac:dyDescent="0.3">
      <c r="A206" s="1"/>
      <c r="B206" s="1"/>
      <c r="C206" s="1"/>
      <c r="D206" s="1"/>
      <c r="E206" s="1"/>
      <c r="F206" s="1" t="s">
        <v>271</v>
      </c>
      <c r="G206" s="1"/>
      <c r="H206" s="1"/>
      <c r="I206" s="1"/>
      <c r="J206" s="3">
        <f>ROUND(SUM(J177:J205),5)</f>
        <v>43523.37</v>
      </c>
      <c r="K206" s="3">
        <f>ROUND(SUM(K177:K205),5)</f>
        <v>15000</v>
      </c>
      <c r="L206" s="3">
        <f t="shared" si="16"/>
        <v>28523.37</v>
      </c>
      <c r="M206" s="16">
        <f t="shared" si="17"/>
        <v>2.9015599999999999</v>
      </c>
    </row>
    <row r="207" spans="1:13" x14ac:dyDescent="0.25">
      <c r="A207" s="1"/>
      <c r="B207" s="1"/>
      <c r="C207" s="1"/>
      <c r="D207" s="1"/>
      <c r="E207" s="1" t="s">
        <v>272</v>
      </c>
      <c r="F207" s="1"/>
      <c r="G207" s="1"/>
      <c r="H207" s="1"/>
      <c r="I207" s="1"/>
      <c r="J207" s="2">
        <f>ROUND(SUM(J160:J163)+J176+J206,5)</f>
        <v>73762.28</v>
      </c>
      <c r="K207" s="2">
        <f>ROUND(SUM(K160:K163)+K176+K206,5)</f>
        <v>50299.9</v>
      </c>
      <c r="L207" s="2">
        <f t="shared" si="16"/>
        <v>23462.38</v>
      </c>
      <c r="M207" s="15">
        <f t="shared" si="17"/>
        <v>1.46645</v>
      </c>
    </row>
    <row r="208" spans="1:13" x14ac:dyDescent="0.25">
      <c r="A208" s="1"/>
      <c r="B208" s="1"/>
      <c r="C208" s="1"/>
      <c r="D208" s="1"/>
      <c r="E208" s="1" t="s">
        <v>273</v>
      </c>
      <c r="F208" s="1"/>
      <c r="G208" s="1"/>
      <c r="H208" s="1"/>
      <c r="I208" s="1"/>
      <c r="J208" s="2"/>
      <c r="K208" s="2"/>
      <c r="L208" s="2"/>
      <c r="M208" s="15"/>
    </row>
    <row r="209" spans="1:13" x14ac:dyDescent="0.25">
      <c r="A209" s="1"/>
      <c r="B209" s="1"/>
      <c r="C209" s="1"/>
      <c r="D209" s="1"/>
      <c r="E209" s="1"/>
      <c r="F209" s="1" t="s">
        <v>274</v>
      </c>
      <c r="G209" s="1"/>
      <c r="H209" s="1"/>
      <c r="I209" s="1"/>
      <c r="J209" s="2">
        <v>57.96</v>
      </c>
      <c r="K209" s="2">
        <v>1500</v>
      </c>
      <c r="L209" s="2">
        <f>ROUND((J209-K209),5)</f>
        <v>-1442.04</v>
      </c>
      <c r="M209" s="15">
        <f>ROUND(IF(K209=0, IF(J209=0, 0, 1), J209/K209),5)</f>
        <v>3.8640000000000001E-2</v>
      </c>
    </row>
    <row r="210" spans="1:13" x14ac:dyDescent="0.25">
      <c r="A210" s="1"/>
      <c r="B210" s="1"/>
      <c r="C210" s="1"/>
      <c r="D210" s="1"/>
      <c r="E210" s="1"/>
      <c r="F210" s="1" t="s">
        <v>275</v>
      </c>
      <c r="G210" s="1"/>
      <c r="H210" s="1"/>
      <c r="I210" s="1"/>
      <c r="J210" s="2">
        <v>8.99</v>
      </c>
      <c r="K210" s="2">
        <v>500</v>
      </c>
      <c r="L210" s="2">
        <f>ROUND((J210-K210),5)</f>
        <v>-491.01</v>
      </c>
      <c r="M210" s="15">
        <f>ROUND(IF(K210=0, IF(J210=0, 0, 1), J210/K210),5)</f>
        <v>1.7979999999999999E-2</v>
      </c>
    </row>
    <row r="211" spans="1:13" ht="15.75" thickBot="1" x14ac:dyDescent="0.3">
      <c r="A211" s="1"/>
      <c r="B211" s="1"/>
      <c r="C211" s="1"/>
      <c r="D211" s="1"/>
      <c r="E211" s="1"/>
      <c r="F211" s="1" t="s">
        <v>371</v>
      </c>
      <c r="G211" s="1"/>
      <c r="H211" s="1"/>
      <c r="I211" s="1"/>
      <c r="J211" s="8">
        <v>160</v>
      </c>
      <c r="K211" s="8"/>
      <c r="L211" s="8"/>
      <c r="M211" s="17"/>
    </row>
    <row r="212" spans="1:13" x14ac:dyDescent="0.25">
      <c r="A212" s="1"/>
      <c r="B212" s="1"/>
      <c r="C212" s="1"/>
      <c r="D212" s="1"/>
      <c r="E212" s="1" t="s">
        <v>276</v>
      </c>
      <c r="F212" s="1"/>
      <c r="G212" s="1"/>
      <c r="H212" s="1"/>
      <c r="I212" s="1"/>
      <c r="J212" s="2">
        <f>ROUND(SUM(J208:J211),5)</f>
        <v>226.95</v>
      </c>
      <c r="K212" s="2">
        <f>ROUND(SUM(K208:K211),5)</f>
        <v>2000</v>
      </c>
      <c r="L212" s="2">
        <f>ROUND((J212-K212),5)</f>
        <v>-1773.05</v>
      </c>
      <c r="M212" s="15">
        <f>ROUND(IF(K212=0, IF(J212=0, 0, 1), J212/K212),5)</f>
        <v>0.11348</v>
      </c>
    </row>
    <row r="213" spans="1:13" x14ac:dyDescent="0.25">
      <c r="A213" s="1"/>
      <c r="B213" s="1"/>
      <c r="C213" s="1"/>
      <c r="D213" s="1"/>
      <c r="E213" s="1" t="s">
        <v>277</v>
      </c>
      <c r="F213" s="1"/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 t="s">
        <v>278</v>
      </c>
      <c r="G214" s="1"/>
      <c r="H214" s="1"/>
      <c r="I214" s="1"/>
      <c r="J214" s="2">
        <v>0</v>
      </c>
      <c r="K214" s="2">
        <v>0</v>
      </c>
      <c r="L214" s="2">
        <f>ROUND((J214-K214),5)</f>
        <v>0</v>
      </c>
      <c r="M214" s="15">
        <f>ROUND(IF(K214=0, IF(J214=0, 0, 1), J214/K214),5)</f>
        <v>0</v>
      </c>
    </row>
    <row r="215" spans="1:13" x14ac:dyDescent="0.25">
      <c r="A215" s="1"/>
      <c r="B215" s="1"/>
      <c r="C215" s="1"/>
      <c r="D215" s="1"/>
      <c r="E215" s="1"/>
      <c r="F215" s="1" t="s">
        <v>279</v>
      </c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/>
      <c r="G216" s="1" t="s">
        <v>280</v>
      </c>
      <c r="H216" s="1"/>
      <c r="I216" s="1"/>
      <c r="J216" s="2">
        <v>-320.33</v>
      </c>
      <c r="K216" s="2">
        <v>0</v>
      </c>
      <c r="L216" s="2">
        <f t="shared" ref="L216:L222" si="18">ROUND((J216-K216),5)</f>
        <v>-320.33</v>
      </c>
      <c r="M216" s="15">
        <f t="shared" ref="M216:M222" si="19">ROUND(IF(K216=0, IF(J216=0, 0, 1), J216/K216),5)</f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281</v>
      </c>
      <c r="H217" s="1"/>
      <c r="I217" s="1"/>
      <c r="J217" s="2">
        <v>538.1</v>
      </c>
      <c r="K217" s="2">
        <v>5000</v>
      </c>
      <c r="L217" s="2">
        <f t="shared" si="18"/>
        <v>-4461.8999999999996</v>
      </c>
      <c r="M217" s="15">
        <f t="shared" si="19"/>
        <v>0.10761999999999999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282</v>
      </c>
      <c r="H218" s="1"/>
      <c r="I218" s="1"/>
      <c r="J218" s="2">
        <v>0</v>
      </c>
      <c r="K218" s="2">
        <v>549.98</v>
      </c>
      <c r="L218" s="2">
        <f t="shared" si="18"/>
        <v>-549.98</v>
      </c>
      <c r="M218" s="15">
        <f t="shared" si="19"/>
        <v>0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283</v>
      </c>
      <c r="H219" s="1"/>
      <c r="I219" s="1"/>
      <c r="J219" s="2">
        <v>0</v>
      </c>
      <c r="K219" s="2">
        <v>0</v>
      </c>
      <c r="L219" s="2">
        <f t="shared" si="18"/>
        <v>0</v>
      </c>
      <c r="M219" s="15">
        <f t="shared" si="19"/>
        <v>0</v>
      </c>
    </row>
    <row r="220" spans="1:13" ht="15.75" thickBot="1" x14ac:dyDescent="0.3">
      <c r="A220" s="1"/>
      <c r="B220" s="1"/>
      <c r="C220" s="1"/>
      <c r="D220" s="1"/>
      <c r="E220" s="1"/>
      <c r="F220" s="1"/>
      <c r="G220" s="1" t="s">
        <v>284</v>
      </c>
      <c r="H220" s="1"/>
      <c r="I220" s="1"/>
      <c r="J220" s="8">
        <v>4149.95</v>
      </c>
      <c r="K220" s="8">
        <v>6000</v>
      </c>
      <c r="L220" s="8">
        <f t="shared" si="18"/>
        <v>-1850.05</v>
      </c>
      <c r="M220" s="17">
        <f t="shared" si="19"/>
        <v>0.69166000000000005</v>
      </c>
    </row>
    <row r="221" spans="1:13" x14ac:dyDescent="0.25">
      <c r="A221" s="1"/>
      <c r="B221" s="1"/>
      <c r="C221" s="1"/>
      <c r="D221" s="1"/>
      <c r="E221" s="1"/>
      <c r="F221" s="1" t="s">
        <v>285</v>
      </c>
      <c r="G221" s="1"/>
      <c r="H221" s="1"/>
      <c r="I221" s="1"/>
      <c r="J221" s="2">
        <f>ROUND(SUM(J215:J220),5)</f>
        <v>4367.72</v>
      </c>
      <c r="K221" s="2">
        <f>ROUND(SUM(K215:K220),5)</f>
        <v>11549.98</v>
      </c>
      <c r="L221" s="2">
        <f t="shared" si="18"/>
        <v>-7182.26</v>
      </c>
      <c r="M221" s="15">
        <f t="shared" si="19"/>
        <v>0.37816</v>
      </c>
    </row>
    <row r="222" spans="1:13" x14ac:dyDescent="0.25">
      <c r="A222" s="1"/>
      <c r="B222" s="1"/>
      <c r="C222" s="1"/>
      <c r="D222" s="1"/>
      <c r="E222" s="1"/>
      <c r="F222" s="1" t="s">
        <v>286</v>
      </c>
      <c r="G222" s="1"/>
      <c r="H222" s="1"/>
      <c r="I222" s="1"/>
      <c r="J222" s="2">
        <v>0</v>
      </c>
      <c r="K222" s="2">
        <v>0</v>
      </c>
      <c r="L222" s="2">
        <f t="shared" si="18"/>
        <v>0</v>
      </c>
      <c r="M222" s="15">
        <f t="shared" si="19"/>
        <v>0</v>
      </c>
    </row>
    <row r="223" spans="1:13" x14ac:dyDescent="0.25">
      <c r="A223" s="1"/>
      <c r="B223" s="1"/>
      <c r="C223" s="1"/>
      <c r="D223" s="1"/>
      <c r="E223" s="1"/>
      <c r="F223" s="1" t="s">
        <v>287</v>
      </c>
      <c r="G223" s="1"/>
      <c r="H223" s="1"/>
      <c r="I223" s="1"/>
      <c r="J223" s="2"/>
      <c r="K223" s="2"/>
      <c r="L223" s="2"/>
      <c r="M223" s="15"/>
    </row>
    <row r="224" spans="1:13" x14ac:dyDescent="0.25">
      <c r="A224" s="1"/>
      <c r="B224" s="1"/>
      <c r="C224" s="1"/>
      <c r="D224" s="1"/>
      <c r="E224" s="1"/>
      <c r="F224" s="1"/>
      <c r="G224" s="1" t="s">
        <v>288</v>
      </c>
      <c r="H224" s="1"/>
      <c r="I224" s="1"/>
      <c r="J224" s="2">
        <v>1927.79</v>
      </c>
      <c r="K224" s="2">
        <v>1249.96</v>
      </c>
      <c r="L224" s="2">
        <f>ROUND((J224-K224),5)</f>
        <v>677.83</v>
      </c>
      <c r="M224" s="15">
        <f>ROUND(IF(K224=0, IF(J224=0, 0, 1), J224/K224),5)</f>
        <v>1.5422800000000001</v>
      </c>
    </row>
    <row r="225" spans="1:13" x14ac:dyDescent="0.25">
      <c r="A225" s="1"/>
      <c r="B225" s="1"/>
      <c r="C225" s="1"/>
      <c r="D225" s="1"/>
      <c r="E225" s="1"/>
      <c r="F225" s="1"/>
      <c r="G225" s="1" t="s">
        <v>289</v>
      </c>
      <c r="H225" s="1"/>
      <c r="I225" s="1"/>
      <c r="J225" s="2">
        <v>32</v>
      </c>
      <c r="K225" s="2">
        <v>500.02</v>
      </c>
      <c r="L225" s="2">
        <f>ROUND((J225-K225),5)</f>
        <v>-468.02</v>
      </c>
      <c r="M225" s="15">
        <f>ROUND(IF(K225=0, IF(J225=0, 0, 1), J225/K225),5)</f>
        <v>6.4000000000000001E-2</v>
      </c>
    </row>
    <row r="226" spans="1:13" ht="15.75" thickBot="1" x14ac:dyDescent="0.3">
      <c r="A226" s="1"/>
      <c r="B226" s="1"/>
      <c r="C226" s="1"/>
      <c r="D226" s="1"/>
      <c r="E226" s="1"/>
      <c r="F226" s="1"/>
      <c r="G226" s="1" t="s">
        <v>372</v>
      </c>
      <c r="H226" s="1"/>
      <c r="I226" s="1"/>
      <c r="J226" s="2">
        <v>415.67</v>
      </c>
      <c r="K226" s="2"/>
      <c r="L226" s="2"/>
      <c r="M226" s="15"/>
    </row>
    <row r="227" spans="1:13" ht="15.75" thickBot="1" x14ac:dyDescent="0.3">
      <c r="A227" s="1"/>
      <c r="B227" s="1"/>
      <c r="C227" s="1"/>
      <c r="D227" s="1"/>
      <c r="E227" s="1"/>
      <c r="F227" s="1" t="s">
        <v>290</v>
      </c>
      <c r="G227" s="1"/>
      <c r="H227" s="1"/>
      <c r="I227" s="1"/>
      <c r="J227" s="3">
        <f>ROUND(SUM(J223:J226),5)</f>
        <v>2375.46</v>
      </c>
      <c r="K227" s="3">
        <f>ROUND(SUM(K223:K226),5)</f>
        <v>1749.98</v>
      </c>
      <c r="L227" s="3">
        <f>ROUND((J227-K227),5)</f>
        <v>625.48</v>
      </c>
      <c r="M227" s="16">
        <f>ROUND(IF(K227=0, IF(J227=0, 0, 1), J227/K227),5)</f>
        <v>1.3574200000000001</v>
      </c>
    </row>
    <row r="228" spans="1:13" x14ac:dyDescent="0.25">
      <c r="A228" s="1"/>
      <c r="B228" s="1"/>
      <c r="C228" s="1"/>
      <c r="D228" s="1"/>
      <c r="E228" s="1" t="s">
        <v>291</v>
      </c>
      <c r="F228" s="1"/>
      <c r="G228" s="1"/>
      <c r="H228" s="1"/>
      <c r="I228" s="1"/>
      <c r="J228" s="2">
        <f>ROUND(SUM(J213:J214)+SUM(J221:J222)+J227,5)</f>
        <v>6743.18</v>
      </c>
      <c r="K228" s="2">
        <f>ROUND(SUM(K213:K214)+SUM(K221:K222)+K227,5)</f>
        <v>13299.96</v>
      </c>
      <c r="L228" s="2">
        <f>ROUND((J228-K228),5)</f>
        <v>-6556.78</v>
      </c>
      <c r="M228" s="15">
        <f>ROUND(IF(K228=0, IF(J228=0, 0, 1), J228/K228),5)</f>
        <v>0.50700999999999996</v>
      </c>
    </row>
    <row r="229" spans="1:13" x14ac:dyDescent="0.25">
      <c r="A229" s="1"/>
      <c r="B229" s="1"/>
      <c r="C229" s="1"/>
      <c r="D229" s="1"/>
      <c r="E229" s="1" t="s">
        <v>292</v>
      </c>
      <c r="F229" s="1"/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 t="s">
        <v>293</v>
      </c>
      <c r="G230" s="1"/>
      <c r="H230" s="1"/>
      <c r="I230" s="1"/>
      <c r="J230" s="2">
        <v>2632.37</v>
      </c>
      <c r="K230" s="2">
        <v>5250</v>
      </c>
      <c r="L230" s="2">
        <f t="shared" ref="L230:L235" si="20">ROUND((J230-K230),5)</f>
        <v>-2617.63</v>
      </c>
      <c r="M230" s="15">
        <f t="shared" ref="M230:M235" si="21">ROUND(IF(K230=0, IF(J230=0, 0, 1), J230/K230),5)</f>
        <v>0.50139999999999996</v>
      </c>
    </row>
    <row r="231" spans="1:13" x14ac:dyDescent="0.25">
      <c r="A231" s="1"/>
      <c r="B231" s="1"/>
      <c r="C231" s="1"/>
      <c r="D231" s="1"/>
      <c r="E231" s="1"/>
      <c r="F231" s="1" t="s">
        <v>294</v>
      </c>
      <c r="G231" s="1"/>
      <c r="H231" s="1"/>
      <c r="I231" s="1"/>
      <c r="J231" s="2">
        <v>0</v>
      </c>
      <c r="K231" s="2">
        <v>0</v>
      </c>
      <c r="L231" s="2">
        <f t="shared" si="20"/>
        <v>0</v>
      </c>
      <c r="M231" s="15">
        <f t="shared" si="21"/>
        <v>0</v>
      </c>
    </row>
    <row r="232" spans="1:13" x14ac:dyDescent="0.25">
      <c r="A232" s="1"/>
      <c r="B232" s="1"/>
      <c r="C232" s="1"/>
      <c r="D232" s="1"/>
      <c r="E232" s="1"/>
      <c r="F232" s="1" t="s">
        <v>295</v>
      </c>
      <c r="G232" s="1"/>
      <c r="H232" s="1"/>
      <c r="I232" s="1"/>
      <c r="J232" s="2">
        <v>0</v>
      </c>
      <c r="K232" s="2">
        <v>5000</v>
      </c>
      <c r="L232" s="2">
        <f t="shared" si="20"/>
        <v>-5000</v>
      </c>
      <c r="M232" s="15">
        <f t="shared" si="21"/>
        <v>0</v>
      </c>
    </row>
    <row r="233" spans="1:13" x14ac:dyDescent="0.25">
      <c r="A233" s="1"/>
      <c r="B233" s="1"/>
      <c r="C233" s="1"/>
      <c r="D233" s="1"/>
      <c r="E233" s="1"/>
      <c r="F233" s="1" t="s">
        <v>296</v>
      </c>
      <c r="G233" s="1"/>
      <c r="H233" s="1"/>
      <c r="I233" s="1"/>
      <c r="J233" s="2">
        <v>0</v>
      </c>
      <c r="K233" s="2">
        <v>6706.32</v>
      </c>
      <c r="L233" s="2">
        <f t="shared" si="20"/>
        <v>-6706.32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297</v>
      </c>
      <c r="G234" s="1"/>
      <c r="H234" s="1"/>
      <c r="I234" s="1"/>
      <c r="J234" s="2">
        <v>3211.75</v>
      </c>
      <c r="K234" s="2">
        <v>2824.96</v>
      </c>
      <c r="L234" s="2">
        <f t="shared" si="20"/>
        <v>386.79</v>
      </c>
      <c r="M234" s="15">
        <f t="shared" si="21"/>
        <v>1.1369199999999999</v>
      </c>
    </row>
    <row r="235" spans="1:13" x14ac:dyDescent="0.25">
      <c r="A235" s="1"/>
      <c r="B235" s="1"/>
      <c r="C235" s="1"/>
      <c r="D235" s="1"/>
      <c r="E235" s="1"/>
      <c r="F235" s="1" t="s">
        <v>298</v>
      </c>
      <c r="G235" s="1"/>
      <c r="H235" s="1"/>
      <c r="I235" s="1"/>
      <c r="J235" s="2">
        <v>1824.18</v>
      </c>
      <c r="K235" s="2">
        <v>13500</v>
      </c>
      <c r="L235" s="2">
        <f t="shared" si="20"/>
        <v>-11675.82</v>
      </c>
      <c r="M235" s="15">
        <f t="shared" si="21"/>
        <v>0.13511999999999999</v>
      </c>
    </row>
    <row r="236" spans="1:13" x14ac:dyDescent="0.25">
      <c r="A236" s="1"/>
      <c r="B236" s="1"/>
      <c r="C236" s="1"/>
      <c r="D236" s="1"/>
      <c r="E236" s="1"/>
      <c r="F236" s="1" t="s">
        <v>299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300</v>
      </c>
      <c r="H237" s="1"/>
      <c r="I237" s="1"/>
      <c r="J237" s="2">
        <v>0</v>
      </c>
      <c r="K237" s="2">
        <v>40000</v>
      </c>
      <c r="L237" s="2">
        <f t="shared" ref="L237:L243" si="22">ROUND((J237-K237),5)</f>
        <v>-40000</v>
      </c>
      <c r="M237" s="15">
        <f t="shared" ref="M237:M243" si="23">ROUND(IF(K237=0, IF(J237=0, 0, 1), J237/K237),5)</f>
        <v>0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301</v>
      </c>
      <c r="H238" s="1"/>
      <c r="I238" s="1"/>
      <c r="J238" s="2">
        <v>550</v>
      </c>
      <c r="K238" s="2">
        <v>550</v>
      </c>
      <c r="L238" s="2">
        <f t="shared" si="22"/>
        <v>0</v>
      </c>
      <c r="M238" s="15">
        <f t="shared" si="23"/>
        <v>1</v>
      </c>
    </row>
    <row r="239" spans="1:13" ht="15.75" thickBot="1" x14ac:dyDescent="0.3">
      <c r="A239" s="1"/>
      <c r="B239" s="1"/>
      <c r="C239" s="1"/>
      <c r="D239" s="1"/>
      <c r="E239" s="1"/>
      <c r="F239" s="1" t="s">
        <v>302</v>
      </c>
      <c r="G239" s="1"/>
      <c r="H239" s="1"/>
      <c r="I239" s="1"/>
      <c r="J239" s="3">
        <f>ROUND(SUM(J236:J238),5)</f>
        <v>550</v>
      </c>
      <c r="K239" s="3">
        <f>ROUND(SUM(K236:K238),5)</f>
        <v>40550</v>
      </c>
      <c r="L239" s="3">
        <f t="shared" si="22"/>
        <v>-40000</v>
      </c>
      <c r="M239" s="16">
        <f t="shared" si="23"/>
        <v>1.3559999999999999E-2</v>
      </c>
    </row>
    <row r="240" spans="1:13" x14ac:dyDescent="0.25">
      <c r="A240" s="1"/>
      <c r="B240" s="1"/>
      <c r="C240" s="1"/>
      <c r="D240" s="1"/>
      <c r="E240" s="1" t="s">
        <v>303</v>
      </c>
      <c r="F240" s="1"/>
      <c r="G240" s="1"/>
      <c r="H240" s="1"/>
      <c r="I240" s="1"/>
      <c r="J240" s="2">
        <f>ROUND(SUM(J229:J235)+J239,5)</f>
        <v>8218.2999999999993</v>
      </c>
      <c r="K240" s="2">
        <f>ROUND(SUM(K229:K235)+K239,5)</f>
        <v>73831.28</v>
      </c>
      <c r="L240" s="2">
        <f t="shared" si="22"/>
        <v>-65612.98</v>
      </c>
      <c r="M240" s="15">
        <f t="shared" si="23"/>
        <v>0.11131000000000001</v>
      </c>
    </row>
    <row r="241" spans="1:13" ht="15.75" thickBot="1" x14ac:dyDescent="0.3">
      <c r="A241" s="1"/>
      <c r="B241" s="1"/>
      <c r="C241" s="1"/>
      <c r="D241" s="1"/>
      <c r="E241" s="1" t="s">
        <v>304</v>
      </c>
      <c r="F241" s="1"/>
      <c r="G241" s="1"/>
      <c r="H241" s="1"/>
      <c r="I241" s="1"/>
      <c r="J241" s="2">
        <v>169.75</v>
      </c>
      <c r="K241" s="2">
        <v>0</v>
      </c>
      <c r="L241" s="2">
        <f t="shared" si="22"/>
        <v>169.75</v>
      </c>
      <c r="M241" s="15">
        <f t="shared" si="23"/>
        <v>1</v>
      </c>
    </row>
    <row r="242" spans="1:13" ht="15.75" thickBot="1" x14ac:dyDescent="0.3">
      <c r="A242" s="1"/>
      <c r="B242" s="1"/>
      <c r="C242" s="1"/>
      <c r="D242" s="1" t="s">
        <v>305</v>
      </c>
      <c r="E242" s="1"/>
      <c r="F242" s="1"/>
      <c r="G242" s="1"/>
      <c r="H242" s="1"/>
      <c r="I242" s="1"/>
      <c r="J242" s="3">
        <f>ROUND(SUM(J40:J41)+J47+J148+J152+J159+J207+J212+J228+SUM(J240:J241),5)</f>
        <v>701128.07</v>
      </c>
      <c r="K242" s="3">
        <f>ROUND(SUM(K40:K41)+K47+K148+K152+K159+K207+K212+K228+SUM(K240:K241),5)</f>
        <v>873907.38</v>
      </c>
      <c r="L242" s="3">
        <f t="shared" si="22"/>
        <v>-172779.31</v>
      </c>
      <c r="M242" s="16">
        <f t="shared" si="23"/>
        <v>0.80228999999999995</v>
      </c>
    </row>
    <row r="243" spans="1:13" x14ac:dyDescent="0.25">
      <c r="A243" s="1"/>
      <c r="B243" s="1" t="s">
        <v>306</v>
      </c>
      <c r="C243" s="1"/>
      <c r="D243" s="1"/>
      <c r="E243" s="1"/>
      <c r="F243" s="1"/>
      <c r="G243" s="1"/>
      <c r="H243" s="1"/>
      <c r="I243" s="1"/>
      <c r="J243" s="2">
        <f>ROUND(J3+J39-J242,5)</f>
        <v>626938.29</v>
      </c>
      <c r="K243" s="2">
        <f>ROUND(K3+K39-K242,5)</f>
        <v>-18922.169999999998</v>
      </c>
      <c r="L243" s="2">
        <f t="shared" si="22"/>
        <v>645860.46</v>
      </c>
      <c r="M243" s="15">
        <f t="shared" si="23"/>
        <v>-33.132469999999998</v>
      </c>
    </row>
    <row r="244" spans="1:13" x14ac:dyDescent="0.25">
      <c r="A244" s="1"/>
      <c r="B244" s="1" t="s">
        <v>307</v>
      </c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15"/>
    </row>
    <row r="245" spans="1:13" x14ac:dyDescent="0.25">
      <c r="A245" s="1"/>
      <c r="B245" s="1"/>
      <c r="C245" s="1" t="s">
        <v>308</v>
      </c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/>
      <c r="D246" s="1" t="s">
        <v>373</v>
      </c>
      <c r="E246" s="1"/>
      <c r="F246" s="1"/>
      <c r="G246" s="1"/>
      <c r="H246" s="1"/>
      <c r="I246" s="1"/>
      <c r="J246" s="2"/>
      <c r="K246" s="2"/>
      <c r="L246" s="2"/>
      <c r="M246" s="15"/>
    </row>
    <row r="247" spans="1:13" ht="15.75" thickBot="1" x14ac:dyDescent="0.3">
      <c r="A247" s="1"/>
      <c r="B247" s="1"/>
      <c r="C247" s="1"/>
      <c r="D247" s="1"/>
      <c r="E247" s="1" t="s">
        <v>374</v>
      </c>
      <c r="F247" s="1"/>
      <c r="G247" s="1"/>
      <c r="H247" s="1"/>
      <c r="I247" s="1"/>
      <c r="J247" s="8">
        <v>7812.5</v>
      </c>
      <c r="K247" s="2"/>
      <c r="L247" s="2"/>
      <c r="M247" s="15"/>
    </row>
    <row r="248" spans="1:13" x14ac:dyDescent="0.25">
      <c r="A248" s="1"/>
      <c r="B248" s="1"/>
      <c r="C248" s="1"/>
      <c r="D248" s="1" t="s">
        <v>375</v>
      </c>
      <c r="E248" s="1"/>
      <c r="F248" s="1"/>
      <c r="G248" s="1"/>
      <c r="H248" s="1"/>
      <c r="I248" s="1"/>
      <c r="J248" s="2">
        <f>ROUND(SUM(J246:J247),5)</f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309</v>
      </c>
      <c r="E249" s="1"/>
      <c r="F249" s="1"/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 t="s">
        <v>310</v>
      </c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 t="s">
        <v>311</v>
      </c>
      <c r="G251" s="1"/>
      <c r="H251" s="1"/>
      <c r="I251" s="1"/>
      <c r="J251" s="2">
        <v>650</v>
      </c>
      <c r="K251" s="2">
        <v>999.98</v>
      </c>
      <c r="L251" s="2">
        <f t="shared" ref="L251:L258" si="24">ROUND((J251-K251),5)</f>
        <v>-349.98</v>
      </c>
      <c r="M251" s="15">
        <f t="shared" ref="M251:M258" si="25">ROUND(IF(K251=0, IF(J251=0, 0, 1), J251/K251),5)</f>
        <v>0.65000999999999998</v>
      </c>
    </row>
    <row r="252" spans="1:13" x14ac:dyDescent="0.25">
      <c r="A252" s="1"/>
      <c r="B252" s="1"/>
      <c r="C252" s="1"/>
      <c r="D252" s="1"/>
      <c r="E252" s="1"/>
      <c r="F252" s="1" t="s">
        <v>312</v>
      </c>
      <c r="G252" s="1"/>
      <c r="H252" s="1"/>
      <c r="I252" s="1"/>
      <c r="J252" s="2">
        <v>0</v>
      </c>
      <c r="K252" s="2">
        <v>0</v>
      </c>
      <c r="L252" s="2">
        <f t="shared" si="24"/>
        <v>0</v>
      </c>
      <c r="M252" s="15">
        <f t="shared" si="25"/>
        <v>0</v>
      </c>
    </row>
    <row r="253" spans="1:13" x14ac:dyDescent="0.25">
      <c r="A253" s="1"/>
      <c r="B253" s="1"/>
      <c r="C253" s="1"/>
      <c r="D253" s="1"/>
      <c r="E253" s="1"/>
      <c r="F253" s="1" t="s">
        <v>313</v>
      </c>
      <c r="G253" s="1"/>
      <c r="H253" s="1"/>
      <c r="I253" s="1"/>
      <c r="J253" s="2">
        <v>150</v>
      </c>
      <c r="K253" s="2">
        <v>0</v>
      </c>
      <c r="L253" s="2">
        <f t="shared" si="24"/>
        <v>150</v>
      </c>
      <c r="M253" s="15">
        <f t="shared" si="25"/>
        <v>1</v>
      </c>
    </row>
    <row r="254" spans="1:13" x14ac:dyDescent="0.25">
      <c r="A254" s="1"/>
      <c r="B254" s="1"/>
      <c r="C254" s="1"/>
      <c r="D254" s="1"/>
      <c r="E254" s="1"/>
      <c r="F254" s="1" t="s">
        <v>314</v>
      </c>
      <c r="G254" s="1"/>
      <c r="H254" s="1"/>
      <c r="I254" s="1"/>
      <c r="J254" s="2">
        <v>0</v>
      </c>
      <c r="K254" s="2">
        <v>0</v>
      </c>
      <c r="L254" s="2">
        <f t="shared" si="24"/>
        <v>0</v>
      </c>
      <c r="M254" s="15">
        <f t="shared" si="25"/>
        <v>0</v>
      </c>
    </row>
    <row r="255" spans="1:13" x14ac:dyDescent="0.25">
      <c r="A255" s="1"/>
      <c r="B255" s="1"/>
      <c r="C255" s="1"/>
      <c r="D255" s="1"/>
      <c r="E255" s="1"/>
      <c r="F255" s="1" t="s">
        <v>315</v>
      </c>
      <c r="G255" s="1"/>
      <c r="H255" s="1"/>
      <c r="I255" s="1"/>
      <c r="J255" s="2">
        <v>1628.5</v>
      </c>
      <c r="K255" s="2">
        <v>0</v>
      </c>
      <c r="L255" s="2">
        <f t="shared" si="24"/>
        <v>1628.5</v>
      </c>
      <c r="M255" s="15">
        <f t="shared" si="25"/>
        <v>1</v>
      </c>
    </row>
    <row r="256" spans="1:13" ht="15.75" thickBot="1" x14ac:dyDescent="0.3">
      <c r="A256" s="1"/>
      <c r="B256" s="1"/>
      <c r="C256" s="1"/>
      <c r="D256" s="1"/>
      <c r="E256" s="1"/>
      <c r="F256" s="1" t="s">
        <v>316</v>
      </c>
      <c r="G256" s="1"/>
      <c r="H256" s="1"/>
      <c r="I256" s="1"/>
      <c r="J256" s="8">
        <v>150</v>
      </c>
      <c r="K256" s="8">
        <v>0</v>
      </c>
      <c r="L256" s="8">
        <f t="shared" si="24"/>
        <v>150</v>
      </c>
      <c r="M256" s="17">
        <f t="shared" si="25"/>
        <v>1</v>
      </c>
    </row>
    <row r="257" spans="1:13" x14ac:dyDescent="0.25">
      <c r="A257" s="1"/>
      <c r="B257" s="1"/>
      <c r="C257" s="1"/>
      <c r="D257" s="1"/>
      <c r="E257" s="1" t="s">
        <v>317</v>
      </c>
      <c r="F257" s="1"/>
      <c r="G257" s="1"/>
      <c r="H257" s="1"/>
      <c r="I257" s="1"/>
      <c r="J257" s="2">
        <f>ROUND(SUM(J250:J256),5)</f>
        <v>2578.5</v>
      </c>
      <c r="K257" s="2">
        <f>ROUND(SUM(K250:K256),5)</f>
        <v>999.98</v>
      </c>
      <c r="L257" s="2">
        <f t="shared" si="24"/>
        <v>1578.52</v>
      </c>
      <c r="M257" s="15">
        <f t="shared" si="25"/>
        <v>2.5785499999999999</v>
      </c>
    </row>
    <row r="258" spans="1:13" x14ac:dyDescent="0.25">
      <c r="A258" s="1"/>
      <c r="B258" s="1"/>
      <c r="C258" s="1"/>
      <c r="D258" s="1"/>
      <c r="E258" s="1" t="s">
        <v>318</v>
      </c>
      <c r="F258" s="1"/>
      <c r="G258" s="1"/>
      <c r="H258" s="1"/>
      <c r="I258" s="1"/>
      <c r="J258" s="2">
        <v>0</v>
      </c>
      <c r="K258" s="2">
        <v>0</v>
      </c>
      <c r="L258" s="2">
        <f t="shared" si="24"/>
        <v>0</v>
      </c>
      <c r="M258" s="15">
        <f t="shared" si="25"/>
        <v>0</v>
      </c>
    </row>
    <row r="259" spans="1:13" x14ac:dyDescent="0.25">
      <c r="A259" s="1"/>
      <c r="B259" s="1"/>
      <c r="C259" s="1"/>
      <c r="D259" s="1"/>
      <c r="E259" s="1" t="s">
        <v>319</v>
      </c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/>
      <c r="E260" s="1"/>
      <c r="F260" s="1" t="s">
        <v>320</v>
      </c>
      <c r="G260" s="1"/>
      <c r="H260" s="1"/>
      <c r="I260" s="1"/>
      <c r="J260" s="2">
        <v>0</v>
      </c>
      <c r="K260" s="2">
        <v>0</v>
      </c>
      <c r="L260" s="2">
        <f t="shared" ref="L260:L265" si="26">ROUND((J260-K260),5)</f>
        <v>0</v>
      </c>
      <c r="M260" s="15">
        <f t="shared" ref="M260:M265" si="27">ROUND(IF(K260=0, IF(J260=0, 0, 1), J260/K260),5)</f>
        <v>0</v>
      </c>
    </row>
    <row r="261" spans="1:13" x14ac:dyDescent="0.25">
      <c r="A261" s="1"/>
      <c r="B261" s="1"/>
      <c r="C261" s="1"/>
      <c r="D261" s="1"/>
      <c r="E261" s="1"/>
      <c r="F261" s="1" t="s">
        <v>321</v>
      </c>
      <c r="G261" s="1"/>
      <c r="H261" s="1"/>
      <c r="I261" s="1"/>
      <c r="J261" s="2">
        <v>550</v>
      </c>
      <c r="K261" s="2">
        <v>0</v>
      </c>
      <c r="L261" s="2">
        <f t="shared" si="26"/>
        <v>550</v>
      </c>
      <c r="M261" s="15">
        <f t="shared" si="27"/>
        <v>1</v>
      </c>
    </row>
    <row r="262" spans="1:13" x14ac:dyDescent="0.25">
      <c r="A262" s="1"/>
      <c r="B262" s="1"/>
      <c r="C262" s="1"/>
      <c r="D262" s="1"/>
      <c r="E262" s="1"/>
      <c r="F262" s="1" t="s">
        <v>322</v>
      </c>
      <c r="G262" s="1"/>
      <c r="H262" s="1"/>
      <c r="I262" s="1"/>
      <c r="J262" s="2">
        <v>10000</v>
      </c>
      <c r="K262" s="2">
        <v>0</v>
      </c>
      <c r="L262" s="2">
        <f t="shared" si="26"/>
        <v>10000</v>
      </c>
      <c r="M262" s="15">
        <f t="shared" si="27"/>
        <v>1</v>
      </c>
    </row>
    <row r="263" spans="1:13" ht="15.75" thickBot="1" x14ac:dyDescent="0.3">
      <c r="A263" s="1"/>
      <c r="B263" s="1"/>
      <c r="C263" s="1"/>
      <c r="D263" s="1"/>
      <c r="E263" s="1"/>
      <c r="F263" s="1" t="s">
        <v>323</v>
      </c>
      <c r="G263" s="1"/>
      <c r="H263" s="1"/>
      <c r="I263" s="1"/>
      <c r="J263" s="8">
        <v>0</v>
      </c>
      <c r="K263" s="8">
        <v>0</v>
      </c>
      <c r="L263" s="8">
        <f t="shared" si="26"/>
        <v>0</v>
      </c>
      <c r="M263" s="17">
        <f t="shared" si="27"/>
        <v>0</v>
      </c>
    </row>
    <row r="264" spans="1:13" x14ac:dyDescent="0.25">
      <c r="A264" s="1"/>
      <c r="B264" s="1"/>
      <c r="C264" s="1"/>
      <c r="D264" s="1"/>
      <c r="E264" s="1" t="s">
        <v>324</v>
      </c>
      <c r="F264" s="1"/>
      <c r="G264" s="1"/>
      <c r="H264" s="1"/>
      <c r="I264" s="1"/>
      <c r="J264" s="2">
        <f>ROUND(SUM(J259:J263),5)</f>
        <v>10550</v>
      </c>
      <c r="K264" s="2">
        <f>ROUND(SUM(K259:K263),5)</f>
        <v>0</v>
      </c>
      <c r="L264" s="2">
        <f t="shared" si="26"/>
        <v>10550</v>
      </c>
      <c r="M264" s="15">
        <f t="shared" si="27"/>
        <v>1</v>
      </c>
    </row>
    <row r="265" spans="1:13" x14ac:dyDescent="0.25">
      <c r="A265" s="1"/>
      <c r="B265" s="1"/>
      <c r="C265" s="1"/>
      <c r="D265" s="1"/>
      <c r="E265" s="1" t="s">
        <v>325</v>
      </c>
      <c r="F265" s="1"/>
      <c r="G265" s="1"/>
      <c r="H265" s="1"/>
      <c r="I265" s="1"/>
      <c r="J265" s="2">
        <v>0</v>
      </c>
      <c r="K265" s="2">
        <v>0</v>
      </c>
      <c r="L265" s="2">
        <f t="shared" si="26"/>
        <v>0</v>
      </c>
      <c r="M265" s="15">
        <f t="shared" si="27"/>
        <v>0</v>
      </c>
    </row>
    <row r="266" spans="1:13" x14ac:dyDescent="0.25">
      <c r="A266" s="1"/>
      <c r="B266" s="1"/>
      <c r="C266" s="1"/>
      <c r="D266" s="1"/>
      <c r="E266" s="1" t="s">
        <v>326</v>
      </c>
      <c r="F266" s="1"/>
      <c r="G266" s="1"/>
      <c r="H266" s="1"/>
      <c r="I266" s="1"/>
      <c r="J266" s="2"/>
      <c r="K266" s="2"/>
      <c r="L266" s="2"/>
      <c r="M266" s="15"/>
    </row>
    <row r="267" spans="1:13" x14ac:dyDescent="0.25">
      <c r="A267" s="1"/>
      <c r="B267" s="1"/>
      <c r="C267" s="1"/>
      <c r="D267" s="1"/>
      <c r="E267" s="1"/>
      <c r="F267" s="1" t="s">
        <v>327</v>
      </c>
      <c r="G267" s="1"/>
      <c r="H267" s="1"/>
      <c r="I267" s="1"/>
      <c r="J267" s="2">
        <v>0</v>
      </c>
      <c r="K267" s="2">
        <v>0</v>
      </c>
      <c r="L267" s="2">
        <f t="shared" ref="L267:L280" si="28">ROUND((J267-K267),5)</f>
        <v>0</v>
      </c>
      <c r="M267" s="15">
        <f t="shared" ref="M267:M280" si="29">ROUND(IF(K267=0, IF(J267=0, 0, 1), J267/K267),5)</f>
        <v>0</v>
      </c>
    </row>
    <row r="268" spans="1:13" x14ac:dyDescent="0.25">
      <c r="A268" s="1"/>
      <c r="B268" s="1"/>
      <c r="C268" s="1"/>
      <c r="D268" s="1"/>
      <c r="E268" s="1"/>
      <c r="F268" s="1" t="s">
        <v>328</v>
      </c>
      <c r="G268" s="1"/>
      <c r="H268" s="1"/>
      <c r="I268" s="1"/>
      <c r="J268" s="2">
        <v>0</v>
      </c>
      <c r="K268" s="2">
        <v>0</v>
      </c>
      <c r="L268" s="2">
        <f t="shared" si="28"/>
        <v>0</v>
      </c>
      <c r="M268" s="15">
        <f t="shared" si="29"/>
        <v>0</v>
      </c>
    </row>
    <row r="269" spans="1:13" x14ac:dyDescent="0.25">
      <c r="A269" s="1"/>
      <c r="B269" s="1"/>
      <c r="C269" s="1"/>
      <c r="D269" s="1"/>
      <c r="E269" s="1"/>
      <c r="F269" s="1" t="s">
        <v>329</v>
      </c>
      <c r="G269" s="1"/>
      <c r="H269" s="1"/>
      <c r="I269" s="1"/>
      <c r="J269" s="2">
        <v>0</v>
      </c>
      <c r="K269" s="2">
        <v>0</v>
      </c>
      <c r="L269" s="2">
        <f t="shared" si="28"/>
        <v>0</v>
      </c>
      <c r="M269" s="15">
        <f t="shared" si="29"/>
        <v>0</v>
      </c>
    </row>
    <row r="270" spans="1:13" x14ac:dyDescent="0.25">
      <c r="A270" s="1"/>
      <c r="B270" s="1"/>
      <c r="C270" s="1"/>
      <c r="D270" s="1"/>
      <c r="E270" s="1"/>
      <c r="F270" s="1" t="s">
        <v>330</v>
      </c>
      <c r="G270" s="1"/>
      <c r="H270" s="1"/>
      <c r="I270" s="1"/>
      <c r="J270" s="2">
        <v>0</v>
      </c>
      <c r="K270" s="2">
        <v>0</v>
      </c>
      <c r="L270" s="2">
        <f t="shared" si="28"/>
        <v>0</v>
      </c>
      <c r="M270" s="15">
        <f t="shared" si="29"/>
        <v>0</v>
      </c>
    </row>
    <row r="271" spans="1:13" x14ac:dyDescent="0.25">
      <c r="A271" s="1"/>
      <c r="B271" s="1"/>
      <c r="C271" s="1"/>
      <c r="D271" s="1"/>
      <c r="E271" s="1"/>
      <c r="F271" s="1" t="s">
        <v>331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332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333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334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x14ac:dyDescent="0.25">
      <c r="A275" s="1"/>
      <c r="B275" s="1"/>
      <c r="C275" s="1"/>
      <c r="D275" s="1"/>
      <c r="E275" s="1"/>
      <c r="F275" s="1" t="s">
        <v>335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336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ht="15.75" thickBot="1" x14ac:dyDescent="0.3">
      <c r="A277" s="1"/>
      <c r="B277" s="1"/>
      <c r="C277" s="1"/>
      <c r="D277" s="1"/>
      <c r="E277" s="1"/>
      <c r="F277" s="1" t="s">
        <v>337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ht="15.75" thickBot="1" x14ac:dyDescent="0.3">
      <c r="A278" s="1"/>
      <c r="B278" s="1"/>
      <c r="C278" s="1"/>
      <c r="D278" s="1"/>
      <c r="E278" s="1" t="s">
        <v>338</v>
      </c>
      <c r="F278" s="1"/>
      <c r="G278" s="1"/>
      <c r="H278" s="1"/>
      <c r="I278" s="1"/>
      <c r="J278" s="4">
        <f>ROUND(SUM(J266:J277),5)</f>
        <v>0</v>
      </c>
      <c r="K278" s="4">
        <f>ROUND(SUM(K266:K277),5)</f>
        <v>0</v>
      </c>
      <c r="L278" s="4">
        <f t="shared" si="28"/>
        <v>0</v>
      </c>
      <c r="M278" s="18">
        <f t="shared" si="29"/>
        <v>0</v>
      </c>
    </row>
    <row r="279" spans="1:13" ht="15.75" thickBot="1" x14ac:dyDescent="0.3">
      <c r="A279" s="1"/>
      <c r="B279" s="1"/>
      <c r="C279" s="1"/>
      <c r="D279" s="1" t="s">
        <v>339</v>
      </c>
      <c r="E279" s="1"/>
      <c r="F279" s="1"/>
      <c r="G279" s="1"/>
      <c r="H279" s="1"/>
      <c r="I279" s="1"/>
      <c r="J279" s="3">
        <f>ROUND(J249+SUM(J257:J258)+SUM(J264:J265)+J278,5)</f>
        <v>13128.5</v>
      </c>
      <c r="K279" s="3">
        <f>ROUND(K249+SUM(K257:K258)+SUM(K264:K265)+K278,5)</f>
        <v>999.98</v>
      </c>
      <c r="L279" s="3">
        <f t="shared" si="28"/>
        <v>12128.52</v>
      </c>
      <c r="M279" s="16">
        <f t="shared" si="29"/>
        <v>13.12876</v>
      </c>
    </row>
    <row r="280" spans="1:13" x14ac:dyDescent="0.25">
      <c r="A280" s="1"/>
      <c r="B280" s="1"/>
      <c r="C280" s="1" t="s">
        <v>340</v>
      </c>
      <c r="D280" s="1"/>
      <c r="E280" s="1"/>
      <c r="F280" s="1"/>
      <c r="G280" s="1"/>
      <c r="H280" s="1"/>
      <c r="I280" s="1"/>
      <c r="J280" s="2">
        <f>ROUND(J245+J248+J279,5)</f>
        <v>20941</v>
      </c>
      <c r="K280" s="2">
        <f>ROUND(K245+K248+K279,5)</f>
        <v>999.98</v>
      </c>
      <c r="L280" s="2">
        <f t="shared" si="28"/>
        <v>19941.02</v>
      </c>
      <c r="M280" s="15">
        <f t="shared" si="29"/>
        <v>20.941420000000001</v>
      </c>
    </row>
    <row r="281" spans="1:13" x14ac:dyDescent="0.25">
      <c r="A281" s="1"/>
      <c r="B281" s="1"/>
      <c r="C281" s="1" t="s">
        <v>341</v>
      </c>
      <c r="D281" s="1"/>
      <c r="E281" s="1"/>
      <c r="F281" s="1"/>
      <c r="G281" s="1"/>
      <c r="H281" s="1"/>
      <c r="I281" s="1"/>
      <c r="J281" s="2"/>
      <c r="K281" s="2"/>
      <c r="L281" s="2"/>
      <c r="M281" s="15"/>
    </row>
    <row r="282" spans="1:13" x14ac:dyDescent="0.25">
      <c r="A282" s="1"/>
      <c r="B282" s="1"/>
      <c r="C282" s="1"/>
      <c r="D282" s="1" t="s">
        <v>342</v>
      </c>
      <c r="E282" s="1"/>
      <c r="F282" s="1"/>
      <c r="G282" s="1"/>
      <c r="H282" s="1"/>
      <c r="I282" s="1"/>
      <c r="J282" s="2"/>
      <c r="K282" s="2"/>
      <c r="L282" s="2"/>
      <c r="M282" s="15"/>
    </row>
    <row r="283" spans="1:13" x14ac:dyDescent="0.25">
      <c r="A283" s="1"/>
      <c r="B283" s="1"/>
      <c r="C283" s="1"/>
      <c r="D283" s="1"/>
      <c r="E283" s="1" t="s">
        <v>343</v>
      </c>
      <c r="F283" s="1"/>
      <c r="G283" s="1"/>
      <c r="H283" s="1"/>
      <c r="I283" s="1"/>
      <c r="J283" s="2">
        <v>2600</v>
      </c>
      <c r="K283" s="2"/>
      <c r="L283" s="2"/>
      <c r="M283" s="15"/>
    </row>
    <row r="284" spans="1:13" x14ac:dyDescent="0.25">
      <c r="A284" s="1"/>
      <c r="B284" s="1"/>
      <c r="C284" s="1"/>
      <c r="D284" s="1"/>
      <c r="E284" s="1" t="s">
        <v>376</v>
      </c>
      <c r="F284" s="1"/>
      <c r="G284" s="1"/>
      <c r="H284" s="1"/>
      <c r="I284" s="1"/>
      <c r="J284" s="2">
        <v>7812.5</v>
      </c>
      <c r="K284" s="2"/>
      <c r="L284" s="2"/>
      <c r="M284" s="15"/>
    </row>
    <row r="285" spans="1:13" ht="15.75" thickBot="1" x14ac:dyDescent="0.3">
      <c r="A285" s="1"/>
      <c r="B285" s="1"/>
      <c r="C285" s="1"/>
      <c r="D285" s="1"/>
      <c r="E285" s="1" t="s">
        <v>344</v>
      </c>
      <c r="F285" s="1"/>
      <c r="G285" s="1"/>
      <c r="H285" s="1"/>
      <c r="I285" s="1"/>
      <c r="J285" s="8">
        <v>0</v>
      </c>
      <c r="K285" s="8">
        <v>0</v>
      </c>
      <c r="L285" s="8">
        <f>ROUND((J285-K285),5)</f>
        <v>0</v>
      </c>
      <c r="M285" s="17">
        <f>ROUND(IF(K285=0, IF(J285=0, 0, 1), J285/K285),5)</f>
        <v>0</v>
      </c>
    </row>
    <row r="286" spans="1:13" x14ac:dyDescent="0.25">
      <c r="A286" s="1"/>
      <c r="B286" s="1"/>
      <c r="C286" s="1"/>
      <c r="D286" s="1" t="s">
        <v>345</v>
      </c>
      <c r="E286" s="1"/>
      <c r="F286" s="1"/>
      <c r="G286" s="1"/>
      <c r="H286" s="1"/>
      <c r="I286" s="1"/>
      <c r="J286" s="2">
        <f>ROUND(SUM(J282:J285),5)</f>
        <v>10412.5</v>
      </c>
      <c r="K286" s="2">
        <f>ROUND(SUM(K282:K285),5)</f>
        <v>0</v>
      </c>
      <c r="L286" s="2">
        <f>ROUND((J286-K286),5)</f>
        <v>10412.5</v>
      </c>
      <c r="M286" s="15">
        <f>ROUND(IF(K286=0, IF(J286=0, 0, 1), J286/K286),5)</f>
        <v>1</v>
      </c>
    </row>
    <row r="287" spans="1:13" x14ac:dyDescent="0.25">
      <c r="A287" s="1"/>
      <c r="B287" s="1"/>
      <c r="C287" s="1"/>
      <c r="D287" s="1" t="s">
        <v>346</v>
      </c>
      <c r="E287" s="1"/>
      <c r="F287" s="1"/>
      <c r="G287" s="1"/>
      <c r="H287" s="1"/>
      <c r="I287" s="1"/>
      <c r="J287" s="2"/>
      <c r="K287" s="2"/>
      <c r="L287" s="2"/>
      <c r="M287" s="15"/>
    </row>
    <row r="288" spans="1:13" x14ac:dyDescent="0.25">
      <c r="A288" s="1"/>
      <c r="B288" s="1"/>
      <c r="C288" s="1"/>
      <c r="D288" s="1"/>
      <c r="E288" s="1" t="s">
        <v>377</v>
      </c>
      <c r="F288" s="1"/>
      <c r="G288" s="1"/>
      <c r="H288" s="1"/>
      <c r="I288" s="1"/>
      <c r="J288" s="2">
        <v>20135.36</v>
      </c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378</v>
      </c>
      <c r="F289" s="1"/>
      <c r="G289" s="1"/>
      <c r="H289" s="1"/>
      <c r="I289" s="1"/>
      <c r="J289" s="2">
        <v>575.89</v>
      </c>
      <c r="K289" s="2"/>
      <c r="L289" s="2"/>
      <c r="M289" s="15"/>
    </row>
    <row r="290" spans="1:13" x14ac:dyDescent="0.25">
      <c r="A290" s="1"/>
      <c r="B290" s="1"/>
      <c r="C290" s="1"/>
      <c r="D290" s="1"/>
      <c r="E290" s="1" t="s">
        <v>379</v>
      </c>
      <c r="F290" s="1"/>
      <c r="G290" s="1"/>
      <c r="H290" s="1"/>
      <c r="I290" s="1"/>
      <c r="J290" s="2">
        <v>6834.48</v>
      </c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347</v>
      </c>
      <c r="F291" s="1"/>
      <c r="G291" s="1"/>
      <c r="H291" s="1"/>
      <c r="I291" s="1"/>
      <c r="J291" s="2"/>
      <c r="K291" s="2"/>
      <c r="L291" s="2"/>
      <c r="M291" s="15"/>
    </row>
    <row r="292" spans="1:13" ht="15.75" thickBot="1" x14ac:dyDescent="0.3">
      <c r="A292" s="1"/>
      <c r="B292" s="1"/>
      <c r="C292" s="1"/>
      <c r="D292" s="1"/>
      <c r="E292" s="1"/>
      <c r="F292" s="1" t="s">
        <v>348</v>
      </c>
      <c r="G292" s="1"/>
      <c r="H292" s="1"/>
      <c r="I292" s="1"/>
      <c r="J292" s="8">
        <v>22948.38</v>
      </c>
      <c r="K292" s="2"/>
      <c r="L292" s="2"/>
      <c r="M292" s="15"/>
    </row>
    <row r="293" spans="1:13" x14ac:dyDescent="0.25">
      <c r="A293" s="1"/>
      <c r="B293" s="1"/>
      <c r="C293" s="1"/>
      <c r="D293" s="1"/>
      <c r="E293" s="1" t="s">
        <v>349</v>
      </c>
      <c r="F293" s="1"/>
      <c r="G293" s="1"/>
      <c r="H293" s="1"/>
      <c r="I293" s="1"/>
      <c r="J293" s="2">
        <f>ROUND(SUM(J291:J292),5)</f>
        <v>22948.38</v>
      </c>
      <c r="K293" s="2"/>
      <c r="L293" s="2"/>
      <c r="M293" s="15"/>
    </row>
    <row r="294" spans="1:13" ht="15.75" thickBot="1" x14ac:dyDescent="0.3">
      <c r="A294" s="1"/>
      <c r="B294" s="1"/>
      <c r="C294" s="1"/>
      <c r="D294" s="1"/>
      <c r="E294" s="1" t="s">
        <v>350</v>
      </c>
      <c r="F294" s="1"/>
      <c r="G294" s="1"/>
      <c r="H294" s="1"/>
      <c r="I294" s="1"/>
      <c r="J294" s="8">
        <v>6323.25</v>
      </c>
      <c r="K294" s="2"/>
      <c r="L294" s="2"/>
      <c r="M294" s="15"/>
    </row>
    <row r="295" spans="1:13" x14ac:dyDescent="0.25">
      <c r="A295" s="1"/>
      <c r="B295" s="1"/>
      <c r="C295" s="1"/>
      <c r="D295" s="1" t="s">
        <v>351</v>
      </c>
      <c r="E295" s="1"/>
      <c r="F295" s="1"/>
      <c r="G295" s="1"/>
      <c r="H295" s="1"/>
      <c r="I295" s="1"/>
      <c r="J295" s="2">
        <f>ROUND(SUM(J287:J290)+SUM(J293:J294),5)</f>
        <v>56817.36</v>
      </c>
      <c r="K295" s="2"/>
      <c r="L295" s="2"/>
      <c r="M295" s="15"/>
    </row>
    <row r="296" spans="1:13" x14ac:dyDescent="0.25">
      <c r="A296" s="1"/>
      <c r="B296" s="1"/>
      <c r="C296" s="1"/>
      <c r="D296" s="1" t="s">
        <v>352</v>
      </c>
      <c r="E296" s="1"/>
      <c r="F296" s="1"/>
      <c r="G296" s="1"/>
      <c r="H296" s="1"/>
      <c r="I296" s="1"/>
      <c r="J296" s="2"/>
      <c r="K296" s="2"/>
      <c r="L296" s="2"/>
      <c r="M296" s="15"/>
    </row>
    <row r="297" spans="1:13" x14ac:dyDescent="0.25">
      <c r="A297" s="1"/>
      <c r="B297" s="1"/>
      <c r="C297" s="1"/>
      <c r="D297" s="1"/>
      <c r="E297" s="1" t="s">
        <v>353</v>
      </c>
      <c r="F297" s="1"/>
      <c r="G297" s="1"/>
      <c r="H297" s="1"/>
      <c r="I297" s="1"/>
      <c r="J297" s="2">
        <v>0</v>
      </c>
      <c r="K297" s="2">
        <v>23375.5</v>
      </c>
      <c r="L297" s="2">
        <f t="shared" ref="L297:L306" si="30">ROUND((J297-K297),5)</f>
        <v>-23375.5</v>
      </c>
      <c r="M297" s="15">
        <f t="shared" ref="M297:M306" si="31">ROUND(IF(K297=0, IF(J297=0, 0, 1), J297/K297),5)</f>
        <v>0</v>
      </c>
    </row>
    <row r="298" spans="1:13" x14ac:dyDescent="0.25">
      <c r="A298" s="1"/>
      <c r="B298" s="1"/>
      <c r="C298" s="1"/>
      <c r="D298" s="1"/>
      <c r="E298" s="1" t="s">
        <v>354</v>
      </c>
      <c r="F298" s="1"/>
      <c r="G298" s="1"/>
      <c r="H298" s="1"/>
      <c r="I298" s="1"/>
      <c r="J298" s="2">
        <v>0</v>
      </c>
      <c r="K298" s="2">
        <v>37548.5</v>
      </c>
      <c r="L298" s="2">
        <f t="shared" si="30"/>
        <v>-37548.5</v>
      </c>
      <c r="M298" s="15">
        <f t="shared" si="31"/>
        <v>0</v>
      </c>
    </row>
    <row r="299" spans="1:13" x14ac:dyDescent="0.25">
      <c r="A299" s="1"/>
      <c r="B299" s="1"/>
      <c r="C299" s="1"/>
      <c r="D299" s="1"/>
      <c r="E299" s="1" t="s">
        <v>355</v>
      </c>
      <c r="F299" s="1"/>
      <c r="G299" s="1"/>
      <c r="H299" s="1"/>
      <c r="I299" s="1"/>
      <c r="J299" s="2">
        <v>0</v>
      </c>
      <c r="K299" s="2">
        <v>14840</v>
      </c>
      <c r="L299" s="2">
        <f t="shared" si="30"/>
        <v>-14840</v>
      </c>
      <c r="M299" s="15">
        <f t="shared" si="31"/>
        <v>0</v>
      </c>
    </row>
    <row r="300" spans="1:13" x14ac:dyDescent="0.25">
      <c r="A300" s="1"/>
      <c r="B300" s="1"/>
      <c r="C300" s="1"/>
      <c r="D300" s="1"/>
      <c r="E300" s="1" t="s">
        <v>356</v>
      </c>
      <c r="F300" s="1"/>
      <c r="G300" s="1"/>
      <c r="H300" s="1"/>
      <c r="I300" s="1"/>
      <c r="J300" s="2">
        <v>0</v>
      </c>
      <c r="K300" s="2">
        <v>827</v>
      </c>
      <c r="L300" s="2">
        <f t="shared" si="30"/>
        <v>-827</v>
      </c>
      <c r="M300" s="15">
        <f t="shared" si="31"/>
        <v>0</v>
      </c>
    </row>
    <row r="301" spans="1:13" x14ac:dyDescent="0.25">
      <c r="A301" s="1"/>
      <c r="B301" s="1"/>
      <c r="C301" s="1"/>
      <c r="D301" s="1"/>
      <c r="E301" s="1" t="s">
        <v>357</v>
      </c>
      <c r="F301" s="1"/>
      <c r="G301" s="1"/>
      <c r="H301" s="1"/>
      <c r="I301" s="1"/>
      <c r="J301" s="2">
        <v>0</v>
      </c>
      <c r="K301" s="2">
        <v>45093</v>
      </c>
      <c r="L301" s="2">
        <f t="shared" si="30"/>
        <v>-45093</v>
      </c>
      <c r="M301" s="15">
        <f t="shared" si="31"/>
        <v>0</v>
      </c>
    </row>
    <row r="302" spans="1:13" ht="15.75" thickBot="1" x14ac:dyDescent="0.3">
      <c r="A302" s="1"/>
      <c r="B302" s="1"/>
      <c r="C302" s="1"/>
      <c r="D302" s="1"/>
      <c r="E302" s="1" t="s">
        <v>358</v>
      </c>
      <c r="F302" s="1"/>
      <c r="G302" s="1"/>
      <c r="H302" s="1"/>
      <c r="I302" s="1"/>
      <c r="J302" s="2">
        <v>0</v>
      </c>
      <c r="K302" s="2">
        <v>44348.5</v>
      </c>
      <c r="L302" s="2">
        <f t="shared" si="30"/>
        <v>-44348.5</v>
      </c>
      <c r="M302" s="15">
        <f t="shared" si="31"/>
        <v>0</v>
      </c>
    </row>
    <row r="303" spans="1:13" ht="15.75" thickBot="1" x14ac:dyDescent="0.3">
      <c r="A303" s="1"/>
      <c r="B303" s="1"/>
      <c r="C303" s="1"/>
      <c r="D303" s="1" t="s">
        <v>359</v>
      </c>
      <c r="E303" s="1"/>
      <c r="F303" s="1"/>
      <c r="G303" s="1"/>
      <c r="H303" s="1"/>
      <c r="I303" s="1"/>
      <c r="J303" s="4">
        <f>ROUND(SUM(J296:J302),5)</f>
        <v>0</v>
      </c>
      <c r="K303" s="4">
        <f>ROUND(SUM(K296:K302),5)</f>
        <v>166032.5</v>
      </c>
      <c r="L303" s="4">
        <f t="shared" si="30"/>
        <v>-166032.5</v>
      </c>
      <c r="M303" s="18">
        <f t="shared" si="31"/>
        <v>0</v>
      </c>
    </row>
    <row r="304" spans="1:13" ht="15.75" thickBot="1" x14ac:dyDescent="0.3">
      <c r="A304" s="1"/>
      <c r="B304" s="1"/>
      <c r="C304" s="1" t="s">
        <v>360</v>
      </c>
      <c r="D304" s="1"/>
      <c r="E304" s="1"/>
      <c r="F304" s="1"/>
      <c r="G304" s="1"/>
      <c r="H304" s="1"/>
      <c r="I304" s="1"/>
      <c r="J304" s="4">
        <f>ROUND(J281+J286+J295+J303,5)</f>
        <v>67229.86</v>
      </c>
      <c r="K304" s="4">
        <f>ROUND(K281+K286+K295+K303,5)</f>
        <v>166032.5</v>
      </c>
      <c r="L304" s="4">
        <f t="shared" si="30"/>
        <v>-98802.64</v>
      </c>
      <c r="M304" s="18">
        <f t="shared" si="31"/>
        <v>0.40492</v>
      </c>
    </row>
    <row r="305" spans="1:13" ht="15.75" thickBot="1" x14ac:dyDescent="0.3">
      <c r="A305" s="1"/>
      <c r="B305" s="1" t="s">
        <v>361</v>
      </c>
      <c r="C305" s="1"/>
      <c r="D305" s="1"/>
      <c r="E305" s="1"/>
      <c r="F305" s="1"/>
      <c r="G305" s="1"/>
      <c r="H305" s="1"/>
      <c r="I305" s="1"/>
      <c r="J305" s="4">
        <f>ROUND(J244+J280-J304,5)</f>
        <v>-46288.86</v>
      </c>
      <c r="K305" s="4">
        <f>ROUND(K244+K280-K304,5)</f>
        <v>-165032.51999999999</v>
      </c>
      <c r="L305" s="4">
        <f t="shared" si="30"/>
        <v>118743.66</v>
      </c>
      <c r="M305" s="18">
        <f t="shared" si="31"/>
        <v>0.28048000000000001</v>
      </c>
    </row>
    <row r="306" spans="1:13" s="7" customFormat="1" ht="12" thickBot="1" x14ac:dyDescent="0.25">
      <c r="A306" s="5" t="s">
        <v>69</v>
      </c>
      <c r="B306" s="5"/>
      <c r="C306" s="5"/>
      <c r="D306" s="5"/>
      <c r="E306" s="5"/>
      <c r="F306" s="5"/>
      <c r="G306" s="5"/>
      <c r="H306" s="5"/>
      <c r="I306" s="5"/>
      <c r="J306" s="6">
        <f>ROUND(J243+J305,5)</f>
        <v>580649.43000000005</v>
      </c>
      <c r="K306" s="6">
        <f>ROUND(K243+K305,5)</f>
        <v>-183954.69</v>
      </c>
      <c r="L306" s="6">
        <f t="shared" si="30"/>
        <v>764604.12</v>
      </c>
      <c r="M306" s="19">
        <f t="shared" si="31"/>
        <v>-3.1564800000000002</v>
      </c>
    </row>
    <row r="307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9:34 AM
&amp;"Arial,Bold"&amp;8 07/10/24
&amp;"Arial,Bold"&amp;8 Accrual Basis&amp;C&amp;"Arial,Bold"&amp;12 Nederland Fire Protection District
&amp;"Arial,Bold"&amp;14 Income &amp;&amp; Expense Budget vs. Actual
&amp;"Arial,Bold"&amp;10 January through June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7" r:id="rId4" name="FILTER"/>
      </mc:Fallback>
    </mc:AlternateContent>
    <mc:AlternateContent xmlns:mc="http://schemas.openxmlformats.org/markup-compatibility/2006">
      <mc:Choice Requires="x14">
        <control shapeId="921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9218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4169-9438-4F95-8604-7DCA0B2DBBD0}">
  <sheetPr codeName="Sheet4"/>
  <dimension ref="A1:Q438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customWidth="1"/>
    <col min="6" max="6" width="32.140625" customWidth="1"/>
    <col min="7" max="7" width="2.28515625" customWidth="1"/>
    <col min="8" max="8" width="14.28515625" bestFit="1" customWidth="1"/>
    <col min="9" max="9" width="8.7109375" bestFit="1" customWidth="1"/>
    <col min="10" max="10" width="11.5703125" bestFit="1" customWidth="1"/>
    <col min="11" max="11" width="26.140625" bestFit="1" customWidth="1"/>
    <col min="12" max="12" width="30.7109375" customWidth="1"/>
    <col min="13" max="13" width="7.85546875" bestFit="1" customWidth="1"/>
    <col min="14" max="14" width="3.28515625" bestFit="1" customWidth="1"/>
    <col min="15" max="15" width="26" bestFit="1" customWidth="1"/>
    <col min="16" max="17" width="8.42578125" bestFit="1" customWidth="1"/>
  </cols>
  <sheetData>
    <row r="1" spans="1:17" s="11" customFormat="1" ht="15.75" thickBot="1" x14ac:dyDescent="0.3">
      <c r="A1" s="32"/>
      <c r="B1" s="32"/>
      <c r="C1" s="32"/>
      <c r="D1" s="32"/>
      <c r="E1" s="32"/>
      <c r="F1" s="32"/>
      <c r="G1" s="32"/>
      <c r="H1" s="10" t="s">
        <v>380</v>
      </c>
      <c r="I1" s="10" t="s">
        <v>381</v>
      </c>
      <c r="J1" s="10" t="s">
        <v>382</v>
      </c>
      <c r="K1" s="10" t="s">
        <v>383</v>
      </c>
      <c r="L1" s="10" t="s">
        <v>384</v>
      </c>
      <c r="M1" s="10" t="s">
        <v>385</v>
      </c>
      <c r="N1" s="10" t="s">
        <v>386</v>
      </c>
      <c r="O1" s="10" t="s">
        <v>387</v>
      </c>
      <c r="P1" s="10" t="s">
        <v>388</v>
      </c>
      <c r="Q1" s="10" t="s">
        <v>389</v>
      </c>
    </row>
    <row r="2" spans="1:17" ht="15.75" thickTop="1" x14ac:dyDescent="0.25">
      <c r="A2" s="1"/>
      <c r="B2" s="1" t="s">
        <v>83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ht="15.75" thickBot="1" x14ac:dyDescent="0.3">
      <c r="A3" s="21"/>
      <c r="B3" s="21"/>
      <c r="C3" s="21"/>
      <c r="D3" s="21"/>
      <c r="E3" s="21"/>
      <c r="F3" s="21"/>
      <c r="G3" s="24"/>
      <c r="H3" s="24" t="s">
        <v>458</v>
      </c>
      <c r="I3" s="25">
        <v>45447</v>
      </c>
      <c r="J3" s="24" t="s">
        <v>463</v>
      </c>
      <c r="K3" s="24" t="s">
        <v>503</v>
      </c>
      <c r="L3" s="24" t="s">
        <v>561</v>
      </c>
      <c r="M3" s="24" t="s">
        <v>710</v>
      </c>
      <c r="N3" s="26"/>
      <c r="O3" s="24" t="s">
        <v>10</v>
      </c>
      <c r="P3" s="27">
        <v>100</v>
      </c>
      <c r="Q3" s="27">
        <f>ROUND(Q2+P3,5)</f>
        <v>100</v>
      </c>
    </row>
    <row r="4" spans="1:17" x14ac:dyDescent="0.25">
      <c r="A4" s="28"/>
      <c r="B4" s="28" t="s">
        <v>390</v>
      </c>
      <c r="C4" s="28"/>
      <c r="D4" s="28"/>
      <c r="E4" s="28"/>
      <c r="F4" s="28"/>
      <c r="G4" s="28"/>
      <c r="H4" s="28"/>
      <c r="I4" s="29"/>
      <c r="J4" s="28"/>
      <c r="K4" s="28"/>
      <c r="L4" s="28"/>
      <c r="M4" s="28"/>
      <c r="N4" s="28"/>
      <c r="O4" s="28"/>
      <c r="P4" s="2">
        <f>ROUND(SUM(P2:P3),5)</f>
        <v>100</v>
      </c>
      <c r="Q4" s="2">
        <f>Q3</f>
        <v>100</v>
      </c>
    </row>
    <row r="5" spans="1:17" x14ac:dyDescent="0.25">
      <c r="A5" s="1"/>
      <c r="B5" s="1" t="s">
        <v>84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1"/>
      <c r="O5" s="1"/>
      <c r="P5" s="23"/>
      <c r="Q5" s="23"/>
    </row>
    <row r="6" spans="1:17" x14ac:dyDescent="0.25">
      <c r="A6" s="24"/>
      <c r="B6" s="24"/>
      <c r="C6" s="24"/>
      <c r="D6" s="24"/>
      <c r="E6" s="24"/>
      <c r="F6" s="24"/>
      <c r="G6" s="24"/>
      <c r="H6" s="24" t="s">
        <v>458</v>
      </c>
      <c r="I6" s="25">
        <v>45473</v>
      </c>
      <c r="J6" s="24"/>
      <c r="K6" s="24"/>
      <c r="L6" s="24" t="s">
        <v>562</v>
      </c>
      <c r="M6" s="24" t="s">
        <v>710</v>
      </c>
      <c r="N6" s="26"/>
      <c r="O6" s="24" t="s">
        <v>11</v>
      </c>
      <c r="P6" s="30">
        <v>0.73</v>
      </c>
      <c r="Q6" s="30">
        <f t="shared" ref="Q6:Q12" si="0">ROUND(Q5+P6,5)</f>
        <v>0.73</v>
      </c>
    </row>
    <row r="7" spans="1:17" x14ac:dyDescent="0.25">
      <c r="A7" s="24"/>
      <c r="B7" s="24"/>
      <c r="C7" s="24"/>
      <c r="D7" s="24"/>
      <c r="E7" s="24"/>
      <c r="F7" s="24"/>
      <c r="G7" s="24"/>
      <c r="H7" s="24" t="s">
        <v>458</v>
      </c>
      <c r="I7" s="25">
        <v>45473</v>
      </c>
      <c r="J7" s="24"/>
      <c r="K7" s="24"/>
      <c r="L7" s="24" t="s">
        <v>562</v>
      </c>
      <c r="M7" s="24" t="s">
        <v>710</v>
      </c>
      <c r="N7" s="26"/>
      <c r="O7" s="24" t="s">
        <v>10</v>
      </c>
      <c r="P7" s="30">
        <v>0.52</v>
      </c>
      <c r="Q7" s="30">
        <f t="shared" si="0"/>
        <v>1.25</v>
      </c>
    </row>
    <row r="8" spans="1:17" x14ac:dyDescent="0.25">
      <c r="A8" s="24"/>
      <c r="B8" s="24"/>
      <c r="C8" s="24"/>
      <c r="D8" s="24"/>
      <c r="E8" s="24"/>
      <c r="F8" s="24"/>
      <c r="G8" s="24"/>
      <c r="H8" s="24" t="s">
        <v>458</v>
      </c>
      <c r="I8" s="25">
        <v>45473</v>
      </c>
      <c r="J8" s="24"/>
      <c r="K8" s="24"/>
      <c r="L8" s="24" t="s">
        <v>562</v>
      </c>
      <c r="M8" s="24" t="s">
        <v>710</v>
      </c>
      <c r="N8" s="26"/>
      <c r="O8" s="24" t="s">
        <v>6</v>
      </c>
      <c r="P8" s="30">
        <v>4286.24</v>
      </c>
      <c r="Q8" s="30">
        <f t="shared" si="0"/>
        <v>4287.49</v>
      </c>
    </row>
    <row r="9" spans="1:17" x14ac:dyDescent="0.25">
      <c r="A9" s="24"/>
      <c r="B9" s="24"/>
      <c r="C9" s="24"/>
      <c r="D9" s="24"/>
      <c r="E9" s="24"/>
      <c r="F9" s="24"/>
      <c r="G9" s="24"/>
      <c r="H9" s="24" t="s">
        <v>458</v>
      </c>
      <c r="I9" s="25">
        <v>45473</v>
      </c>
      <c r="J9" s="24"/>
      <c r="K9" s="24"/>
      <c r="L9" s="24" t="s">
        <v>562</v>
      </c>
      <c r="M9" s="24" t="s">
        <v>710</v>
      </c>
      <c r="N9" s="26"/>
      <c r="O9" s="24" t="s">
        <v>9</v>
      </c>
      <c r="P9" s="30">
        <v>202.69</v>
      </c>
      <c r="Q9" s="30">
        <f t="shared" si="0"/>
        <v>4490.18</v>
      </c>
    </row>
    <row r="10" spans="1:17" x14ac:dyDescent="0.25">
      <c r="A10" s="24"/>
      <c r="B10" s="24"/>
      <c r="C10" s="24"/>
      <c r="D10" s="24"/>
      <c r="E10" s="24"/>
      <c r="F10" s="24"/>
      <c r="G10" s="24"/>
      <c r="H10" s="24" t="s">
        <v>458</v>
      </c>
      <c r="I10" s="25">
        <v>45473</v>
      </c>
      <c r="J10" s="24"/>
      <c r="K10" s="24"/>
      <c r="L10" s="24" t="s">
        <v>562</v>
      </c>
      <c r="M10" s="24" t="s">
        <v>710</v>
      </c>
      <c r="N10" s="26"/>
      <c r="O10" s="24" t="s">
        <v>8</v>
      </c>
      <c r="P10" s="30">
        <v>130.33000000000001</v>
      </c>
      <c r="Q10" s="30">
        <f t="shared" si="0"/>
        <v>4620.51</v>
      </c>
    </row>
    <row r="11" spans="1:17" x14ac:dyDescent="0.25">
      <c r="A11" s="24"/>
      <c r="B11" s="24"/>
      <c r="C11" s="24"/>
      <c r="D11" s="24"/>
      <c r="E11" s="24"/>
      <c r="F11" s="24"/>
      <c r="G11" s="24"/>
      <c r="H11" s="24" t="s">
        <v>458</v>
      </c>
      <c r="I11" s="25">
        <v>45473</v>
      </c>
      <c r="J11" s="24"/>
      <c r="K11" s="24"/>
      <c r="L11" s="24" t="s">
        <v>562</v>
      </c>
      <c r="M11" s="24" t="s">
        <v>710</v>
      </c>
      <c r="N11" s="26"/>
      <c r="O11" s="24" t="s">
        <v>7</v>
      </c>
      <c r="P11" s="30">
        <v>912.99</v>
      </c>
      <c r="Q11" s="30">
        <f t="shared" si="0"/>
        <v>5533.5</v>
      </c>
    </row>
    <row r="12" spans="1:17" ht="15.75" thickBot="1" x14ac:dyDescent="0.3">
      <c r="A12" s="24"/>
      <c r="B12" s="24"/>
      <c r="C12" s="24"/>
      <c r="D12" s="24"/>
      <c r="E12" s="24"/>
      <c r="F12" s="24"/>
      <c r="G12" s="24"/>
      <c r="H12" s="24" t="s">
        <v>458</v>
      </c>
      <c r="I12" s="25">
        <v>45473</v>
      </c>
      <c r="J12" s="24"/>
      <c r="K12" s="24"/>
      <c r="L12" s="24" t="s">
        <v>562</v>
      </c>
      <c r="M12" s="24" t="s">
        <v>710</v>
      </c>
      <c r="N12" s="26"/>
      <c r="O12" s="24" t="s">
        <v>5</v>
      </c>
      <c r="P12" s="27">
        <v>12.93</v>
      </c>
      <c r="Q12" s="27">
        <f t="shared" si="0"/>
        <v>5546.43</v>
      </c>
    </row>
    <row r="13" spans="1:17" x14ac:dyDescent="0.25">
      <c r="A13" s="28"/>
      <c r="B13" s="28" t="s">
        <v>391</v>
      </c>
      <c r="C13" s="28"/>
      <c r="D13" s="28"/>
      <c r="E13" s="28"/>
      <c r="F13" s="28"/>
      <c r="G13" s="28"/>
      <c r="H13" s="28"/>
      <c r="I13" s="29"/>
      <c r="J13" s="28"/>
      <c r="K13" s="28"/>
      <c r="L13" s="28"/>
      <c r="M13" s="28"/>
      <c r="N13" s="28"/>
      <c r="O13" s="28"/>
      <c r="P13" s="2">
        <f>ROUND(SUM(P5:P12),5)</f>
        <v>5546.43</v>
      </c>
      <c r="Q13" s="2">
        <f>Q12</f>
        <v>5546.43</v>
      </c>
    </row>
    <row r="14" spans="1:17" x14ac:dyDescent="0.25">
      <c r="A14" s="1"/>
      <c r="B14" s="1" t="s">
        <v>85</v>
      </c>
      <c r="C14" s="1"/>
      <c r="D14" s="1"/>
      <c r="E14" s="1"/>
      <c r="F14" s="1"/>
      <c r="G14" s="1"/>
      <c r="H14" s="1"/>
      <c r="I14" s="22"/>
      <c r="J14" s="1"/>
      <c r="K14" s="1"/>
      <c r="L14" s="1"/>
      <c r="M14" s="1"/>
      <c r="N14" s="1"/>
      <c r="O14" s="1"/>
      <c r="P14" s="23"/>
      <c r="Q14" s="23"/>
    </row>
    <row r="15" spans="1:17" x14ac:dyDescent="0.25">
      <c r="A15" s="1"/>
      <c r="B15" s="1"/>
      <c r="C15" s="1" t="s">
        <v>86</v>
      </c>
      <c r="D15" s="1"/>
      <c r="E15" s="1"/>
      <c r="F15" s="1"/>
      <c r="G15" s="1"/>
      <c r="H15" s="1"/>
      <c r="I15" s="22"/>
      <c r="J15" s="1"/>
      <c r="K15" s="1"/>
      <c r="L15" s="1"/>
      <c r="M15" s="1"/>
      <c r="N15" s="1"/>
      <c r="O15" s="1"/>
      <c r="P15" s="23"/>
      <c r="Q15" s="23"/>
    </row>
    <row r="16" spans="1:17" ht="15.75" thickBot="1" x14ac:dyDescent="0.3">
      <c r="A16" s="21"/>
      <c r="B16" s="21"/>
      <c r="C16" s="21"/>
      <c r="D16" s="21"/>
      <c r="E16" s="21"/>
      <c r="F16" s="21"/>
      <c r="G16" s="24"/>
      <c r="H16" s="24" t="s">
        <v>458</v>
      </c>
      <c r="I16" s="25">
        <v>45447</v>
      </c>
      <c r="J16" s="24"/>
      <c r="K16" s="24"/>
      <c r="L16" s="24" t="s">
        <v>563</v>
      </c>
      <c r="M16" s="24" t="s">
        <v>710</v>
      </c>
      <c r="N16" s="26"/>
      <c r="O16" s="24" t="s">
        <v>11</v>
      </c>
      <c r="P16" s="27">
        <v>-423.23</v>
      </c>
      <c r="Q16" s="27">
        <f>ROUND(Q15+P16,5)</f>
        <v>-423.23</v>
      </c>
    </row>
    <row r="17" spans="1:17" x14ac:dyDescent="0.25">
      <c r="A17" s="28"/>
      <c r="B17" s="28"/>
      <c r="C17" s="28" t="s">
        <v>392</v>
      </c>
      <c r="D17" s="28"/>
      <c r="E17" s="28"/>
      <c r="F17" s="28"/>
      <c r="G17" s="28"/>
      <c r="H17" s="28"/>
      <c r="I17" s="29"/>
      <c r="J17" s="28"/>
      <c r="K17" s="28"/>
      <c r="L17" s="28"/>
      <c r="M17" s="28"/>
      <c r="N17" s="28"/>
      <c r="O17" s="28"/>
      <c r="P17" s="2">
        <f>ROUND(SUM(P15:P16),5)</f>
        <v>-423.23</v>
      </c>
      <c r="Q17" s="2">
        <f>Q16</f>
        <v>-423.23</v>
      </c>
    </row>
    <row r="18" spans="1:17" x14ac:dyDescent="0.25">
      <c r="A18" s="1"/>
      <c r="B18" s="1"/>
      <c r="C18" s="1" t="s">
        <v>87</v>
      </c>
      <c r="D18" s="1"/>
      <c r="E18" s="1"/>
      <c r="F18" s="1"/>
      <c r="G18" s="1"/>
      <c r="H18" s="1"/>
      <c r="I18" s="22"/>
      <c r="J18" s="1"/>
      <c r="K18" s="1"/>
      <c r="L18" s="1"/>
      <c r="M18" s="1"/>
      <c r="N18" s="1"/>
      <c r="O18" s="1"/>
      <c r="P18" s="23"/>
      <c r="Q18" s="23"/>
    </row>
    <row r="19" spans="1:17" ht="15.75" thickBot="1" x14ac:dyDescent="0.3">
      <c r="A19" s="21"/>
      <c r="B19" s="21"/>
      <c r="C19" s="21"/>
      <c r="D19" s="21"/>
      <c r="E19" s="21"/>
      <c r="F19" s="21"/>
      <c r="G19" s="24"/>
      <c r="H19" s="24" t="s">
        <v>458</v>
      </c>
      <c r="I19" s="25">
        <v>45447</v>
      </c>
      <c r="J19" s="24"/>
      <c r="K19" s="24"/>
      <c r="L19" s="24" t="s">
        <v>564</v>
      </c>
      <c r="M19" s="24" t="s">
        <v>710</v>
      </c>
      <c r="N19" s="26"/>
      <c r="O19" s="24" t="s">
        <v>11</v>
      </c>
      <c r="P19" s="27">
        <v>453.21</v>
      </c>
      <c r="Q19" s="27">
        <f>ROUND(Q18+P19,5)</f>
        <v>453.21</v>
      </c>
    </row>
    <row r="20" spans="1:17" x14ac:dyDescent="0.25">
      <c r="A20" s="28"/>
      <c r="B20" s="28"/>
      <c r="C20" s="28" t="s">
        <v>393</v>
      </c>
      <c r="D20" s="28"/>
      <c r="E20" s="28"/>
      <c r="F20" s="28"/>
      <c r="G20" s="28"/>
      <c r="H20" s="28"/>
      <c r="I20" s="29"/>
      <c r="J20" s="28"/>
      <c r="K20" s="28"/>
      <c r="L20" s="28"/>
      <c r="M20" s="28"/>
      <c r="N20" s="28"/>
      <c r="O20" s="28"/>
      <c r="P20" s="2">
        <f>ROUND(SUM(P18:P19),5)</f>
        <v>453.21</v>
      </c>
      <c r="Q20" s="2">
        <f>Q19</f>
        <v>453.21</v>
      </c>
    </row>
    <row r="21" spans="1:17" x14ac:dyDescent="0.25">
      <c r="A21" s="1"/>
      <c r="B21" s="1"/>
      <c r="C21" s="1" t="s">
        <v>95</v>
      </c>
      <c r="D21" s="1"/>
      <c r="E21" s="1"/>
      <c r="F21" s="1"/>
      <c r="G21" s="1"/>
      <c r="H21" s="1"/>
      <c r="I21" s="22"/>
      <c r="J21" s="1"/>
      <c r="K21" s="1"/>
      <c r="L21" s="1"/>
      <c r="M21" s="1"/>
      <c r="N21" s="1"/>
      <c r="O21" s="1"/>
      <c r="P21" s="23"/>
      <c r="Q21" s="23"/>
    </row>
    <row r="22" spans="1:17" ht="15.75" thickBot="1" x14ac:dyDescent="0.3">
      <c r="A22" s="21"/>
      <c r="B22" s="21"/>
      <c r="C22" s="21"/>
      <c r="D22" s="21"/>
      <c r="E22" s="21"/>
      <c r="F22" s="21"/>
      <c r="G22" s="24"/>
      <c r="H22" s="24" t="s">
        <v>458</v>
      </c>
      <c r="I22" s="25">
        <v>45447</v>
      </c>
      <c r="J22" s="24"/>
      <c r="K22" s="24"/>
      <c r="L22" s="24" t="s">
        <v>565</v>
      </c>
      <c r="M22" s="24" t="s">
        <v>710</v>
      </c>
      <c r="N22" s="26"/>
      <c r="O22" s="24" t="s">
        <v>11</v>
      </c>
      <c r="P22" s="27">
        <v>17.440000000000001</v>
      </c>
      <c r="Q22" s="27">
        <f>ROUND(Q21+P22,5)</f>
        <v>17.440000000000001</v>
      </c>
    </row>
    <row r="23" spans="1:17" x14ac:dyDescent="0.25">
      <c r="A23" s="28"/>
      <c r="B23" s="28"/>
      <c r="C23" s="28" t="s">
        <v>394</v>
      </c>
      <c r="D23" s="28"/>
      <c r="E23" s="28"/>
      <c r="F23" s="28"/>
      <c r="G23" s="28"/>
      <c r="H23" s="28"/>
      <c r="I23" s="29"/>
      <c r="J23" s="28"/>
      <c r="K23" s="28"/>
      <c r="L23" s="28"/>
      <c r="M23" s="28"/>
      <c r="N23" s="28"/>
      <c r="O23" s="28"/>
      <c r="P23" s="2">
        <f>ROUND(SUM(P21:P22),5)</f>
        <v>17.440000000000001</v>
      </c>
      <c r="Q23" s="2">
        <f>Q22</f>
        <v>17.440000000000001</v>
      </c>
    </row>
    <row r="24" spans="1:17" x14ac:dyDescent="0.25">
      <c r="A24" s="1"/>
      <c r="B24" s="1"/>
      <c r="C24" s="1" t="s">
        <v>99</v>
      </c>
      <c r="D24" s="1"/>
      <c r="E24" s="1"/>
      <c r="F24" s="1"/>
      <c r="G24" s="1"/>
      <c r="H24" s="1"/>
      <c r="I24" s="22"/>
      <c r="J24" s="1"/>
      <c r="K24" s="1"/>
      <c r="L24" s="1"/>
      <c r="M24" s="1"/>
      <c r="N24" s="1"/>
      <c r="O24" s="1"/>
      <c r="P24" s="23"/>
      <c r="Q24" s="23"/>
    </row>
    <row r="25" spans="1:17" ht="15.75" thickBot="1" x14ac:dyDescent="0.3">
      <c r="A25" s="21"/>
      <c r="B25" s="21"/>
      <c r="C25" s="21"/>
      <c r="D25" s="21"/>
      <c r="E25" s="21"/>
      <c r="F25" s="21"/>
      <c r="G25" s="24"/>
      <c r="H25" s="24" t="s">
        <v>458</v>
      </c>
      <c r="I25" s="25">
        <v>45447</v>
      </c>
      <c r="J25" s="24"/>
      <c r="K25" s="24" t="s">
        <v>504</v>
      </c>
      <c r="L25" s="24" t="s">
        <v>566</v>
      </c>
      <c r="M25" s="24" t="s">
        <v>710</v>
      </c>
      <c r="N25" s="26"/>
      <c r="O25" s="24" t="s">
        <v>11</v>
      </c>
      <c r="P25" s="30">
        <v>5582.65</v>
      </c>
      <c r="Q25" s="30">
        <f>ROUND(Q24+P25,5)</f>
        <v>5582.65</v>
      </c>
    </row>
    <row r="26" spans="1:17" ht="15.75" thickBot="1" x14ac:dyDescent="0.3">
      <c r="A26" s="28"/>
      <c r="B26" s="28"/>
      <c r="C26" s="28" t="s">
        <v>395</v>
      </c>
      <c r="D26" s="28"/>
      <c r="E26" s="28"/>
      <c r="F26" s="28"/>
      <c r="G26" s="28"/>
      <c r="H26" s="28"/>
      <c r="I26" s="29"/>
      <c r="J26" s="28"/>
      <c r="K26" s="28"/>
      <c r="L26" s="28"/>
      <c r="M26" s="28"/>
      <c r="N26" s="28"/>
      <c r="O26" s="28"/>
      <c r="P26" s="3">
        <f>ROUND(SUM(P24:P25),5)</f>
        <v>5582.65</v>
      </c>
      <c r="Q26" s="3">
        <f>Q25</f>
        <v>5582.65</v>
      </c>
    </row>
    <row r="27" spans="1:17" x14ac:dyDescent="0.25">
      <c r="A27" s="28"/>
      <c r="B27" s="28" t="s">
        <v>107</v>
      </c>
      <c r="C27" s="28"/>
      <c r="D27" s="28"/>
      <c r="E27" s="28"/>
      <c r="F27" s="28"/>
      <c r="G27" s="28"/>
      <c r="H27" s="28"/>
      <c r="I27" s="29"/>
      <c r="J27" s="28"/>
      <c r="K27" s="28"/>
      <c r="L27" s="28"/>
      <c r="M27" s="28"/>
      <c r="N27" s="28"/>
      <c r="O27" s="28"/>
      <c r="P27" s="2">
        <f>ROUND(P17+P20+P23+P26,5)</f>
        <v>5630.07</v>
      </c>
      <c r="Q27" s="2">
        <f>ROUND(Q17+Q20+Q23+Q26,5)</f>
        <v>5630.07</v>
      </c>
    </row>
    <row r="28" spans="1:17" x14ac:dyDescent="0.25">
      <c r="A28" s="1"/>
      <c r="B28" s="1" t="s">
        <v>121</v>
      </c>
      <c r="C28" s="1"/>
      <c r="D28" s="1"/>
      <c r="E28" s="1"/>
      <c r="F28" s="1"/>
      <c r="G28" s="1"/>
      <c r="H28" s="1"/>
      <c r="I28" s="22"/>
      <c r="J28" s="1"/>
      <c r="K28" s="1"/>
      <c r="L28" s="1"/>
      <c r="M28" s="1"/>
      <c r="N28" s="1"/>
      <c r="O28" s="1"/>
      <c r="P28" s="23"/>
      <c r="Q28" s="23"/>
    </row>
    <row r="29" spans="1:17" x14ac:dyDescent="0.25">
      <c r="A29" s="1"/>
      <c r="B29" s="1"/>
      <c r="C29" s="1" t="s">
        <v>124</v>
      </c>
      <c r="D29" s="1"/>
      <c r="E29" s="1"/>
      <c r="F29" s="1"/>
      <c r="G29" s="1"/>
      <c r="H29" s="1"/>
      <c r="I29" s="22"/>
      <c r="J29" s="1"/>
      <c r="K29" s="1"/>
      <c r="L29" s="1"/>
      <c r="M29" s="1"/>
      <c r="N29" s="1"/>
      <c r="O29" s="1"/>
      <c r="P29" s="23"/>
      <c r="Q29" s="23"/>
    </row>
    <row r="30" spans="1:17" x14ac:dyDescent="0.25">
      <c r="A30" s="24"/>
      <c r="B30" s="24"/>
      <c r="C30" s="24"/>
      <c r="D30" s="24"/>
      <c r="E30" s="24"/>
      <c r="F30" s="24"/>
      <c r="G30" s="24"/>
      <c r="H30" s="24" t="s">
        <v>459</v>
      </c>
      <c r="I30" s="25">
        <v>45447</v>
      </c>
      <c r="J30" s="24"/>
      <c r="K30" s="24" t="s">
        <v>505</v>
      </c>
      <c r="L30" s="24" t="s">
        <v>567</v>
      </c>
      <c r="M30" s="24" t="s">
        <v>710</v>
      </c>
      <c r="N30" s="26"/>
      <c r="O30" s="24" t="s">
        <v>39</v>
      </c>
      <c r="P30" s="30">
        <v>-136.97999999999999</v>
      </c>
      <c r="Q30" s="30">
        <f>ROUND(Q29+P30,5)</f>
        <v>-136.97999999999999</v>
      </c>
    </row>
    <row r="31" spans="1:17" ht="15.75" thickBot="1" x14ac:dyDescent="0.3">
      <c r="A31" s="24"/>
      <c r="B31" s="24"/>
      <c r="C31" s="24"/>
      <c r="D31" s="24"/>
      <c r="E31" s="24"/>
      <c r="F31" s="24"/>
      <c r="G31" s="24"/>
      <c r="H31" s="24" t="s">
        <v>459</v>
      </c>
      <c r="I31" s="25">
        <v>45447</v>
      </c>
      <c r="J31" s="24"/>
      <c r="K31" s="24" t="s">
        <v>506</v>
      </c>
      <c r="L31" s="24" t="s">
        <v>568</v>
      </c>
      <c r="M31" s="24" t="s">
        <v>710</v>
      </c>
      <c r="N31" s="26"/>
      <c r="O31" s="24" t="s">
        <v>39</v>
      </c>
      <c r="P31" s="27">
        <v>-27.2</v>
      </c>
      <c r="Q31" s="27">
        <f>ROUND(Q30+P31,5)</f>
        <v>-164.18</v>
      </c>
    </row>
    <row r="32" spans="1:17" x14ac:dyDescent="0.25">
      <c r="A32" s="28"/>
      <c r="B32" s="28"/>
      <c r="C32" s="28" t="s">
        <v>396</v>
      </c>
      <c r="D32" s="28"/>
      <c r="E32" s="28"/>
      <c r="F32" s="28"/>
      <c r="G32" s="28"/>
      <c r="H32" s="28"/>
      <c r="I32" s="29"/>
      <c r="J32" s="28"/>
      <c r="K32" s="28"/>
      <c r="L32" s="28"/>
      <c r="M32" s="28"/>
      <c r="N32" s="28"/>
      <c r="O32" s="28"/>
      <c r="P32" s="2">
        <f>ROUND(SUM(P29:P31),5)</f>
        <v>-164.18</v>
      </c>
      <c r="Q32" s="2">
        <f>Q31</f>
        <v>-164.18</v>
      </c>
    </row>
    <row r="33" spans="1:17" x14ac:dyDescent="0.25">
      <c r="A33" s="1"/>
      <c r="B33" s="1"/>
      <c r="C33" s="1" t="s">
        <v>125</v>
      </c>
      <c r="D33" s="1"/>
      <c r="E33" s="1"/>
      <c r="F33" s="1"/>
      <c r="G33" s="1"/>
      <c r="H33" s="1"/>
      <c r="I33" s="22"/>
      <c r="J33" s="1"/>
      <c r="K33" s="1"/>
      <c r="L33" s="1"/>
      <c r="M33" s="1"/>
      <c r="N33" s="1"/>
      <c r="O33" s="1"/>
      <c r="P33" s="23"/>
      <c r="Q33" s="23"/>
    </row>
    <row r="34" spans="1:17" ht="15.75" thickBot="1" x14ac:dyDescent="0.3">
      <c r="A34" s="21"/>
      <c r="B34" s="21"/>
      <c r="C34" s="21"/>
      <c r="D34" s="21"/>
      <c r="E34" s="21"/>
      <c r="F34" s="21"/>
      <c r="G34" s="24"/>
      <c r="H34" s="24" t="s">
        <v>459</v>
      </c>
      <c r="I34" s="25">
        <v>45447</v>
      </c>
      <c r="J34" s="24"/>
      <c r="K34" s="24" t="s">
        <v>507</v>
      </c>
      <c r="L34" s="24" t="s">
        <v>569</v>
      </c>
      <c r="M34" s="24" t="s">
        <v>710</v>
      </c>
      <c r="N34" s="26"/>
      <c r="O34" s="24" t="s">
        <v>39</v>
      </c>
      <c r="P34" s="27">
        <v>-4.16</v>
      </c>
      <c r="Q34" s="27">
        <f>ROUND(Q33+P34,5)</f>
        <v>-4.16</v>
      </c>
    </row>
    <row r="35" spans="1:17" x14ac:dyDescent="0.25">
      <c r="A35" s="28"/>
      <c r="B35" s="28"/>
      <c r="C35" s="28" t="s">
        <v>397</v>
      </c>
      <c r="D35" s="28"/>
      <c r="E35" s="28"/>
      <c r="F35" s="28"/>
      <c r="G35" s="28"/>
      <c r="H35" s="28"/>
      <c r="I35" s="29"/>
      <c r="J35" s="28"/>
      <c r="K35" s="28"/>
      <c r="L35" s="28"/>
      <c r="M35" s="28"/>
      <c r="N35" s="28"/>
      <c r="O35" s="28"/>
      <c r="P35" s="2">
        <f>ROUND(SUM(P33:P34),5)</f>
        <v>-4.16</v>
      </c>
      <c r="Q35" s="2">
        <f>Q34</f>
        <v>-4.16</v>
      </c>
    </row>
    <row r="36" spans="1:17" x14ac:dyDescent="0.25">
      <c r="A36" s="1"/>
      <c r="B36" s="1"/>
      <c r="C36" s="1" t="s">
        <v>131</v>
      </c>
      <c r="D36" s="1"/>
      <c r="E36" s="1"/>
      <c r="F36" s="1"/>
      <c r="G36" s="1"/>
      <c r="H36" s="1"/>
      <c r="I36" s="22"/>
      <c r="J36" s="1"/>
      <c r="K36" s="1"/>
      <c r="L36" s="1"/>
      <c r="M36" s="1"/>
      <c r="N36" s="1"/>
      <c r="O36" s="1"/>
      <c r="P36" s="23"/>
      <c r="Q36" s="23"/>
    </row>
    <row r="37" spans="1:17" x14ac:dyDescent="0.25">
      <c r="A37" s="1"/>
      <c r="B37" s="1"/>
      <c r="C37" s="1"/>
      <c r="D37" s="1" t="s">
        <v>132</v>
      </c>
      <c r="E37" s="1"/>
      <c r="F37" s="1"/>
      <c r="G37" s="1"/>
      <c r="H37" s="1"/>
      <c r="I37" s="22"/>
      <c r="J37" s="1"/>
      <c r="K37" s="1"/>
      <c r="L37" s="1"/>
      <c r="M37" s="1"/>
      <c r="N37" s="1"/>
      <c r="O37" s="1"/>
      <c r="P37" s="23"/>
      <c r="Q37" s="23"/>
    </row>
    <row r="38" spans="1:17" ht="15.75" thickBot="1" x14ac:dyDescent="0.3">
      <c r="A38" s="21"/>
      <c r="B38" s="21"/>
      <c r="C38" s="21"/>
      <c r="D38" s="21"/>
      <c r="E38" s="21"/>
      <c r="F38" s="21"/>
      <c r="G38" s="24"/>
      <c r="H38" s="24" t="s">
        <v>458</v>
      </c>
      <c r="I38" s="25">
        <v>45447</v>
      </c>
      <c r="J38" s="24"/>
      <c r="K38" s="24"/>
      <c r="L38" s="24" t="s">
        <v>570</v>
      </c>
      <c r="M38" s="24" t="s">
        <v>710</v>
      </c>
      <c r="N38" s="26"/>
      <c r="O38" s="24" t="s">
        <v>11</v>
      </c>
      <c r="P38" s="27">
        <v>-77.650000000000006</v>
      </c>
      <c r="Q38" s="27">
        <f>ROUND(Q37+P38,5)</f>
        <v>-77.650000000000006</v>
      </c>
    </row>
    <row r="39" spans="1:17" x14ac:dyDescent="0.25">
      <c r="A39" s="28"/>
      <c r="B39" s="28"/>
      <c r="C39" s="28"/>
      <c r="D39" s="28" t="s">
        <v>398</v>
      </c>
      <c r="E39" s="28"/>
      <c r="F39" s="28"/>
      <c r="G39" s="28"/>
      <c r="H39" s="28"/>
      <c r="I39" s="29"/>
      <c r="J39" s="28"/>
      <c r="K39" s="28"/>
      <c r="L39" s="28"/>
      <c r="M39" s="28"/>
      <c r="N39" s="28"/>
      <c r="O39" s="28"/>
      <c r="P39" s="2">
        <f>ROUND(SUM(P37:P38),5)</f>
        <v>-77.650000000000006</v>
      </c>
      <c r="Q39" s="2">
        <f>Q38</f>
        <v>-77.650000000000006</v>
      </c>
    </row>
    <row r="40" spans="1:17" x14ac:dyDescent="0.25">
      <c r="A40" s="1"/>
      <c r="B40" s="1"/>
      <c r="C40" s="1"/>
      <c r="D40" s="1" t="s">
        <v>134</v>
      </c>
      <c r="E40" s="1"/>
      <c r="F40" s="1"/>
      <c r="G40" s="1"/>
      <c r="H40" s="1"/>
      <c r="I40" s="22"/>
      <c r="J40" s="1"/>
      <c r="K40" s="1"/>
      <c r="L40" s="1"/>
      <c r="M40" s="1"/>
      <c r="N40" s="1"/>
      <c r="O40" s="1"/>
      <c r="P40" s="23"/>
      <c r="Q40" s="23"/>
    </row>
    <row r="41" spans="1:17" ht="15.75" thickBot="1" x14ac:dyDescent="0.3">
      <c r="A41" s="21"/>
      <c r="B41" s="21"/>
      <c r="C41" s="21"/>
      <c r="D41" s="21"/>
      <c r="E41" s="21"/>
      <c r="F41" s="21"/>
      <c r="G41" s="24"/>
      <c r="H41" s="24" t="s">
        <v>459</v>
      </c>
      <c r="I41" s="25">
        <v>45447</v>
      </c>
      <c r="J41" s="24"/>
      <c r="K41" s="24" t="s">
        <v>508</v>
      </c>
      <c r="L41" s="24" t="s">
        <v>571</v>
      </c>
      <c r="M41" s="24" t="s">
        <v>710</v>
      </c>
      <c r="N41" s="26"/>
      <c r="O41" s="24" t="s">
        <v>39</v>
      </c>
      <c r="P41" s="30">
        <v>-2.39</v>
      </c>
      <c r="Q41" s="30">
        <f>ROUND(Q40+P41,5)</f>
        <v>-2.39</v>
      </c>
    </row>
    <row r="42" spans="1:17" ht="15.75" thickBot="1" x14ac:dyDescent="0.3">
      <c r="A42" s="28"/>
      <c r="B42" s="28"/>
      <c r="C42" s="28"/>
      <c r="D42" s="28" t="s">
        <v>399</v>
      </c>
      <c r="E42" s="28"/>
      <c r="F42" s="28"/>
      <c r="G42" s="28"/>
      <c r="H42" s="28"/>
      <c r="I42" s="29"/>
      <c r="J42" s="28"/>
      <c r="K42" s="28"/>
      <c r="L42" s="28"/>
      <c r="M42" s="28"/>
      <c r="N42" s="28"/>
      <c r="O42" s="28"/>
      <c r="P42" s="3">
        <f>ROUND(SUM(P40:P41),5)</f>
        <v>-2.39</v>
      </c>
      <c r="Q42" s="3">
        <f>Q41</f>
        <v>-2.39</v>
      </c>
    </row>
    <row r="43" spans="1:17" x14ac:dyDescent="0.25">
      <c r="A43" s="28"/>
      <c r="B43" s="28"/>
      <c r="C43" s="28" t="s">
        <v>135</v>
      </c>
      <c r="D43" s="28"/>
      <c r="E43" s="28"/>
      <c r="F43" s="28"/>
      <c r="G43" s="28"/>
      <c r="H43" s="28"/>
      <c r="I43" s="29"/>
      <c r="J43" s="28"/>
      <c r="K43" s="28"/>
      <c r="L43" s="28"/>
      <c r="M43" s="28"/>
      <c r="N43" s="28"/>
      <c r="O43" s="28"/>
      <c r="P43" s="2">
        <f>ROUND(P39+P42,5)</f>
        <v>-80.040000000000006</v>
      </c>
      <c r="Q43" s="2">
        <f>ROUND(Q39+Q42,5)</f>
        <v>-80.040000000000006</v>
      </c>
    </row>
    <row r="44" spans="1:17" x14ac:dyDescent="0.25">
      <c r="A44" s="1"/>
      <c r="B44" s="1"/>
      <c r="C44" s="1" t="s">
        <v>136</v>
      </c>
      <c r="D44" s="1"/>
      <c r="E44" s="1"/>
      <c r="F44" s="1"/>
      <c r="G44" s="1"/>
      <c r="H44" s="1"/>
      <c r="I44" s="22"/>
      <c r="J44" s="1"/>
      <c r="K44" s="1"/>
      <c r="L44" s="1"/>
      <c r="M44" s="1"/>
      <c r="N44" s="1"/>
      <c r="O44" s="1"/>
      <c r="P44" s="23"/>
      <c r="Q44" s="23"/>
    </row>
    <row r="45" spans="1:17" x14ac:dyDescent="0.25">
      <c r="A45" s="1"/>
      <c r="B45" s="1"/>
      <c r="C45" s="1"/>
      <c r="D45" s="1" t="s">
        <v>140</v>
      </c>
      <c r="E45" s="1"/>
      <c r="F45" s="1"/>
      <c r="G45" s="1"/>
      <c r="H45" s="1"/>
      <c r="I45" s="22"/>
      <c r="J45" s="1"/>
      <c r="K45" s="1"/>
      <c r="L45" s="1"/>
      <c r="M45" s="1"/>
      <c r="N45" s="1"/>
      <c r="O45" s="1"/>
      <c r="P45" s="23"/>
      <c r="Q45" s="23"/>
    </row>
    <row r="46" spans="1:17" ht="15.75" thickBot="1" x14ac:dyDescent="0.3">
      <c r="A46" s="21"/>
      <c r="B46" s="21"/>
      <c r="C46" s="21"/>
      <c r="D46" s="21"/>
      <c r="E46" s="21"/>
      <c r="F46" s="21"/>
      <c r="G46" s="24"/>
      <c r="H46" s="24" t="s">
        <v>460</v>
      </c>
      <c r="I46" s="25">
        <v>45453</v>
      </c>
      <c r="J46" s="24"/>
      <c r="K46" s="24" t="s">
        <v>509</v>
      </c>
      <c r="L46" s="24" t="s">
        <v>572</v>
      </c>
      <c r="M46" s="24" t="s">
        <v>710</v>
      </c>
      <c r="N46" s="26"/>
      <c r="O46" s="24" t="s">
        <v>36</v>
      </c>
      <c r="P46" s="30">
        <v>-3564</v>
      </c>
      <c r="Q46" s="30">
        <f>ROUND(Q45+P46,5)</f>
        <v>-3564</v>
      </c>
    </row>
    <row r="47" spans="1:17" ht="15.75" thickBot="1" x14ac:dyDescent="0.3">
      <c r="A47" s="28"/>
      <c r="B47" s="28"/>
      <c r="C47" s="28"/>
      <c r="D47" s="28" t="s">
        <v>400</v>
      </c>
      <c r="E47" s="28"/>
      <c r="F47" s="28"/>
      <c r="G47" s="28"/>
      <c r="H47" s="28"/>
      <c r="I47" s="29"/>
      <c r="J47" s="28"/>
      <c r="K47" s="28"/>
      <c r="L47" s="28"/>
      <c r="M47" s="28"/>
      <c r="N47" s="28"/>
      <c r="O47" s="28"/>
      <c r="P47" s="3">
        <f>ROUND(SUM(P45:P46),5)</f>
        <v>-3564</v>
      </c>
      <c r="Q47" s="3">
        <f>Q46</f>
        <v>-3564</v>
      </c>
    </row>
    <row r="48" spans="1:17" x14ac:dyDescent="0.25">
      <c r="A48" s="28"/>
      <c r="B48" s="28"/>
      <c r="C48" s="28" t="s">
        <v>141</v>
      </c>
      <c r="D48" s="28"/>
      <c r="E48" s="28"/>
      <c r="F48" s="28"/>
      <c r="G48" s="28"/>
      <c r="H48" s="28"/>
      <c r="I48" s="29"/>
      <c r="J48" s="28"/>
      <c r="K48" s="28"/>
      <c r="L48" s="28"/>
      <c r="M48" s="28"/>
      <c r="N48" s="28"/>
      <c r="O48" s="28"/>
      <c r="P48" s="2">
        <f>P47</f>
        <v>-3564</v>
      </c>
      <c r="Q48" s="2">
        <f>Q47</f>
        <v>-3564</v>
      </c>
    </row>
    <row r="49" spans="1:17" x14ac:dyDescent="0.25">
      <c r="A49" s="1"/>
      <c r="B49" s="1"/>
      <c r="C49" s="1" t="s">
        <v>142</v>
      </c>
      <c r="D49" s="1"/>
      <c r="E49" s="1"/>
      <c r="F49" s="1"/>
      <c r="G49" s="1"/>
      <c r="H49" s="1"/>
      <c r="I49" s="22"/>
      <c r="J49" s="1"/>
      <c r="K49" s="1"/>
      <c r="L49" s="1"/>
      <c r="M49" s="1"/>
      <c r="N49" s="1"/>
      <c r="O49" s="1"/>
      <c r="P49" s="23"/>
      <c r="Q49" s="23"/>
    </row>
    <row r="50" spans="1:17" x14ac:dyDescent="0.25">
      <c r="A50" s="1"/>
      <c r="B50" s="1"/>
      <c r="C50" s="1"/>
      <c r="D50" s="1" t="s">
        <v>146</v>
      </c>
      <c r="E50" s="1"/>
      <c r="F50" s="1"/>
      <c r="G50" s="1"/>
      <c r="H50" s="1"/>
      <c r="I50" s="22"/>
      <c r="J50" s="1"/>
      <c r="K50" s="1"/>
      <c r="L50" s="1"/>
      <c r="M50" s="1"/>
      <c r="N50" s="1"/>
      <c r="O50" s="1"/>
      <c r="P50" s="23"/>
      <c r="Q50" s="23"/>
    </row>
    <row r="51" spans="1:17" ht="15.75" thickBot="1" x14ac:dyDescent="0.3">
      <c r="A51" s="21"/>
      <c r="B51" s="21"/>
      <c r="C51" s="21"/>
      <c r="D51" s="21"/>
      <c r="E51" s="21"/>
      <c r="F51" s="21"/>
      <c r="G51" s="24"/>
      <c r="H51" s="24" t="s">
        <v>459</v>
      </c>
      <c r="I51" s="25">
        <v>45447</v>
      </c>
      <c r="J51" s="24"/>
      <c r="K51" s="24" t="s">
        <v>508</v>
      </c>
      <c r="L51" s="24" t="s">
        <v>573</v>
      </c>
      <c r="M51" s="24" t="s">
        <v>710</v>
      </c>
      <c r="N51" s="26"/>
      <c r="O51" s="24" t="s">
        <v>39</v>
      </c>
      <c r="P51" s="27">
        <v>-239.4</v>
      </c>
      <c r="Q51" s="27">
        <f>ROUND(Q50+P51,5)</f>
        <v>-239.4</v>
      </c>
    </row>
    <row r="52" spans="1:17" x14ac:dyDescent="0.25">
      <c r="A52" s="28"/>
      <c r="B52" s="28"/>
      <c r="C52" s="28"/>
      <c r="D52" s="28" t="s">
        <v>401</v>
      </c>
      <c r="E52" s="28"/>
      <c r="F52" s="28"/>
      <c r="G52" s="28"/>
      <c r="H52" s="28"/>
      <c r="I52" s="29"/>
      <c r="J52" s="28"/>
      <c r="K52" s="28"/>
      <c r="L52" s="28"/>
      <c r="M52" s="28"/>
      <c r="N52" s="28"/>
      <c r="O52" s="28"/>
      <c r="P52" s="2">
        <f>ROUND(SUM(P50:P51),5)</f>
        <v>-239.4</v>
      </c>
      <c r="Q52" s="2">
        <f>Q51</f>
        <v>-239.4</v>
      </c>
    </row>
    <row r="53" spans="1:17" x14ac:dyDescent="0.25">
      <c r="A53" s="1"/>
      <c r="B53" s="1"/>
      <c r="C53" s="1"/>
      <c r="D53" s="1" t="s">
        <v>147</v>
      </c>
      <c r="E53" s="1"/>
      <c r="F53" s="1"/>
      <c r="G53" s="1"/>
      <c r="H53" s="1"/>
      <c r="I53" s="22"/>
      <c r="J53" s="1"/>
      <c r="K53" s="1"/>
      <c r="L53" s="1"/>
      <c r="M53" s="1"/>
      <c r="N53" s="1"/>
      <c r="O53" s="1"/>
      <c r="P53" s="23"/>
      <c r="Q53" s="23"/>
    </row>
    <row r="54" spans="1:17" ht="15.75" thickBot="1" x14ac:dyDescent="0.3">
      <c r="A54" s="21"/>
      <c r="B54" s="21"/>
      <c r="C54" s="21"/>
      <c r="D54" s="21"/>
      <c r="E54" s="21"/>
      <c r="F54" s="21"/>
      <c r="G54" s="24"/>
      <c r="H54" s="24" t="s">
        <v>460</v>
      </c>
      <c r="I54" s="25">
        <v>45444</v>
      </c>
      <c r="J54" s="24" t="s">
        <v>464</v>
      </c>
      <c r="K54" s="24" t="s">
        <v>510</v>
      </c>
      <c r="L54" s="24" t="s">
        <v>482</v>
      </c>
      <c r="M54" s="24" t="s">
        <v>710</v>
      </c>
      <c r="N54" s="26"/>
      <c r="O54" s="24" t="s">
        <v>36</v>
      </c>
      <c r="P54" s="27">
        <v>-126</v>
      </c>
      <c r="Q54" s="27">
        <f>ROUND(Q53+P54,5)</f>
        <v>-126</v>
      </c>
    </row>
    <row r="55" spans="1:17" x14ac:dyDescent="0.25">
      <c r="A55" s="28"/>
      <c r="B55" s="28"/>
      <c r="C55" s="28"/>
      <c r="D55" s="28" t="s">
        <v>402</v>
      </c>
      <c r="E55" s="28"/>
      <c r="F55" s="28"/>
      <c r="G55" s="28"/>
      <c r="H55" s="28"/>
      <c r="I55" s="29"/>
      <c r="J55" s="28"/>
      <c r="K55" s="28"/>
      <c r="L55" s="28"/>
      <c r="M55" s="28"/>
      <c r="N55" s="28"/>
      <c r="O55" s="28"/>
      <c r="P55" s="2">
        <f>ROUND(SUM(P53:P54),5)</f>
        <v>-126</v>
      </c>
      <c r="Q55" s="2">
        <f>Q54</f>
        <v>-126</v>
      </c>
    </row>
    <row r="56" spans="1:17" x14ac:dyDescent="0.25">
      <c r="A56" s="1"/>
      <c r="B56" s="1"/>
      <c r="C56" s="1"/>
      <c r="D56" s="1" t="s">
        <v>149</v>
      </c>
      <c r="E56" s="1"/>
      <c r="F56" s="1"/>
      <c r="G56" s="1"/>
      <c r="H56" s="1"/>
      <c r="I56" s="22"/>
      <c r="J56" s="1"/>
      <c r="K56" s="1"/>
      <c r="L56" s="1"/>
      <c r="M56" s="1"/>
      <c r="N56" s="1"/>
      <c r="O56" s="1"/>
      <c r="P56" s="23"/>
      <c r="Q56" s="23"/>
    </row>
    <row r="57" spans="1:17" ht="15.75" thickBot="1" x14ac:dyDescent="0.3">
      <c r="A57" s="21"/>
      <c r="B57" s="21"/>
      <c r="C57" s="21"/>
      <c r="D57" s="21"/>
      <c r="E57" s="21"/>
      <c r="F57" s="21"/>
      <c r="G57" s="24"/>
      <c r="H57" s="24" t="s">
        <v>460</v>
      </c>
      <c r="I57" s="25">
        <v>45455</v>
      </c>
      <c r="J57" s="24" t="s">
        <v>465</v>
      </c>
      <c r="K57" s="24" t="s">
        <v>511</v>
      </c>
      <c r="L57" s="24" t="s">
        <v>465</v>
      </c>
      <c r="M57" s="24" t="s">
        <v>710</v>
      </c>
      <c r="N57" s="26"/>
      <c r="O57" s="24" t="s">
        <v>36</v>
      </c>
      <c r="P57" s="27">
        <v>-50</v>
      </c>
      <c r="Q57" s="27">
        <f>ROUND(Q56+P57,5)</f>
        <v>-50</v>
      </c>
    </row>
    <row r="58" spans="1:17" x14ac:dyDescent="0.25">
      <c r="A58" s="28"/>
      <c r="B58" s="28"/>
      <c r="C58" s="28"/>
      <c r="D58" s="28" t="s">
        <v>403</v>
      </c>
      <c r="E58" s="28"/>
      <c r="F58" s="28"/>
      <c r="G58" s="28"/>
      <c r="H58" s="28"/>
      <c r="I58" s="29"/>
      <c r="J58" s="28"/>
      <c r="K58" s="28"/>
      <c r="L58" s="28"/>
      <c r="M58" s="28"/>
      <c r="N58" s="28"/>
      <c r="O58" s="28"/>
      <c r="P58" s="2">
        <f>ROUND(SUM(P56:P57),5)</f>
        <v>-50</v>
      </c>
      <c r="Q58" s="2">
        <f>Q57</f>
        <v>-50</v>
      </c>
    </row>
    <row r="59" spans="1:17" x14ac:dyDescent="0.25">
      <c r="A59" s="1"/>
      <c r="B59" s="1"/>
      <c r="C59" s="1"/>
      <c r="D59" s="1" t="s">
        <v>150</v>
      </c>
      <c r="E59" s="1"/>
      <c r="F59" s="1"/>
      <c r="G59" s="1"/>
      <c r="H59" s="1"/>
      <c r="I59" s="22"/>
      <c r="J59" s="1"/>
      <c r="K59" s="1"/>
      <c r="L59" s="1"/>
      <c r="M59" s="1"/>
      <c r="N59" s="1"/>
      <c r="O59" s="1"/>
      <c r="P59" s="23"/>
      <c r="Q59" s="23"/>
    </row>
    <row r="60" spans="1:17" x14ac:dyDescent="0.25">
      <c r="A60" s="24"/>
      <c r="B60" s="24"/>
      <c r="C60" s="24"/>
      <c r="D60" s="24"/>
      <c r="E60" s="24"/>
      <c r="F60" s="24"/>
      <c r="G60" s="24"/>
      <c r="H60" s="24" t="s">
        <v>459</v>
      </c>
      <c r="I60" s="25">
        <v>45447</v>
      </c>
      <c r="J60" s="24"/>
      <c r="K60" s="24" t="s">
        <v>512</v>
      </c>
      <c r="L60" s="24" t="s">
        <v>574</v>
      </c>
      <c r="M60" s="24" t="s">
        <v>710</v>
      </c>
      <c r="N60" s="26"/>
      <c r="O60" s="24" t="s">
        <v>39</v>
      </c>
      <c r="P60" s="30">
        <v>-60</v>
      </c>
      <c r="Q60" s="30">
        <f>ROUND(Q59+P60,5)</f>
        <v>-60</v>
      </c>
    </row>
    <row r="61" spans="1:17" x14ac:dyDescent="0.25">
      <c r="A61" s="24"/>
      <c r="B61" s="24"/>
      <c r="C61" s="24"/>
      <c r="D61" s="24"/>
      <c r="E61" s="24"/>
      <c r="F61" s="24"/>
      <c r="G61" s="24"/>
      <c r="H61" s="24" t="s">
        <v>459</v>
      </c>
      <c r="I61" s="25">
        <v>45450</v>
      </c>
      <c r="J61" s="24"/>
      <c r="K61" s="24" t="s">
        <v>513</v>
      </c>
      <c r="L61" s="24" t="s">
        <v>575</v>
      </c>
      <c r="M61" s="24" t="s">
        <v>710</v>
      </c>
      <c r="N61" s="26"/>
      <c r="O61" s="24" t="s">
        <v>39</v>
      </c>
      <c r="P61" s="30">
        <v>-250</v>
      </c>
      <c r="Q61" s="30">
        <f>ROUND(Q60+P61,5)</f>
        <v>-310</v>
      </c>
    </row>
    <row r="62" spans="1:17" ht="15.75" thickBot="1" x14ac:dyDescent="0.3">
      <c r="A62" s="24"/>
      <c r="B62" s="24"/>
      <c r="C62" s="24"/>
      <c r="D62" s="24"/>
      <c r="E62" s="24"/>
      <c r="F62" s="24"/>
      <c r="G62" s="24"/>
      <c r="H62" s="24" t="s">
        <v>459</v>
      </c>
      <c r="I62" s="25">
        <v>45450</v>
      </c>
      <c r="J62" s="24"/>
      <c r="K62" s="24" t="s">
        <v>513</v>
      </c>
      <c r="L62" s="24" t="s">
        <v>576</v>
      </c>
      <c r="M62" s="24" t="s">
        <v>710</v>
      </c>
      <c r="N62" s="26"/>
      <c r="O62" s="24" t="s">
        <v>39</v>
      </c>
      <c r="P62" s="30">
        <v>-21</v>
      </c>
      <c r="Q62" s="30">
        <f>ROUND(Q61+P62,5)</f>
        <v>-331</v>
      </c>
    </row>
    <row r="63" spans="1:17" ht="15.75" thickBot="1" x14ac:dyDescent="0.3">
      <c r="A63" s="28"/>
      <c r="B63" s="28"/>
      <c r="C63" s="28"/>
      <c r="D63" s="28" t="s">
        <v>404</v>
      </c>
      <c r="E63" s="28"/>
      <c r="F63" s="28"/>
      <c r="G63" s="28"/>
      <c r="H63" s="28"/>
      <c r="I63" s="29"/>
      <c r="J63" s="28"/>
      <c r="K63" s="28"/>
      <c r="L63" s="28"/>
      <c r="M63" s="28"/>
      <c r="N63" s="28"/>
      <c r="O63" s="28"/>
      <c r="P63" s="3">
        <f>ROUND(SUM(P59:P62),5)</f>
        <v>-331</v>
      </c>
      <c r="Q63" s="3">
        <f>Q62</f>
        <v>-331</v>
      </c>
    </row>
    <row r="64" spans="1:17" x14ac:dyDescent="0.25">
      <c r="A64" s="28"/>
      <c r="B64" s="28"/>
      <c r="C64" s="28" t="s">
        <v>151</v>
      </c>
      <c r="D64" s="28"/>
      <c r="E64" s="28"/>
      <c r="F64" s="28"/>
      <c r="G64" s="28"/>
      <c r="H64" s="28"/>
      <c r="I64" s="29"/>
      <c r="J64" s="28"/>
      <c r="K64" s="28"/>
      <c r="L64" s="28"/>
      <c r="M64" s="28"/>
      <c r="N64" s="28"/>
      <c r="O64" s="28"/>
      <c r="P64" s="2">
        <f>ROUND(P52+P55+P58+P63,5)</f>
        <v>-746.4</v>
      </c>
      <c r="Q64" s="2">
        <f>ROUND(Q52+Q55+Q58+Q63,5)</f>
        <v>-746.4</v>
      </c>
    </row>
    <row r="65" spans="1:17" x14ac:dyDescent="0.25">
      <c r="A65" s="1"/>
      <c r="B65" s="1"/>
      <c r="C65" s="1" t="s">
        <v>152</v>
      </c>
      <c r="D65" s="1"/>
      <c r="E65" s="1"/>
      <c r="F65" s="1"/>
      <c r="G65" s="1"/>
      <c r="H65" s="1"/>
      <c r="I65" s="22"/>
      <c r="J65" s="1"/>
      <c r="K65" s="1"/>
      <c r="L65" s="1"/>
      <c r="M65" s="1"/>
      <c r="N65" s="1"/>
      <c r="O65" s="1"/>
      <c r="P65" s="23"/>
      <c r="Q65" s="23"/>
    </row>
    <row r="66" spans="1:17" x14ac:dyDescent="0.25">
      <c r="A66" s="1"/>
      <c r="B66" s="1"/>
      <c r="C66" s="1"/>
      <c r="D66" s="1" t="s">
        <v>153</v>
      </c>
      <c r="E66" s="1"/>
      <c r="F66" s="1"/>
      <c r="G66" s="1"/>
      <c r="H66" s="1"/>
      <c r="I66" s="22"/>
      <c r="J66" s="1"/>
      <c r="K66" s="1"/>
      <c r="L66" s="1"/>
      <c r="M66" s="1"/>
      <c r="N66" s="1"/>
      <c r="O66" s="1"/>
      <c r="P66" s="23"/>
      <c r="Q66" s="23"/>
    </row>
    <row r="67" spans="1:17" x14ac:dyDescent="0.25">
      <c r="A67" s="1"/>
      <c r="B67" s="1"/>
      <c r="C67" s="1"/>
      <c r="D67" s="1"/>
      <c r="E67" s="1" t="s">
        <v>154</v>
      </c>
      <c r="F67" s="1"/>
      <c r="G67" s="1"/>
      <c r="H67" s="1"/>
      <c r="I67" s="22"/>
      <c r="J67" s="1"/>
      <c r="K67" s="1"/>
      <c r="L67" s="1"/>
      <c r="M67" s="1"/>
      <c r="N67" s="1"/>
      <c r="O67" s="1"/>
      <c r="P67" s="23"/>
      <c r="Q67" s="23"/>
    </row>
    <row r="68" spans="1:17" x14ac:dyDescent="0.25">
      <c r="A68" s="24"/>
      <c r="B68" s="24"/>
      <c r="C68" s="24"/>
      <c r="D68" s="24"/>
      <c r="E68" s="24"/>
      <c r="F68" s="24"/>
      <c r="G68" s="24"/>
      <c r="H68" s="24" t="s">
        <v>461</v>
      </c>
      <c r="I68" s="25">
        <v>45471</v>
      </c>
      <c r="J68" s="24" t="s">
        <v>466</v>
      </c>
      <c r="K68" s="24" t="s">
        <v>514</v>
      </c>
      <c r="L68" s="24" t="s">
        <v>577</v>
      </c>
      <c r="M68" s="24" t="s">
        <v>710</v>
      </c>
      <c r="N68" s="26"/>
      <c r="O68" s="24" t="s">
        <v>10</v>
      </c>
      <c r="P68" s="30">
        <v>-665.94</v>
      </c>
      <c r="Q68" s="30">
        <f>ROUND(Q67+P68,5)</f>
        <v>-665.94</v>
      </c>
    </row>
    <row r="69" spans="1:17" x14ac:dyDescent="0.25">
      <c r="A69" s="24"/>
      <c r="B69" s="24"/>
      <c r="C69" s="24"/>
      <c r="D69" s="24"/>
      <c r="E69" s="24"/>
      <c r="F69" s="24"/>
      <c r="G69" s="24"/>
      <c r="H69" s="24" t="s">
        <v>461</v>
      </c>
      <c r="I69" s="25">
        <v>45471</v>
      </c>
      <c r="J69" s="24" t="s">
        <v>467</v>
      </c>
      <c r="K69" s="24" t="s">
        <v>515</v>
      </c>
      <c r="L69" s="24" t="s">
        <v>577</v>
      </c>
      <c r="M69" s="24" t="s">
        <v>710</v>
      </c>
      <c r="N69" s="26"/>
      <c r="O69" s="24" t="s">
        <v>10</v>
      </c>
      <c r="P69" s="30">
        <v>-579.6</v>
      </c>
      <c r="Q69" s="30">
        <f>ROUND(Q68+P69,5)</f>
        <v>-1245.54</v>
      </c>
    </row>
    <row r="70" spans="1:17" ht="15.75" thickBot="1" x14ac:dyDescent="0.3">
      <c r="A70" s="24"/>
      <c r="B70" s="24"/>
      <c r="C70" s="24"/>
      <c r="D70" s="24"/>
      <c r="E70" s="24"/>
      <c r="F70" s="24"/>
      <c r="G70" s="24"/>
      <c r="H70" s="24" t="s">
        <v>461</v>
      </c>
      <c r="I70" s="25">
        <v>45471</v>
      </c>
      <c r="J70" s="24" t="s">
        <v>468</v>
      </c>
      <c r="K70" s="24" t="s">
        <v>516</v>
      </c>
      <c r="L70" s="24" t="s">
        <v>577</v>
      </c>
      <c r="M70" s="24" t="s">
        <v>710</v>
      </c>
      <c r="N70" s="26"/>
      <c r="O70" s="24" t="s">
        <v>10</v>
      </c>
      <c r="P70" s="27">
        <v>-121.08</v>
      </c>
      <c r="Q70" s="27">
        <f>ROUND(Q69+P70,5)</f>
        <v>-1366.62</v>
      </c>
    </row>
    <row r="71" spans="1:17" x14ac:dyDescent="0.25">
      <c r="A71" s="28"/>
      <c r="B71" s="28"/>
      <c r="C71" s="28"/>
      <c r="D71" s="28"/>
      <c r="E71" s="28" t="s">
        <v>405</v>
      </c>
      <c r="F71" s="28"/>
      <c r="G71" s="28"/>
      <c r="H71" s="28"/>
      <c r="I71" s="29"/>
      <c r="J71" s="28"/>
      <c r="K71" s="28"/>
      <c r="L71" s="28"/>
      <c r="M71" s="28"/>
      <c r="N71" s="28"/>
      <c r="O71" s="28"/>
      <c r="P71" s="2">
        <f>ROUND(SUM(P67:P70),5)</f>
        <v>-1366.62</v>
      </c>
      <c r="Q71" s="2">
        <f>Q70</f>
        <v>-1366.62</v>
      </c>
    </row>
    <row r="72" spans="1:17" x14ac:dyDescent="0.25">
      <c r="A72" s="1"/>
      <c r="B72" s="1"/>
      <c r="C72" s="1"/>
      <c r="D72" s="1"/>
      <c r="E72" s="1" t="s">
        <v>155</v>
      </c>
      <c r="F72" s="1"/>
      <c r="G72" s="1"/>
      <c r="H72" s="1"/>
      <c r="I72" s="22"/>
      <c r="J72" s="1"/>
      <c r="K72" s="1"/>
      <c r="L72" s="1"/>
      <c r="M72" s="1"/>
      <c r="N72" s="1"/>
      <c r="O72" s="1"/>
      <c r="P72" s="23"/>
      <c r="Q72" s="23"/>
    </row>
    <row r="73" spans="1:17" x14ac:dyDescent="0.25">
      <c r="A73" s="1"/>
      <c r="B73" s="1"/>
      <c r="C73" s="1"/>
      <c r="D73" s="1"/>
      <c r="E73" s="1"/>
      <c r="F73" s="1" t="s">
        <v>156</v>
      </c>
      <c r="G73" s="1"/>
      <c r="H73" s="1"/>
      <c r="I73" s="22"/>
      <c r="J73" s="1"/>
      <c r="K73" s="1"/>
      <c r="L73" s="1"/>
      <c r="M73" s="1"/>
      <c r="N73" s="1"/>
      <c r="O73" s="1"/>
      <c r="P73" s="23"/>
      <c r="Q73" s="23"/>
    </row>
    <row r="74" spans="1:17" x14ac:dyDescent="0.25">
      <c r="A74" s="24"/>
      <c r="B74" s="24"/>
      <c r="C74" s="24"/>
      <c r="D74" s="24"/>
      <c r="E74" s="24"/>
      <c r="F74" s="24"/>
      <c r="G74" s="24"/>
      <c r="H74" s="24" t="s">
        <v>461</v>
      </c>
      <c r="I74" s="25">
        <v>45471</v>
      </c>
      <c r="J74" s="24" t="s">
        <v>469</v>
      </c>
      <c r="K74" s="24" t="s">
        <v>517</v>
      </c>
      <c r="L74" s="24" t="s">
        <v>577</v>
      </c>
      <c r="M74" s="24" t="s">
        <v>710</v>
      </c>
      <c r="N74" s="26"/>
      <c r="O74" s="24" t="s">
        <v>10</v>
      </c>
      <c r="P74" s="30">
        <v>-9317.19</v>
      </c>
      <c r="Q74" s="30">
        <f>ROUND(Q73+P74,5)</f>
        <v>-9317.19</v>
      </c>
    </row>
    <row r="75" spans="1:17" x14ac:dyDescent="0.25">
      <c r="A75" s="24"/>
      <c r="B75" s="24"/>
      <c r="C75" s="24"/>
      <c r="D75" s="24"/>
      <c r="E75" s="24"/>
      <c r="F75" s="24"/>
      <c r="G75" s="24"/>
      <c r="H75" s="24" t="s">
        <v>461</v>
      </c>
      <c r="I75" s="25">
        <v>45471</v>
      </c>
      <c r="J75" s="24" t="s">
        <v>469</v>
      </c>
      <c r="K75" s="24" t="s">
        <v>517</v>
      </c>
      <c r="L75" s="24" t="s">
        <v>577</v>
      </c>
      <c r="M75" s="24" t="s">
        <v>710</v>
      </c>
      <c r="N75" s="26"/>
      <c r="O75" s="24" t="s">
        <v>10</v>
      </c>
      <c r="P75" s="30">
        <v>-1849.48</v>
      </c>
      <c r="Q75" s="30">
        <f>ROUND(Q74+P75,5)</f>
        <v>-11166.67</v>
      </c>
    </row>
    <row r="76" spans="1:17" x14ac:dyDescent="0.25">
      <c r="A76" s="24"/>
      <c r="B76" s="24"/>
      <c r="C76" s="24"/>
      <c r="D76" s="24"/>
      <c r="E76" s="24"/>
      <c r="F76" s="24"/>
      <c r="G76" s="24"/>
      <c r="H76" s="24" t="s">
        <v>461</v>
      </c>
      <c r="I76" s="25">
        <v>45471</v>
      </c>
      <c r="J76" s="24" t="s">
        <v>469</v>
      </c>
      <c r="K76" s="24" t="s">
        <v>517</v>
      </c>
      <c r="L76" s="24" t="s">
        <v>577</v>
      </c>
      <c r="M76" s="24" t="s">
        <v>710</v>
      </c>
      <c r="N76" s="26"/>
      <c r="O76" s="24" t="s">
        <v>10</v>
      </c>
      <c r="P76" s="30">
        <v>0</v>
      </c>
      <c r="Q76" s="30">
        <f>ROUND(Q75+P76,5)</f>
        <v>-11166.67</v>
      </c>
    </row>
    <row r="77" spans="1:17" ht="15.75" thickBot="1" x14ac:dyDescent="0.3">
      <c r="A77" s="24"/>
      <c r="B77" s="24"/>
      <c r="C77" s="24"/>
      <c r="D77" s="24"/>
      <c r="E77" s="24"/>
      <c r="F77" s="24"/>
      <c r="G77" s="24"/>
      <c r="H77" s="24" t="s">
        <v>461</v>
      </c>
      <c r="I77" s="25">
        <v>45471</v>
      </c>
      <c r="J77" s="24" t="s">
        <v>469</v>
      </c>
      <c r="K77" s="24" t="s">
        <v>517</v>
      </c>
      <c r="L77" s="24" t="s">
        <v>577</v>
      </c>
      <c r="M77" s="24" t="s">
        <v>710</v>
      </c>
      <c r="N77" s="26"/>
      <c r="O77" s="24" t="s">
        <v>10</v>
      </c>
      <c r="P77" s="30">
        <v>0</v>
      </c>
      <c r="Q77" s="30">
        <f>ROUND(Q76+P77,5)</f>
        <v>-11166.67</v>
      </c>
    </row>
    <row r="78" spans="1:17" ht="15.75" thickBot="1" x14ac:dyDescent="0.3">
      <c r="A78" s="28"/>
      <c r="B78" s="28"/>
      <c r="C78" s="28"/>
      <c r="D78" s="28"/>
      <c r="E78" s="28"/>
      <c r="F78" s="28" t="s">
        <v>406</v>
      </c>
      <c r="G78" s="28"/>
      <c r="H78" s="28"/>
      <c r="I78" s="29"/>
      <c r="J78" s="28"/>
      <c r="K78" s="28"/>
      <c r="L78" s="28"/>
      <c r="M78" s="28"/>
      <c r="N78" s="28"/>
      <c r="O78" s="28"/>
      <c r="P78" s="3">
        <f>ROUND(SUM(P73:P77),5)</f>
        <v>-11166.67</v>
      </c>
      <c r="Q78" s="3">
        <f>Q77</f>
        <v>-11166.67</v>
      </c>
    </row>
    <row r="79" spans="1:17" x14ac:dyDescent="0.25">
      <c r="A79" s="28"/>
      <c r="B79" s="28"/>
      <c r="C79" s="28"/>
      <c r="D79" s="28"/>
      <c r="E79" s="28" t="s">
        <v>161</v>
      </c>
      <c r="F79" s="28"/>
      <c r="G79" s="28"/>
      <c r="H79" s="28"/>
      <c r="I79" s="29"/>
      <c r="J79" s="28"/>
      <c r="K79" s="28"/>
      <c r="L79" s="28"/>
      <c r="M79" s="28"/>
      <c r="N79" s="28"/>
      <c r="O79" s="28"/>
      <c r="P79" s="2">
        <f>P78</f>
        <v>-11166.67</v>
      </c>
      <c r="Q79" s="2">
        <f>Q78</f>
        <v>-11166.67</v>
      </c>
    </row>
    <row r="80" spans="1:17" x14ac:dyDescent="0.25">
      <c r="A80" s="1"/>
      <c r="B80" s="1"/>
      <c r="C80" s="1"/>
      <c r="D80" s="1"/>
      <c r="E80" s="1" t="s">
        <v>162</v>
      </c>
      <c r="F80" s="1"/>
      <c r="G80" s="1"/>
      <c r="H80" s="1"/>
      <c r="I80" s="22"/>
      <c r="J80" s="1"/>
      <c r="K80" s="1"/>
      <c r="L80" s="1"/>
      <c r="M80" s="1"/>
      <c r="N80" s="1"/>
      <c r="O80" s="1"/>
      <c r="P80" s="23"/>
      <c r="Q80" s="23"/>
    </row>
    <row r="81" spans="1:17" x14ac:dyDescent="0.25">
      <c r="A81" s="24"/>
      <c r="B81" s="24"/>
      <c r="C81" s="24"/>
      <c r="D81" s="24"/>
      <c r="E81" s="24"/>
      <c r="F81" s="24"/>
      <c r="G81" s="24"/>
      <c r="H81" s="24" t="s">
        <v>461</v>
      </c>
      <c r="I81" s="25">
        <v>45471</v>
      </c>
      <c r="J81" s="24" t="s">
        <v>470</v>
      </c>
      <c r="K81" s="24" t="s">
        <v>518</v>
      </c>
      <c r="L81" s="24" t="s">
        <v>577</v>
      </c>
      <c r="M81" s="24" t="s">
        <v>710</v>
      </c>
      <c r="N81" s="26"/>
      <c r="O81" s="24" t="s">
        <v>10</v>
      </c>
      <c r="P81" s="30">
        <v>-6132.43</v>
      </c>
      <c r="Q81" s="30">
        <f t="shared" ref="Q81:Q96" si="1">ROUND(Q80+P81,5)</f>
        <v>-6132.43</v>
      </c>
    </row>
    <row r="82" spans="1:17" x14ac:dyDescent="0.25">
      <c r="A82" s="24"/>
      <c r="B82" s="24"/>
      <c r="C82" s="24"/>
      <c r="D82" s="24"/>
      <c r="E82" s="24"/>
      <c r="F82" s="24"/>
      <c r="G82" s="24"/>
      <c r="H82" s="24" t="s">
        <v>461</v>
      </c>
      <c r="I82" s="25">
        <v>45471</v>
      </c>
      <c r="J82" s="24" t="s">
        <v>470</v>
      </c>
      <c r="K82" s="24" t="s">
        <v>518</v>
      </c>
      <c r="L82" s="24" t="s">
        <v>577</v>
      </c>
      <c r="M82" s="24" t="s">
        <v>710</v>
      </c>
      <c r="N82" s="26"/>
      <c r="O82" s="24" t="s">
        <v>10</v>
      </c>
      <c r="P82" s="30">
        <v>-1796.37</v>
      </c>
      <c r="Q82" s="30">
        <f t="shared" si="1"/>
        <v>-7928.8</v>
      </c>
    </row>
    <row r="83" spans="1:17" x14ac:dyDescent="0.25">
      <c r="A83" s="24"/>
      <c r="B83" s="24"/>
      <c r="C83" s="24"/>
      <c r="D83" s="24"/>
      <c r="E83" s="24"/>
      <c r="F83" s="24"/>
      <c r="G83" s="24"/>
      <c r="H83" s="24" t="s">
        <v>461</v>
      </c>
      <c r="I83" s="25">
        <v>45471</v>
      </c>
      <c r="J83" s="24" t="s">
        <v>470</v>
      </c>
      <c r="K83" s="24" t="s">
        <v>518</v>
      </c>
      <c r="L83" s="24" t="s">
        <v>577</v>
      </c>
      <c r="M83" s="24" t="s">
        <v>710</v>
      </c>
      <c r="N83" s="26"/>
      <c r="O83" s="24" t="s">
        <v>10</v>
      </c>
      <c r="P83" s="30">
        <v>0</v>
      </c>
      <c r="Q83" s="30">
        <f t="shared" si="1"/>
        <v>-7928.8</v>
      </c>
    </row>
    <row r="84" spans="1:17" x14ac:dyDescent="0.25">
      <c r="A84" s="24"/>
      <c r="B84" s="24"/>
      <c r="C84" s="24"/>
      <c r="D84" s="24"/>
      <c r="E84" s="24"/>
      <c r="F84" s="24"/>
      <c r="G84" s="24"/>
      <c r="H84" s="24" t="s">
        <v>461</v>
      </c>
      <c r="I84" s="25">
        <v>45471</v>
      </c>
      <c r="J84" s="24" t="s">
        <v>470</v>
      </c>
      <c r="K84" s="24" t="s">
        <v>518</v>
      </c>
      <c r="L84" s="24" t="s">
        <v>577</v>
      </c>
      <c r="M84" s="24" t="s">
        <v>710</v>
      </c>
      <c r="N84" s="26"/>
      <c r="O84" s="24" t="s">
        <v>10</v>
      </c>
      <c r="P84" s="30">
        <v>0</v>
      </c>
      <c r="Q84" s="30">
        <f t="shared" si="1"/>
        <v>-7928.8</v>
      </c>
    </row>
    <row r="85" spans="1:17" x14ac:dyDescent="0.25">
      <c r="A85" s="24"/>
      <c r="B85" s="24"/>
      <c r="C85" s="24"/>
      <c r="D85" s="24"/>
      <c r="E85" s="24"/>
      <c r="F85" s="24"/>
      <c r="G85" s="24"/>
      <c r="H85" s="24" t="s">
        <v>461</v>
      </c>
      <c r="I85" s="25">
        <v>45471</v>
      </c>
      <c r="J85" s="24" t="s">
        <v>467</v>
      </c>
      <c r="K85" s="24" t="s">
        <v>515</v>
      </c>
      <c r="L85" s="24" t="s">
        <v>577</v>
      </c>
      <c r="M85" s="24" t="s">
        <v>710</v>
      </c>
      <c r="N85" s="26"/>
      <c r="O85" s="24" t="s">
        <v>10</v>
      </c>
      <c r="P85" s="30">
        <v>0</v>
      </c>
      <c r="Q85" s="30">
        <f t="shared" si="1"/>
        <v>-7928.8</v>
      </c>
    </row>
    <row r="86" spans="1:17" x14ac:dyDescent="0.25">
      <c r="A86" s="24"/>
      <c r="B86" s="24"/>
      <c r="C86" s="24"/>
      <c r="D86" s="24"/>
      <c r="E86" s="24"/>
      <c r="F86" s="24"/>
      <c r="G86" s="24"/>
      <c r="H86" s="24" t="s">
        <v>461</v>
      </c>
      <c r="I86" s="25">
        <v>45471</v>
      </c>
      <c r="J86" s="24" t="s">
        <v>467</v>
      </c>
      <c r="K86" s="24" t="s">
        <v>515</v>
      </c>
      <c r="L86" s="24" t="s">
        <v>577</v>
      </c>
      <c r="M86" s="24" t="s">
        <v>710</v>
      </c>
      <c r="N86" s="26"/>
      <c r="O86" s="24" t="s">
        <v>10</v>
      </c>
      <c r="P86" s="30">
        <v>0</v>
      </c>
      <c r="Q86" s="30">
        <f t="shared" si="1"/>
        <v>-7928.8</v>
      </c>
    </row>
    <row r="87" spans="1:17" x14ac:dyDescent="0.25">
      <c r="A87" s="24"/>
      <c r="B87" s="24"/>
      <c r="C87" s="24"/>
      <c r="D87" s="24"/>
      <c r="E87" s="24"/>
      <c r="F87" s="24"/>
      <c r="G87" s="24"/>
      <c r="H87" s="24" t="s">
        <v>461</v>
      </c>
      <c r="I87" s="25">
        <v>45471</v>
      </c>
      <c r="J87" s="24" t="s">
        <v>471</v>
      </c>
      <c r="K87" s="24" t="s">
        <v>519</v>
      </c>
      <c r="L87" s="24" t="s">
        <v>577</v>
      </c>
      <c r="M87" s="24" t="s">
        <v>710</v>
      </c>
      <c r="N87" s="26"/>
      <c r="O87" s="24" t="s">
        <v>10</v>
      </c>
      <c r="P87" s="30">
        <v>-6139.76</v>
      </c>
      <c r="Q87" s="30">
        <f t="shared" si="1"/>
        <v>-14068.56</v>
      </c>
    </row>
    <row r="88" spans="1:17" x14ac:dyDescent="0.25">
      <c r="A88" s="24"/>
      <c r="B88" s="24"/>
      <c r="C88" s="24"/>
      <c r="D88" s="24"/>
      <c r="E88" s="24"/>
      <c r="F88" s="24"/>
      <c r="G88" s="24"/>
      <c r="H88" s="24" t="s">
        <v>461</v>
      </c>
      <c r="I88" s="25">
        <v>45471</v>
      </c>
      <c r="J88" s="24" t="s">
        <v>471</v>
      </c>
      <c r="K88" s="24" t="s">
        <v>519</v>
      </c>
      <c r="L88" s="24" t="s">
        <v>577</v>
      </c>
      <c r="M88" s="24" t="s">
        <v>710</v>
      </c>
      <c r="N88" s="26"/>
      <c r="O88" s="24" t="s">
        <v>10</v>
      </c>
      <c r="P88" s="30">
        <v>-1539.94</v>
      </c>
      <c r="Q88" s="30">
        <f t="shared" si="1"/>
        <v>-15608.5</v>
      </c>
    </row>
    <row r="89" spans="1:17" x14ac:dyDescent="0.25">
      <c r="A89" s="24"/>
      <c r="B89" s="24"/>
      <c r="C89" s="24"/>
      <c r="D89" s="24"/>
      <c r="E89" s="24"/>
      <c r="F89" s="24"/>
      <c r="G89" s="24"/>
      <c r="H89" s="24" t="s">
        <v>461</v>
      </c>
      <c r="I89" s="25">
        <v>45471</v>
      </c>
      <c r="J89" s="24" t="s">
        <v>471</v>
      </c>
      <c r="K89" s="24" t="s">
        <v>519</v>
      </c>
      <c r="L89" s="24" t="s">
        <v>577</v>
      </c>
      <c r="M89" s="24" t="s">
        <v>710</v>
      </c>
      <c r="N89" s="26"/>
      <c r="O89" s="24" t="s">
        <v>10</v>
      </c>
      <c r="P89" s="30">
        <v>0</v>
      </c>
      <c r="Q89" s="30">
        <f t="shared" si="1"/>
        <v>-15608.5</v>
      </c>
    </row>
    <row r="90" spans="1:17" x14ac:dyDescent="0.25">
      <c r="A90" s="24"/>
      <c r="B90" s="24"/>
      <c r="C90" s="24"/>
      <c r="D90" s="24"/>
      <c r="E90" s="24"/>
      <c r="F90" s="24"/>
      <c r="G90" s="24"/>
      <c r="H90" s="24" t="s">
        <v>461</v>
      </c>
      <c r="I90" s="25">
        <v>45471</v>
      </c>
      <c r="J90" s="24" t="s">
        <v>471</v>
      </c>
      <c r="K90" s="24" t="s">
        <v>519</v>
      </c>
      <c r="L90" s="24" t="s">
        <v>577</v>
      </c>
      <c r="M90" s="24" t="s">
        <v>710</v>
      </c>
      <c r="N90" s="26"/>
      <c r="O90" s="24" t="s">
        <v>10</v>
      </c>
      <c r="P90" s="30">
        <v>0</v>
      </c>
      <c r="Q90" s="30">
        <f t="shared" si="1"/>
        <v>-15608.5</v>
      </c>
    </row>
    <row r="91" spans="1:17" x14ac:dyDescent="0.25">
      <c r="A91" s="24"/>
      <c r="B91" s="24"/>
      <c r="C91" s="24"/>
      <c r="D91" s="24"/>
      <c r="E91" s="24"/>
      <c r="F91" s="24"/>
      <c r="G91" s="24"/>
      <c r="H91" s="24" t="s">
        <v>461</v>
      </c>
      <c r="I91" s="25">
        <v>45471</v>
      </c>
      <c r="J91" s="24" t="s">
        <v>471</v>
      </c>
      <c r="K91" s="24" t="s">
        <v>519</v>
      </c>
      <c r="L91" s="24" t="s">
        <v>577</v>
      </c>
      <c r="M91" s="24" t="s">
        <v>710</v>
      </c>
      <c r="N91" s="26"/>
      <c r="O91" s="24" t="s">
        <v>10</v>
      </c>
      <c r="P91" s="30">
        <v>0</v>
      </c>
      <c r="Q91" s="30">
        <f t="shared" si="1"/>
        <v>-15608.5</v>
      </c>
    </row>
    <row r="92" spans="1:17" x14ac:dyDescent="0.25">
      <c r="A92" s="24"/>
      <c r="B92" s="24"/>
      <c r="C92" s="24"/>
      <c r="D92" s="24"/>
      <c r="E92" s="24"/>
      <c r="F92" s="24"/>
      <c r="G92" s="24"/>
      <c r="H92" s="24" t="s">
        <v>461</v>
      </c>
      <c r="I92" s="25">
        <v>45471</v>
      </c>
      <c r="J92" s="24" t="s">
        <v>472</v>
      </c>
      <c r="K92" s="24" t="s">
        <v>520</v>
      </c>
      <c r="L92" s="24" t="s">
        <v>577</v>
      </c>
      <c r="M92" s="24" t="s">
        <v>710</v>
      </c>
      <c r="N92" s="26"/>
      <c r="O92" s="24" t="s">
        <v>10</v>
      </c>
      <c r="P92" s="30">
        <v>-8919.9</v>
      </c>
      <c r="Q92" s="30">
        <f t="shared" si="1"/>
        <v>-24528.400000000001</v>
      </c>
    </row>
    <row r="93" spans="1:17" x14ac:dyDescent="0.25">
      <c r="A93" s="24"/>
      <c r="B93" s="24"/>
      <c r="C93" s="24"/>
      <c r="D93" s="24"/>
      <c r="E93" s="24"/>
      <c r="F93" s="24"/>
      <c r="G93" s="24"/>
      <c r="H93" s="24" t="s">
        <v>461</v>
      </c>
      <c r="I93" s="25">
        <v>45471</v>
      </c>
      <c r="J93" s="24" t="s">
        <v>472</v>
      </c>
      <c r="K93" s="24" t="s">
        <v>520</v>
      </c>
      <c r="L93" s="24" t="s">
        <v>577</v>
      </c>
      <c r="M93" s="24" t="s">
        <v>710</v>
      </c>
      <c r="N93" s="26"/>
      <c r="O93" s="24" t="s">
        <v>10</v>
      </c>
      <c r="P93" s="30">
        <v>0</v>
      </c>
      <c r="Q93" s="30">
        <f t="shared" si="1"/>
        <v>-24528.400000000001</v>
      </c>
    </row>
    <row r="94" spans="1:17" x14ac:dyDescent="0.25">
      <c r="A94" s="24"/>
      <c r="B94" s="24"/>
      <c r="C94" s="24"/>
      <c r="D94" s="24"/>
      <c r="E94" s="24"/>
      <c r="F94" s="24"/>
      <c r="G94" s="24"/>
      <c r="H94" s="24" t="s">
        <v>461</v>
      </c>
      <c r="I94" s="25">
        <v>45471</v>
      </c>
      <c r="J94" s="24" t="s">
        <v>472</v>
      </c>
      <c r="K94" s="24" t="s">
        <v>520</v>
      </c>
      <c r="L94" s="24" t="s">
        <v>577</v>
      </c>
      <c r="M94" s="24" t="s">
        <v>710</v>
      </c>
      <c r="N94" s="26"/>
      <c r="O94" s="24" t="s">
        <v>10</v>
      </c>
      <c r="P94" s="30">
        <v>0</v>
      </c>
      <c r="Q94" s="30">
        <f t="shared" si="1"/>
        <v>-24528.400000000001</v>
      </c>
    </row>
    <row r="95" spans="1:17" x14ac:dyDescent="0.25">
      <c r="A95" s="24"/>
      <c r="B95" s="24"/>
      <c r="C95" s="24"/>
      <c r="D95" s="24"/>
      <c r="E95" s="24"/>
      <c r="F95" s="24"/>
      <c r="G95" s="24"/>
      <c r="H95" s="24" t="s">
        <v>461</v>
      </c>
      <c r="I95" s="25">
        <v>45471</v>
      </c>
      <c r="J95" s="24" t="s">
        <v>472</v>
      </c>
      <c r="K95" s="24" t="s">
        <v>520</v>
      </c>
      <c r="L95" s="24" t="s">
        <v>577</v>
      </c>
      <c r="M95" s="24" t="s">
        <v>710</v>
      </c>
      <c r="N95" s="26"/>
      <c r="O95" s="24" t="s">
        <v>10</v>
      </c>
      <c r="P95" s="30">
        <v>0</v>
      </c>
      <c r="Q95" s="30">
        <f t="shared" si="1"/>
        <v>-24528.400000000001</v>
      </c>
    </row>
    <row r="96" spans="1:17" ht="15.75" thickBot="1" x14ac:dyDescent="0.3">
      <c r="A96" s="24"/>
      <c r="B96" s="24"/>
      <c r="C96" s="24"/>
      <c r="D96" s="24"/>
      <c r="E96" s="24"/>
      <c r="F96" s="24"/>
      <c r="G96" s="24"/>
      <c r="H96" s="24" t="s">
        <v>461</v>
      </c>
      <c r="I96" s="25">
        <v>45471</v>
      </c>
      <c r="J96" s="24" t="s">
        <v>472</v>
      </c>
      <c r="K96" s="24" t="s">
        <v>520</v>
      </c>
      <c r="L96" s="24" t="s">
        <v>577</v>
      </c>
      <c r="M96" s="24" t="s">
        <v>710</v>
      </c>
      <c r="N96" s="26"/>
      <c r="O96" s="24" t="s">
        <v>10</v>
      </c>
      <c r="P96" s="27">
        <v>0</v>
      </c>
      <c r="Q96" s="27">
        <f t="shared" si="1"/>
        <v>-24528.400000000001</v>
      </c>
    </row>
    <row r="97" spans="1:17" x14ac:dyDescent="0.25">
      <c r="A97" s="28"/>
      <c r="B97" s="28"/>
      <c r="C97" s="28"/>
      <c r="D97" s="28"/>
      <c r="E97" s="28" t="s">
        <v>407</v>
      </c>
      <c r="F97" s="28"/>
      <c r="G97" s="28"/>
      <c r="H97" s="28"/>
      <c r="I97" s="29"/>
      <c r="J97" s="28"/>
      <c r="K97" s="28"/>
      <c r="L97" s="28"/>
      <c r="M97" s="28"/>
      <c r="N97" s="28"/>
      <c r="O97" s="28"/>
      <c r="P97" s="2">
        <f>ROUND(SUM(P80:P96),5)</f>
        <v>-24528.400000000001</v>
      </c>
      <c r="Q97" s="2">
        <f>Q96</f>
        <v>-24528.400000000001</v>
      </c>
    </row>
    <row r="98" spans="1:17" x14ac:dyDescent="0.25">
      <c r="A98" s="1"/>
      <c r="B98" s="1"/>
      <c r="C98" s="1"/>
      <c r="D98" s="1"/>
      <c r="E98" s="1" t="s">
        <v>163</v>
      </c>
      <c r="F98" s="1"/>
      <c r="G98" s="1"/>
      <c r="H98" s="1"/>
      <c r="I98" s="22"/>
      <c r="J98" s="1"/>
      <c r="K98" s="1"/>
      <c r="L98" s="1"/>
      <c r="M98" s="1"/>
      <c r="N98" s="1"/>
      <c r="O98" s="1"/>
      <c r="P98" s="23"/>
      <c r="Q98" s="23"/>
    </row>
    <row r="99" spans="1:17" x14ac:dyDescent="0.25">
      <c r="A99" s="24"/>
      <c r="B99" s="24"/>
      <c r="C99" s="24"/>
      <c r="D99" s="24"/>
      <c r="E99" s="24"/>
      <c r="F99" s="24"/>
      <c r="G99" s="24"/>
      <c r="H99" s="24" t="s">
        <v>461</v>
      </c>
      <c r="I99" s="25">
        <v>45471</v>
      </c>
      <c r="J99" s="24" t="s">
        <v>473</v>
      </c>
      <c r="K99" s="24" t="s">
        <v>521</v>
      </c>
      <c r="L99" s="24" t="s">
        <v>577</v>
      </c>
      <c r="M99" s="24" t="s">
        <v>710</v>
      </c>
      <c r="N99" s="26"/>
      <c r="O99" s="24" t="s">
        <v>10</v>
      </c>
      <c r="P99" s="30">
        <v>-4921.72</v>
      </c>
      <c r="Q99" s="30">
        <f>ROUND(Q98+P99,5)</f>
        <v>-4921.72</v>
      </c>
    </row>
    <row r="100" spans="1:17" ht="15.75" thickBot="1" x14ac:dyDescent="0.3">
      <c r="A100" s="24"/>
      <c r="B100" s="24"/>
      <c r="C100" s="24"/>
      <c r="D100" s="24"/>
      <c r="E100" s="24"/>
      <c r="F100" s="24"/>
      <c r="G100" s="24"/>
      <c r="H100" s="24" t="s">
        <v>461</v>
      </c>
      <c r="I100" s="25">
        <v>45471</v>
      </c>
      <c r="J100" s="24" t="s">
        <v>473</v>
      </c>
      <c r="K100" s="24" t="s">
        <v>521</v>
      </c>
      <c r="L100" s="24" t="s">
        <v>577</v>
      </c>
      <c r="M100" s="24" t="s">
        <v>710</v>
      </c>
      <c r="N100" s="26"/>
      <c r="O100" s="24" t="s">
        <v>10</v>
      </c>
      <c r="P100" s="27">
        <v>-623.88</v>
      </c>
      <c r="Q100" s="27">
        <f>ROUND(Q99+P100,5)</f>
        <v>-5545.6</v>
      </c>
    </row>
    <row r="101" spans="1:17" x14ac:dyDescent="0.25">
      <c r="A101" s="28"/>
      <c r="B101" s="28"/>
      <c r="C101" s="28"/>
      <c r="D101" s="28"/>
      <c r="E101" s="28" t="s">
        <v>408</v>
      </c>
      <c r="F101" s="28"/>
      <c r="G101" s="28"/>
      <c r="H101" s="28"/>
      <c r="I101" s="29"/>
      <c r="J101" s="28"/>
      <c r="K101" s="28"/>
      <c r="L101" s="28"/>
      <c r="M101" s="28"/>
      <c r="N101" s="28"/>
      <c r="O101" s="28"/>
      <c r="P101" s="2">
        <f>ROUND(SUM(P98:P100),5)</f>
        <v>-5545.6</v>
      </c>
      <c r="Q101" s="2">
        <f>Q100</f>
        <v>-5545.6</v>
      </c>
    </row>
    <row r="102" spans="1:17" x14ac:dyDescent="0.25">
      <c r="A102" s="1"/>
      <c r="B102" s="1"/>
      <c r="C102" s="1"/>
      <c r="D102" s="1"/>
      <c r="E102" s="1" t="s">
        <v>164</v>
      </c>
      <c r="F102" s="1"/>
      <c r="G102" s="1"/>
      <c r="H102" s="1"/>
      <c r="I102" s="22"/>
      <c r="J102" s="1"/>
      <c r="K102" s="1"/>
      <c r="L102" s="1"/>
      <c r="M102" s="1"/>
      <c r="N102" s="1"/>
      <c r="O102" s="1"/>
      <c r="P102" s="23"/>
      <c r="Q102" s="23"/>
    </row>
    <row r="103" spans="1:17" ht="15.75" thickBot="1" x14ac:dyDescent="0.3">
      <c r="A103" s="21"/>
      <c r="B103" s="21"/>
      <c r="C103" s="21"/>
      <c r="D103" s="21"/>
      <c r="E103" s="21"/>
      <c r="F103" s="21"/>
      <c r="G103" s="24"/>
      <c r="H103" s="24" t="s">
        <v>460</v>
      </c>
      <c r="I103" s="25">
        <v>45461</v>
      </c>
      <c r="J103" s="24" t="s">
        <v>474</v>
      </c>
      <c r="K103" s="24" t="s">
        <v>522</v>
      </c>
      <c r="L103" s="24" t="s">
        <v>578</v>
      </c>
      <c r="M103" s="24" t="s">
        <v>710</v>
      </c>
      <c r="N103" s="26"/>
      <c r="O103" s="24" t="s">
        <v>36</v>
      </c>
      <c r="P103" s="27">
        <v>-2400</v>
      </c>
      <c r="Q103" s="27">
        <f>ROUND(Q102+P103,5)</f>
        <v>-2400</v>
      </c>
    </row>
    <row r="104" spans="1:17" x14ac:dyDescent="0.25">
      <c r="A104" s="28"/>
      <c r="B104" s="28"/>
      <c r="C104" s="28"/>
      <c r="D104" s="28"/>
      <c r="E104" s="28" t="s">
        <v>409</v>
      </c>
      <c r="F104" s="28"/>
      <c r="G104" s="28"/>
      <c r="H104" s="28"/>
      <c r="I104" s="29"/>
      <c r="J104" s="28"/>
      <c r="K104" s="28"/>
      <c r="L104" s="28"/>
      <c r="M104" s="28"/>
      <c r="N104" s="28"/>
      <c r="O104" s="28"/>
      <c r="P104" s="2">
        <f>ROUND(SUM(P102:P103),5)</f>
        <v>-2400</v>
      </c>
      <c r="Q104" s="2">
        <f>Q103</f>
        <v>-2400</v>
      </c>
    </row>
    <row r="105" spans="1:17" x14ac:dyDescent="0.25">
      <c r="A105" s="1"/>
      <c r="B105" s="1"/>
      <c r="C105" s="1"/>
      <c r="D105" s="1"/>
      <c r="E105" s="1" t="s">
        <v>166</v>
      </c>
      <c r="F105" s="1"/>
      <c r="G105" s="1"/>
      <c r="H105" s="1"/>
      <c r="I105" s="22"/>
      <c r="J105" s="1"/>
      <c r="K105" s="1"/>
      <c r="L105" s="1"/>
      <c r="M105" s="1"/>
      <c r="N105" s="1"/>
      <c r="O105" s="1"/>
      <c r="P105" s="23"/>
      <c r="Q105" s="23"/>
    </row>
    <row r="106" spans="1:17" x14ac:dyDescent="0.25">
      <c r="A106" s="24"/>
      <c r="B106" s="24"/>
      <c r="C106" s="24"/>
      <c r="D106" s="24"/>
      <c r="E106" s="24"/>
      <c r="F106" s="24"/>
      <c r="G106" s="24"/>
      <c r="H106" s="24" t="s">
        <v>461</v>
      </c>
      <c r="I106" s="25">
        <v>45471</v>
      </c>
      <c r="J106" s="24" t="s">
        <v>467</v>
      </c>
      <c r="K106" s="24" t="s">
        <v>515</v>
      </c>
      <c r="L106" s="24" t="s">
        <v>577</v>
      </c>
      <c r="M106" s="24" t="s">
        <v>710</v>
      </c>
      <c r="N106" s="26"/>
      <c r="O106" s="24" t="s">
        <v>10</v>
      </c>
      <c r="P106" s="30">
        <v>-288.70999999999998</v>
      </c>
      <c r="Q106" s="30">
        <f t="shared" ref="Q106:Q112" si="2">ROUND(Q105+P106,5)</f>
        <v>-288.70999999999998</v>
      </c>
    </row>
    <row r="107" spans="1:17" x14ac:dyDescent="0.25">
      <c r="A107" s="24"/>
      <c r="B107" s="24"/>
      <c r="C107" s="24"/>
      <c r="D107" s="24"/>
      <c r="E107" s="24"/>
      <c r="F107" s="24"/>
      <c r="G107" s="24"/>
      <c r="H107" s="24" t="s">
        <v>461</v>
      </c>
      <c r="I107" s="25">
        <v>45471</v>
      </c>
      <c r="J107" s="24" t="s">
        <v>467</v>
      </c>
      <c r="K107" s="24" t="s">
        <v>515</v>
      </c>
      <c r="L107" s="24" t="s">
        <v>577</v>
      </c>
      <c r="M107" s="24" t="s">
        <v>710</v>
      </c>
      <c r="N107" s="26"/>
      <c r="O107" s="24" t="s">
        <v>10</v>
      </c>
      <c r="P107" s="30">
        <v>0</v>
      </c>
      <c r="Q107" s="30">
        <f t="shared" si="2"/>
        <v>-288.70999999999998</v>
      </c>
    </row>
    <row r="108" spans="1:17" x14ac:dyDescent="0.25">
      <c r="A108" s="24"/>
      <c r="B108" s="24"/>
      <c r="C108" s="24"/>
      <c r="D108" s="24"/>
      <c r="E108" s="24"/>
      <c r="F108" s="24"/>
      <c r="G108" s="24"/>
      <c r="H108" s="24" t="s">
        <v>461</v>
      </c>
      <c r="I108" s="25">
        <v>45471</v>
      </c>
      <c r="J108" s="24" t="s">
        <v>467</v>
      </c>
      <c r="K108" s="24" t="s">
        <v>515</v>
      </c>
      <c r="L108" s="24" t="s">
        <v>577</v>
      </c>
      <c r="M108" s="24" t="s">
        <v>710</v>
      </c>
      <c r="N108" s="26"/>
      <c r="O108" s="24" t="s">
        <v>10</v>
      </c>
      <c r="P108" s="30">
        <v>0</v>
      </c>
      <c r="Q108" s="30">
        <f t="shared" si="2"/>
        <v>-288.70999999999998</v>
      </c>
    </row>
    <row r="109" spans="1:17" x14ac:dyDescent="0.25">
      <c r="A109" s="24"/>
      <c r="B109" s="24"/>
      <c r="C109" s="24"/>
      <c r="D109" s="24"/>
      <c r="E109" s="24"/>
      <c r="F109" s="24"/>
      <c r="G109" s="24"/>
      <c r="H109" s="24" t="s">
        <v>461</v>
      </c>
      <c r="I109" s="25">
        <v>45471</v>
      </c>
      <c r="J109" s="24" t="s">
        <v>475</v>
      </c>
      <c r="K109" s="24" t="s">
        <v>523</v>
      </c>
      <c r="L109" s="24" t="s">
        <v>577</v>
      </c>
      <c r="M109" s="24" t="s">
        <v>710</v>
      </c>
      <c r="N109" s="26"/>
      <c r="O109" s="24" t="s">
        <v>10</v>
      </c>
      <c r="P109" s="30">
        <v>-5690.88</v>
      </c>
      <c r="Q109" s="30">
        <f t="shared" si="2"/>
        <v>-5979.59</v>
      </c>
    </row>
    <row r="110" spans="1:17" x14ac:dyDescent="0.25">
      <c r="A110" s="24"/>
      <c r="B110" s="24"/>
      <c r="C110" s="24"/>
      <c r="D110" s="24"/>
      <c r="E110" s="24"/>
      <c r="F110" s="24"/>
      <c r="G110" s="24"/>
      <c r="H110" s="24" t="s">
        <v>461</v>
      </c>
      <c r="I110" s="25">
        <v>45471</v>
      </c>
      <c r="J110" s="24" t="s">
        <v>475</v>
      </c>
      <c r="K110" s="24" t="s">
        <v>523</v>
      </c>
      <c r="L110" s="24" t="s">
        <v>577</v>
      </c>
      <c r="M110" s="24" t="s">
        <v>710</v>
      </c>
      <c r="N110" s="26"/>
      <c r="O110" s="24" t="s">
        <v>10</v>
      </c>
      <c r="P110" s="30">
        <v>0</v>
      </c>
      <c r="Q110" s="30">
        <f t="shared" si="2"/>
        <v>-5979.59</v>
      </c>
    </row>
    <row r="111" spans="1:17" x14ac:dyDescent="0.25">
      <c r="A111" s="24"/>
      <c r="B111" s="24"/>
      <c r="C111" s="24"/>
      <c r="D111" s="24"/>
      <c r="E111" s="24"/>
      <c r="F111" s="24"/>
      <c r="G111" s="24"/>
      <c r="H111" s="24" t="s">
        <v>461</v>
      </c>
      <c r="I111" s="25">
        <v>45471</v>
      </c>
      <c r="J111" s="24" t="s">
        <v>475</v>
      </c>
      <c r="K111" s="24" t="s">
        <v>523</v>
      </c>
      <c r="L111" s="24" t="s">
        <v>577</v>
      </c>
      <c r="M111" s="24" t="s">
        <v>710</v>
      </c>
      <c r="N111" s="26"/>
      <c r="O111" s="24" t="s">
        <v>10</v>
      </c>
      <c r="P111" s="30">
        <v>0</v>
      </c>
      <c r="Q111" s="30">
        <f t="shared" si="2"/>
        <v>-5979.59</v>
      </c>
    </row>
    <row r="112" spans="1:17" ht="15.75" thickBot="1" x14ac:dyDescent="0.3">
      <c r="A112" s="24"/>
      <c r="B112" s="24"/>
      <c r="C112" s="24"/>
      <c r="D112" s="24"/>
      <c r="E112" s="24"/>
      <c r="F112" s="24"/>
      <c r="G112" s="24"/>
      <c r="H112" s="24" t="s">
        <v>461</v>
      </c>
      <c r="I112" s="25">
        <v>45471</v>
      </c>
      <c r="J112" s="24" t="s">
        <v>475</v>
      </c>
      <c r="K112" s="24" t="s">
        <v>523</v>
      </c>
      <c r="L112" s="24" t="s">
        <v>577</v>
      </c>
      <c r="M112" s="24" t="s">
        <v>710</v>
      </c>
      <c r="N112" s="26"/>
      <c r="O112" s="24" t="s">
        <v>10</v>
      </c>
      <c r="P112" s="30">
        <v>-499.2</v>
      </c>
      <c r="Q112" s="30">
        <f t="shared" si="2"/>
        <v>-6478.79</v>
      </c>
    </row>
    <row r="113" spans="1:17" ht="15.75" thickBot="1" x14ac:dyDescent="0.3">
      <c r="A113" s="28"/>
      <c r="B113" s="28"/>
      <c r="C113" s="28"/>
      <c r="D113" s="28"/>
      <c r="E113" s="28" t="s">
        <v>410</v>
      </c>
      <c r="F113" s="28"/>
      <c r="G113" s="28"/>
      <c r="H113" s="28"/>
      <c r="I113" s="29"/>
      <c r="J113" s="28"/>
      <c r="K113" s="28"/>
      <c r="L113" s="28"/>
      <c r="M113" s="28"/>
      <c r="N113" s="28"/>
      <c r="O113" s="28"/>
      <c r="P113" s="3">
        <f>ROUND(SUM(P105:P112),5)</f>
        <v>-6478.79</v>
      </c>
      <c r="Q113" s="3">
        <f>Q112</f>
        <v>-6478.79</v>
      </c>
    </row>
    <row r="114" spans="1:17" x14ac:dyDescent="0.25">
      <c r="A114" s="28"/>
      <c r="B114" s="28"/>
      <c r="C114" s="28"/>
      <c r="D114" s="28" t="s">
        <v>167</v>
      </c>
      <c r="E114" s="28"/>
      <c r="F114" s="28"/>
      <c r="G114" s="28"/>
      <c r="H114" s="28"/>
      <c r="I114" s="29"/>
      <c r="J114" s="28"/>
      <c r="K114" s="28"/>
      <c r="L114" s="28"/>
      <c r="M114" s="28"/>
      <c r="N114" s="28"/>
      <c r="O114" s="28"/>
      <c r="P114" s="2">
        <f>ROUND(P71+P79+P97+P101+P104+P113,5)</f>
        <v>-51486.080000000002</v>
      </c>
      <c r="Q114" s="2">
        <f>ROUND(Q71+Q79+Q97+Q101+Q104+Q113,5)</f>
        <v>-51486.080000000002</v>
      </c>
    </row>
    <row r="115" spans="1:17" x14ac:dyDescent="0.25">
      <c r="A115" s="1"/>
      <c r="B115" s="1"/>
      <c r="C115" s="1"/>
      <c r="D115" s="1" t="s">
        <v>168</v>
      </c>
      <c r="E115" s="1"/>
      <c r="F115" s="1"/>
      <c r="G115" s="1"/>
      <c r="H115" s="1"/>
      <c r="I115" s="22"/>
      <c r="J115" s="1"/>
      <c r="K115" s="1"/>
      <c r="L115" s="1"/>
      <c r="M115" s="1"/>
      <c r="N115" s="1"/>
      <c r="O115" s="1"/>
      <c r="P115" s="23"/>
      <c r="Q115" s="23"/>
    </row>
    <row r="116" spans="1:17" x14ac:dyDescent="0.25">
      <c r="A116" s="24"/>
      <c r="B116" s="24"/>
      <c r="C116" s="24"/>
      <c r="D116" s="24"/>
      <c r="E116" s="24"/>
      <c r="F116" s="24"/>
      <c r="G116" s="24"/>
      <c r="H116" s="24" t="s">
        <v>461</v>
      </c>
      <c r="I116" s="25">
        <v>45471</v>
      </c>
      <c r="J116" s="24" t="s">
        <v>470</v>
      </c>
      <c r="K116" s="24" t="s">
        <v>518</v>
      </c>
      <c r="L116" s="24" t="s">
        <v>577</v>
      </c>
      <c r="M116" s="24" t="s">
        <v>710</v>
      </c>
      <c r="N116" s="26"/>
      <c r="O116" s="24" t="s">
        <v>10</v>
      </c>
      <c r="P116" s="30">
        <v>-1486.5</v>
      </c>
      <c r="Q116" s="30">
        <f t="shared" ref="Q116:Q121" si="3">ROUND(Q115+P116,5)</f>
        <v>-1486.5</v>
      </c>
    </row>
    <row r="117" spans="1:17" x14ac:dyDescent="0.25">
      <c r="A117" s="24"/>
      <c r="B117" s="24"/>
      <c r="C117" s="24"/>
      <c r="D117" s="24"/>
      <c r="E117" s="24"/>
      <c r="F117" s="24"/>
      <c r="G117" s="24"/>
      <c r="H117" s="24" t="s">
        <v>461</v>
      </c>
      <c r="I117" s="25">
        <v>45471</v>
      </c>
      <c r="J117" s="24" t="s">
        <v>475</v>
      </c>
      <c r="K117" s="24" t="s">
        <v>523</v>
      </c>
      <c r="L117" s="24" t="s">
        <v>577</v>
      </c>
      <c r="M117" s="24" t="s">
        <v>710</v>
      </c>
      <c r="N117" s="26"/>
      <c r="O117" s="24" t="s">
        <v>10</v>
      </c>
      <c r="P117" s="30">
        <v>-837</v>
      </c>
      <c r="Q117" s="30">
        <f t="shared" si="3"/>
        <v>-2323.5</v>
      </c>
    </row>
    <row r="118" spans="1:17" x14ac:dyDescent="0.25">
      <c r="A118" s="24"/>
      <c r="B118" s="24"/>
      <c r="C118" s="24"/>
      <c r="D118" s="24"/>
      <c r="E118" s="24"/>
      <c r="F118" s="24"/>
      <c r="G118" s="24"/>
      <c r="H118" s="24" t="s">
        <v>461</v>
      </c>
      <c r="I118" s="25">
        <v>45471</v>
      </c>
      <c r="J118" s="24" t="s">
        <v>471</v>
      </c>
      <c r="K118" s="24" t="s">
        <v>519</v>
      </c>
      <c r="L118" s="24" t="s">
        <v>577</v>
      </c>
      <c r="M118" s="24" t="s">
        <v>710</v>
      </c>
      <c r="N118" s="26"/>
      <c r="O118" s="24" t="s">
        <v>10</v>
      </c>
      <c r="P118" s="30">
        <v>-1604</v>
      </c>
      <c r="Q118" s="30">
        <f t="shared" si="3"/>
        <v>-3927.5</v>
      </c>
    </row>
    <row r="119" spans="1:17" x14ac:dyDescent="0.25">
      <c r="A119" s="24"/>
      <c r="B119" s="24"/>
      <c r="C119" s="24"/>
      <c r="D119" s="24"/>
      <c r="E119" s="24"/>
      <c r="F119" s="24"/>
      <c r="G119" s="24"/>
      <c r="H119" s="24" t="s">
        <v>461</v>
      </c>
      <c r="I119" s="25">
        <v>45471</v>
      </c>
      <c r="J119" s="24" t="s">
        <v>469</v>
      </c>
      <c r="K119" s="24" t="s">
        <v>517</v>
      </c>
      <c r="L119" s="24" t="s">
        <v>577</v>
      </c>
      <c r="M119" s="24" t="s">
        <v>710</v>
      </c>
      <c r="N119" s="26"/>
      <c r="O119" s="24" t="s">
        <v>10</v>
      </c>
      <c r="P119" s="30">
        <v>-837</v>
      </c>
      <c r="Q119" s="30">
        <f t="shared" si="3"/>
        <v>-4764.5</v>
      </c>
    </row>
    <row r="120" spans="1:17" x14ac:dyDescent="0.25">
      <c r="A120" s="24"/>
      <c r="B120" s="24"/>
      <c r="C120" s="24"/>
      <c r="D120" s="24"/>
      <c r="E120" s="24"/>
      <c r="F120" s="24"/>
      <c r="G120" s="24"/>
      <c r="H120" s="24" t="s">
        <v>461</v>
      </c>
      <c r="I120" s="25">
        <v>45471</v>
      </c>
      <c r="J120" s="24" t="s">
        <v>473</v>
      </c>
      <c r="K120" s="24" t="s">
        <v>521</v>
      </c>
      <c r="L120" s="24" t="s">
        <v>577</v>
      </c>
      <c r="M120" s="24" t="s">
        <v>710</v>
      </c>
      <c r="N120" s="26"/>
      <c r="O120" s="24" t="s">
        <v>10</v>
      </c>
      <c r="P120" s="30">
        <v>-837</v>
      </c>
      <c r="Q120" s="30">
        <f t="shared" si="3"/>
        <v>-5601.5</v>
      </c>
    </row>
    <row r="121" spans="1:17" ht="15.75" thickBot="1" x14ac:dyDescent="0.3">
      <c r="A121" s="24"/>
      <c r="B121" s="24"/>
      <c r="C121" s="24"/>
      <c r="D121" s="24"/>
      <c r="E121" s="24"/>
      <c r="F121" s="24"/>
      <c r="G121" s="24"/>
      <c r="H121" s="24" t="s">
        <v>461</v>
      </c>
      <c r="I121" s="25">
        <v>45471</v>
      </c>
      <c r="J121" s="24" t="s">
        <v>472</v>
      </c>
      <c r="K121" s="24" t="s">
        <v>520</v>
      </c>
      <c r="L121" s="24" t="s">
        <v>577</v>
      </c>
      <c r="M121" s="24" t="s">
        <v>710</v>
      </c>
      <c r="N121" s="26"/>
      <c r="O121" s="24" t="s">
        <v>10</v>
      </c>
      <c r="P121" s="27">
        <v>-837</v>
      </c>
      <c r="Q121" s="27">
        <f t="shared" si="3"/>
        <v>-6438.5</v>
      </c>
    </row>
    <row r="122" spans="1:17" x14ac:dyDescent="0.25">
      <c r="A122" s="28"/>
      <c r="B122" s="28"/>
      <c r="C122" s="28"/>
      <c r="D122" s="28" t="s">
        <v>411</v>
      </c>
      <c r="E122" s="28"/>
      <c r="F122" s="28"/>
      <c r="G122" s="28"/>
      <c r="H122" s="28"/>
      <c r="I122" s="29"/>
      <c r="J122" s="28"/>
      <c r="K122" s="28"/>
      <c r="L122" s="28"/>
      <c r="M122" s="28"/>
      <c r="N122" s="28"/>
      <c r="O122" s="28"/>
      <c r="P122" s="2">
        <f>ROUND(SUM(P115:P121),5)</f>
        <v>-6438.5</v>
      </c>
      <c r="Q122" s="2">
        <f>Q121</f>
        <v>-6438.5</v>
      </c>
    </row>
    <row r="123" spans="1:17" x14ac:dyDescent="0.25">
      <c r="A123" s="1"/>
      <c r="B123" s="1"/>
      <c r="C123" s="1"/>
      <c r="D123" s="1" t="s">
        <v>169</v>
      </c>
      <c r="E123" s="1"/>
      <c r="F123" s="1"/>
      <c r="G123" s="1"/>
      <c r="H123" s="1"/>
      <c r="I123" s="22"/>
      <c r="J123" s="1"/>
      <c r="K123" s="1"/>
      <c r="L123" s="1"/>
      <c r="M123" s="1"/>
      <c r="N123" s="1"/>
      <c r="O123" s="1"/>
      <c r="P123" s="23"/>
      <c r="Q123" s="23"/>
    </row>
    <row r="124" spans="1:17" x14ac:dyDescent="0.25">
      <c r="A124" s="1"/>
      <c r="B124" s="1"/>
      <c r="C124" s="1"/>
      <c r="D124" s="1"/>
      <c r="E124" s="1" t="s">
        <v>170</v>
      </c>
      <c r="F124" s="1"/>
      <c r="G124" s="1"/>
      <c r="H124" s="1"/>
      <c r="I124" s="22"/>
      <c r="J124" s="1"/>
      <c r="K124" s="1"/>
      <c r="L124" s="1"/>
      <c r="M124" s="1"/>
      <c r="N124" s="1"/>
      <c r="O124" s="1"/>
      <c r="P124" s="23"/>
      <c r="Q124" s="23"/>
    </row>
    <row r="125" spans="1:17" x14ac:dyDescent="0.25">
      <c r="A125" s="24"/>
      <c r="B125" s="24"/>
      <c r="C125" s="24"/>
      <c r="D125" s="24"/>
      <c r="E125" s="24"/>
      <c r="F125" s="24"/>
      <c r="G125" s="24"/>
      <c r="H125" s="24" t="s">
        <v>461</v>
      </c>
      <c r="I125" s="25">
        <v>45471</v>
      </c>
      <c r="J125" s="24" t="s">
        <v>470</v>
      </c>
      <c r="K125" s="24" t="s">
        <v>518</v>
      </c>
      <c r="L125" s="24" t="s">
        <v>577</v>
      </c>
      <c r="M125" s="24" t="s">
        <v>710</v>
      </c>
      <c r="N125" s="26"/>
      <c r="O125" s="24" t="s">
        <v>10</v>
      </c>
      <c r="P125" s="30">
        <v>-7.07</v>
      </c>
      <c r="Q125" s="30">
        <f t="shared" ref="Q125:Q130" si="4">ROUND(Q124+P125,5)</f>
        <v>-7.07</v>
      </c>
    </row>
    <row r="126" spans="1:17" x14ac:dyDescent="0.25">
      <c r="A126" s="24"/>
      <c r="B126" s="24"/>
      <c r="C126" s="24"/>
      <c r="D126" s="24"/>
      <c r="E126" s="24"/>
      <c r="F126" s="24"/>
      <c r="G126" s="24"/>
      <c r="H126" s="24" t="s">
        <v>461</v>
      </c>
      <c r="I126" s="25">
        <v>45471</v>
      </c>
      <c r="J126" s="24" t="s">
        <v>475</v>
      </c>
      <c r="K126" s="24" t="s">
        <v>523</v>
      </c>
      <c r="L126" s="24" t="s">
        <v>577</v>
      </c>
      <c r="M126" s="24" t="s">
        <v>710</v>
      </c>
      <c r="N126" s="26"/>
      <c r="O126" s="24" t="s">
        <v>10</v>
      </c>
      <c r="P126" s="30">
        <v>-7.07</v>
      </c>
      <c r="Q126" s="30">
        <f t="shared" si="4"/>
        <v>-14.14</v>
      </c>
    </row>
    <row r="127" spans="1:17" x14ac:dyDescent="0.25">
      <c r="A127" s="24"/>
      <c r="B127" s="24"/>
      <c r="C127" s="24"/>
      <c r="D127" s="24"/>
      <c r="E127" s="24"/>
      <c r="F127" s="24"/>
      <c r="G127" s="24"/>
      <c r="H127" s="24" t="s">
        <v>461</v>
      </c>
      <c r="I127" s="25">
        <v>45471</v>
      </c>
      <c r="J127" s="24" t="s">
        <v>471</v>
      </c>
      <c r="K127" s="24" t="s">
        <v>519</v>
      </c>
      <c r="L127" s="24" t="s">
        <v>577</v>
      </c>
      <c r="M127" s="24" t="s">
        <v>710</v>
      </c>
      <c r="N127" s="26"/>
      <c r="O127" s="24" t="s">
        <v>10</v>
      </c>
      <c r="P127" s="30">
        <v>-7.07</v>
      </c>
      <c r="Q127" s="30">
        <f t="shared" si="4"/>
        <v>-21.21</v>
      </c>
    </row>
    <row r="128" spans="1:17" x14ac:dyDescent="0.25">
      <c r="A128" s="24"/>
      <c r="B128" s="24"/>
      <c r="C128" s="24"/>
      <c r="D128" s="24"/>
      <c r="E128" s="24"/>
      <c r="F128" s="24"/>
      <c r="G128" s="24"/>
      <c r="H128" s="24" t="s">
        <v>461</v>
      </c>
      <c r="I128" s="25">
        <v>45471</v>
      </c>
      <c r="J128" s="24" t="s">
        <v>469</v>
      </c>
      <c r="K128" s="24" t="s">
        <v>517</v>
      </c>
      <c r="L128" s="24" t="s">
        <v>577</v>
      </c>
      <c r="M128" s="24" t="s">
        <v>710</v>
      </c>
      <c r="N128" s="26"/>
      <c r="O128" s="24" t="s">
        <v>10</v>
      </c>
      <c r="P128" s="30">
        <v>-7.07</v>
      </c>
      <c r="Q128" s="30">
        <f t="shared" si="4"/>
        <v>-28.28</v>
      </c>
    </row>
    <row r="129" spans="1:17" x14ac:dyDescent="0.25">
      <c r="A129" s="24"/>
      <c r="B129" s="24"/>
      <c r="C129" s="24"/>
      <c r="D129" s="24"/>
      <c r="E129" s="24"/>
      <c r="F129" s="24"/>
      <c r="G129" s="24"/>
      <c r="H129" s="24" t="s">
        <v>461</v>
      </c>
      <c r="I129" s="25">
        <v>45471</v>
      </c>
      <c r="J129" s="24" t="s">
        <v>473</v>
      </c>
      <c r="K129" s="24" t="s">
        <v>521</v>
      </c>
      <c r="L129" s="24" t="s">
        <v>577</v>
      </c>
      <c r="M129" s="24" t="s">
        <v>710</v>
      </c>
      <c r="N129" s="26"/>
      <c r="O129" s="24" t="s">
        <v>10</v>
      </c>
      <c r="P129" s="30">
        <v>-7.07</v>
      </c>
      <c r="Q129" s="30">
        <f t="shared" si="4"/>
        <v>-35.35</v>
      </c>
    </row>
    <row r="130" spans="1:17" ht="15.75" thickBot="1" x14ac:dyDescent="0.3">
      <c r="A130" s="24"/>
      <c r="B130" s="24"/>
      <c r="C130" s="24"/>
      <c r="D130" s="24"/>
      <c r="E130" s="24"/>
      <c r="F130" s="24"/>
      <c r="G130" s="24"/>
      <c r="H130" s="24" t="s">
        <v>461</v>
      </c>
      <c r="I130" s="25">
        <v>45471</v>
      </c>
      <c r="J130" s="24" t="s">
        <v>472</v>
      </c>
      <c r="K130" s="24" t="s">
        <v>520</v>
      </c>
      <c r="L130" s="24" t="s">
        <v>577</v>
      </c>
      <c r="M130" s="24" t="s">
        <v>710</v>
      </c>
      <c r="N130" s="26"/>
      <c r="O130" s="24" t="s">
        <v>10</v>
      </c>
      <c r="P130" s="27">
        <v>-7.07</v>
      </c>
      <c r="Q130" s="27">
        <f t="shared" si="4"/>
        <v>-42.42</v>
      </c>
    </row>
    <row r="131" spans="1:17" x14ac:dyDescent="0.25">
      <c r="A131" s="28"/>
      <c r="B131" s="28"/>
      <c r="C131" s="28"/>
      <c r="D131" s="28"/>
      <c r="E131" s="28" t="s">
        <v>412</v>
      </c>
      <c r="F131" s="28"/>
      <c r="G131" s="28"/>
      <c r="H131" s="28"/>
      <c r="I131" s="29"/>
      <c r="J131" s="28"/>
      <c r="K131" s="28"/>
      <c r="L131" s="28"/>
      <c r="M131" s="28"/>
      <c r="N131" s="28"/>
      <c r="O131" s="28"/>
      <c r="P131" s="2">
        <f>ROUND(SUM(P124:P130),5)</f>
        <v>-42.42</v>
      </c>
      <c r="Q131" s="2">
        <f>Q130</f>
        <v>-42.42</v>
      </c>
    </row>
    <row r="132" spans="1:17" x14ac:dyDescent="0.25">
      <c r="A132" s="1"/>
      <c r="B132" s="1"/>
      <c r="C132" s="1"/>
      <c r="D132" s="1"/>
      <c r="E132" s="1" t="s">
        <v>171</v>
      </c>
      <c r="F132" s="1"/>
      <c r="G132" s="1"/>
      <c r="H132" s="1"/>
      <c r="I132" s="22"/>
      <c r="J132" s="1"/>
      <c r="K132" s="1"/>
      <c r="L132" s="1"/>
      <c r="M132" s="1"/>
      <c r="N132" s="1"/>
      <c r="O132" s="1"/>
      <c r="P132" s="23"/>
      <c r="Q132" s="23"/>
    </row>
    <row r="133" spans="1:17" x14ac:dyDescent="0.25">
      <c r="A133" s="24"/>
      <c r="B133" s="24"/>
      <c r="C133" s="24"/>
      <c r="D133" s="24"/>
      <c r="E133" s="24"/>
      <c r="F133" s="24"/>
      <c r="G133" s="24"/>
      <c r="H133" s="24" t="s">
        <v>461</v>
      </c>
      <c r="I133" s="25">
        <v>45471</v>
      </c>
      <c r="J133" s="24" t="s">
        <v>470</v>
      </c>
      <c r="K133" s="24" t="s">
        <v>518</v>
      </c>
      <c r="L133" s="24" t="s">
        <v>577</v>
      </c>
      <c r="M133" s="24" t="s">
        <v>710</v>
      </c>
      <c r="N133" s="26"/>
      <c r="O133" s="24" t="s">
        <v>10</v>
      </c>
      <c r="P133" s="30">
        <v>-792.88</v>
      </c>
      <c r="Q133" s="30">
        <f t="shared" ref="Q133:Q138" si="5">ROUND(Q132+P133,5)</f>
        <v>-792.88</v>
      </c>
    </row>
    <row r="134" spans="1:17" x14ac:dyDescent="0.25">
      <c r="A134" s="24"/>
      <c r="B134" s="24"/>
      <c r="C134" s="24"/>
      <c r="D134" s="24"/>
      <c r="E134" s="24"/>
      <c r="F134" s="24"/>
      <c r="G134" s="24"/>
      <c r="H134" s="24" t="s">
        <v>461</v>
      </c>
      <c r="I134" s="25">
        <v>45471</v>
      </c>
      <c r="J134" s="24" t="s">
        <v>475</v>
      </c>
      <c r="K134" s="24" t="s">
        <v>523</v>
      </c>
      <c r="L134" s="24" t="s">
        <v>577</v>
      </c>
      <c r="M134" s="24" t="s">
        <v>710</v>
      </c>
      <c r="N134" s="26"/>
      <c r="O134" s="24" t="s">
        <v>10</v>
      </c>
      <c r="P134" s="30">
        <v>-619.01</v>
      </c>
      <c r="Q134" s="30">
        <f t="shared" si="5"/>
        <v>-1411.89</v>
      </c>
    </row>
    <row r="135" spans="1:17" x14ac:dyDescent="0.25">
      <c r="A135" s="24"/>
      <c r="B135" s="24"/>
      <c r="C135" s="24"/>
      <c r="D135" s="24"/>
      <c r="E135" s="24"/>
      <c r="F135" s="24"/>
      <c r="G135" s="24"/>
      <c r="H135" s="24" t="s">
        <v>461</v>
      </c>
      <c r="I135" s="25">
        <v>45471</v>
      </c>
      <c r="J135" s="24" t="s">
        <v>471</v>
      </c>
      <c r="K135" s="24" t="s">
        <v>519</v>
      </c>
      <c r="L135" s="24" t="s">
        <v>577</v>
      </c>
      <c r="M135" s="24" t="s">
        <v>710</v>
      </c>
      <c r="N135" s="26"/>
      <c r="O135" s="24" t="s">
        <v>10</v>
      </c>
      <c r="P135" s="30">
        <v>-767.97</v>
      </c>
      <c r="Q135" s="30">
        <f t="shared" si="5"/>
        <v>-2179.86</v>
      </c>
    </row>
    <row r="136" spans="1:17" x14ac:dyDescent="0.25">
      <c r="A136" s="24"/>
      <c r="B136" s="24"/>
      <c r="C136" s="24"/>
      <c r="D136" s="24"/>
      <c r="E136" s="24"/>
      <c r="F136" s="24"/>
      <c r="G136" s="24"/>
      <c r="H136" s="24" t="s">
        <v>461</v>
      </c>
      <c r="I136" s="25">
        <v>45471</v>
      </c>
      <c r="J136" s="24" t="s">
        <v>469</v>
      </c>
      <c r="K136" s="24" t="s">
        <v>517</v>
      </c>
      <c r="L136" s="24" t="s">
        <v>577</v>
      </c>
      <c r="M136" s="24" t="s">
        <v>710</v>
      </c>
      <c r="N136" s="26"/>
      <c r="O136" s="24" t="s">
        <v>10</v>
      </c>
      <c r="P136" s="30">
        <v>-1116.67</v>
      </c>
      <c r="Q136" s="30">
        <f t="shared" si="5"/>
        <v>-3296.53</v>
      </c>
    </row>
    <row r="137" spans="1:17" x14ac:dyDescent="0.25">
      <c r="A137" s="24"/>
      <c r="B137" s="24"/>
      <c r="C137" s="24"/>
      <c r="D137" s="24"/>
      <c r="E137" s="24"/>
      <c r="F137" s="24"/>
      <c r="G137" s="24"/>
      <c r="H137" s="24" t="s">
        <v>461</v>
      </c>
      <c r="I137" s="25">
        <v>45471</v>
      </c>
      <c r="J137" s="24" t="s">
        <v>473</v>
      </c>
      <c r="K137" s="24" t="s">
        <v>521</v>
      </c>
      <c r="L137" s="24" t="s">
        <v>577</v>
      </c>
      <c r="M137" s="24" t="s">
        <v>710</v>
      </c>
      <c r="N137" s="26"/>
      <c r="O137" s="24" t="s">
        <v>10</v>
      </c>
      <c r="P137" s="30">
        <v>-554.55999999999995</v>
      </c>
      <c r="Q137" s="30">
        <f t="shared" si="5"/>
        <v>-3851.09</v>
      </c>
    </row>
    <row r="138" spans="1:17" ht="15.75" thickBot="1" x14ac:dyDescent="0.3">
      <c r="A138" s="24"/>
      <c r="B138" s="24"/>
      <c r="C138" s="24"/>
      <c r="D138" s="24"/>
      <c r="E138" s="24"/>
      <c r="F138" s="24"/>
      <c r="G138" s="24"/>
      <c r="H138" s="24" t="s">
        <v>461</v>
      </c>
      <c r="I138" s="25">
        <v>45471</v>
      </c>
      <c r="J138" s="24" t="s">
        <v>472</v>
      </c>
      <c r="K138" s="24" t="s">
        <v>520</v>
      </c>
      <c r="L138" s="24" t="s">
        <v>577</v>
      </c>
      <c r="M138" s="24" t="s">
        <v>710</v>
      </c>
      <c r="N138" s="26"/>
      <c r="O138" s="24" t="s">
        <v>10</v>
      </c>
      <c r="P138" s="27">
        <v>-891.99</v>
      </c>
      <c r="Q138" s="27">
        <f t="shared" si="5"/>
        <v>-4743.08</v>
      </c>
    </row>
    <row r="139" spans="1:17" x14ac:dyDescent="0.25">
      <c r="A139" s="28"/>
      <c r="B139" s="28"/>
      <c r="C139" s="28"/>
      <c r="D139" s="28"/>
      <c r="E139" s="28" t="s">
        <v>413</v>
      </c>
      <c r="F139" s="28"/>
      <c r="G139" s="28"/>
      <c r="H139" s="28"/>
      <c r="I139" s="29"/>
      <c r="J139" s="28"/>
      <c r="K139" s="28"/>
      <c r="L139" s="28"/>
      <c r="M139" s="28"/>
      <c r="N139" s="28"/>
      <c r="O139" s="28"/>
      <c r="P139" s="2">
        <f>ROUND(SUM(P132:P138),5)</f>
        <v>-4743.08</v>
      </c>
      <c r="Q139" s="2">
        <f>Q138</f>
        <v>-4743.08</v>
      </c>
    </row>
    <row r="140" spans="1:17" x14ac:dyDescent="0.25">
      <c r="A140" s="1"/>
      <c r="B140" s="1"/>
      <c r="C140" s="1"/>
      <c r="D140" s="1"/>
      <c r="E140" s="1" t="s">
        <v>172</v>
      </c>
      <c r="F140" s="1"/>
      <c r="G140" s="1"/>
      <c r="H140" s="1"/>
      <c r="I140" s="22"/>
      <c r="J140" s="1"/>
      <c r="K140" s="1"/>
      <c r="L140" s="1"/>
      <c r="M140" s="1"/>
      <c r="N140" s="1"/>
      <c r="O140" s="1"/>
      <c r="P140" s="23"/>
      <c r="Q140" s="23"/>
    </row>
    <row r="141" spans="1:17" x14ac:dyDescent="0.25">
      <c r="A141" s="24"/>
      <c r="B141" s="24"/>
      <c r="C141" s="24"/>
      <c r="D141" s="24"/>
      <c r="E141" s="24"/>
      <c r="F141" s="24"/>
      <c r="G141" s="24"/>
      <c r="H141" s="24" t="s">
        <v>461</v>
      </c>
      <c r="I141" s="25">
        <v>45471</v>
      </c>
      <c r="J141" s="24" t="s">
        <v>470</v>
      </c>
      <c r="K141" s="24" t="s">
        <v>518</v>
      </c>
      <c r="L141" s="24" t="s">
        <v>577</v>
      </c>
      <c r="M141" s="24" t="s">
        <v>710</v>
      </c>
      <c r="N141" s="26"/>
      <c r="O141" s="24" t="s">
        <v>10</v>
      </c>
      <c r="P141" s="30">
        <v>-285.44</v>
      </c>
      <c r="Q141" s="30">
        <f>ROUND(Q140+P141,5)</f>
        <v>-285.44</v>
      </c>
    </row>
    <row r="142" spans="1:17" x14ac:dyDescent="0.25">
      <c r="A142" s="24"/>
      <c r="B142" s="24"/>
      <c r="C142" s="24"/>
      <c r="D142" s="24"/>
      <c r="E142" s="24"/>
      <c r="F142" s="24"/>
      <c r="G142" s="24"/>
      <c r="H142" s="24" t="s">
        <v>461</v>
      </c>
      <c r="I142" s="25">
        <v>45471</v>
      </c>
      <c r="J142" s="24" t="s">
        <v>475</v>
      </c>
      <c r="K142" s="24" t="s">
        <v>523</v>
      </c>
      <c r="L142" s="24" t="s">
        <v>577</v>
      </c>
      <c r="M142" s="24" t="s">
        <v>710</v>
      </c>
      <c r="N142" s="26"/>
      <c r="O142" s="24" t="s">
        <v>10</v>
      </c>
      <c r="P142" s="30">
        <v>-222.84</v>
      </c>
      <c r="Q142" s="30">
        <f>ROUND(Q141+P142,5)</f>
        <v>-508.28</v>
      </c>
    </row>
    <row r="143" spans="1:17" x14ac:dyDescent="0.25">
      <c r="A143" s="24"/>
      <c r="B143" s="24"/>
      <c r="C143" s="24"/>
      <c r="D143" s="24"/>
      <c r="E143" s="24"/>
      <c r="F143" s="24"/>
      <c r="G143" s="24"/>
      <c r="H143" s="24" t="s">
        <v>461</v>
      </c>
      <c r="I143" s="25">
        <v>45471</v>
      </c>
      <c r="J143" s="24" t="s">
        <v>471</v>
      </c>
      <c r="K143" s="24" t="s">
        <v>519</v>
      </c>
      <c r="L143" s="24" t="s">
        <v>577</v>
      </c>
      <c r="M143" s="24" t="s">
        <v>710</v>
      </c>
      <c r="N143" s="26"/>
      <c r="O143" s="24" t="s">
        <v>10</v>
      </c>
      <c r="P143" s="30">
        <v>-276.47000000000003</v>
      </c>
      <c r="Q143" s="30">
        <f>ROUND(Q142+P143,5)</f>
        <v>-784.75</v>
      </c>
    </row>
    <row r="144" spans="1:17" x14ac:dyDescent="0.25">
      <c r="A144" s="24"/>
      <c r="B144" s="24"/>
      <c r="C144" s="24"/>
      <c r="D144" s="24"/>
      <c r="E144" s="24"/>
      <c r="F144" s="24"/>
      <c r="G144" s="24"/>
      <c r="H144" s="24" t="s">
        <v>461</v>
      </c>
      <c r="I144" s="25">
        <v>45471</v>
      </c>
      <c r="J144" s="24" t="s">
        <v>469</v>
      </c>
      <c r="K144" s="24" t="s">
        <v>517</v>
      </c>
      <c r="L144" s="24" t="s">
        <v>577</v>
      </c>
      <c r="M144" s="24" t="s">
        <v>710</v>
      </c>
      <c r="N144" s="26"/>
      <c r="O144" s="24" t="s">
        <v>10</v>
      </c>
      <c r="P144" s="30">
        <v>-402</v>
      </c>
      <c r="Q144" s="30">
        <f>ROUND(Q143+P144,5)</f>
        <v>-1186.75</v>
      </c>
    </row>
    <row r="145" spans="1:17" ht="15.75" thickBot="1" x14ac:dyDescent="0.3">
      <c r="A145" s="24"/>
      <c r="B145" s="24"/>
      <c r="C145" s="24"/>
      <c r="D145" s="24"/>
      <c r="E145" s="24"/>
      <c r="F145" s="24"/>
      <c r="G145" s="24"/>
      <c r="H145" s="24" t="s">
        <v>461</v>
      </c>
      <c r="I145" s="25">
        <v>45471</v>
      </c>
      <c r="J145" s="24" t="s">
        <v>472</v>
      </c>
      <c r="K145" s="24" t="s">
        <v>520</v>
      </c>
      <c r="L145" s="24" t="s">
        <v>577</v>
      </c>
      <c r="M145" s="24" t="s">
        <v>710</v>
      </c>
      <c r="N145" s="26"/>
      <c r="O145" s="24" t="s">
        <v>10</v>
      </c>
      <c r="P145" s="27">
        <v>-321.12</v>
      </c>
      <c r="Q145" s="27">
        <f>ROUND(Q144+P145,5)</f>
        <v>-1507.87</v>
      </c>
    </row>
    <row r="146" spans="1:17" x14ac:dyDescent="0.25">
      <c r="A146" s="28"/>
      <c r="B146" s="28"/>
      <c r="C146" s="28"/>
      <c r="D146" s="28"/>
      <c r="E146" s="28" t="s">
        <v>414</v>
      </c>
      <c r="F146" s="28"/>
      <c r="G146" s="28"/>
      <c r="H146" s="28"/>
      <c r="I146" s="29"/>
      <c r="J146" s="28"/>
      <c r="K146" s="28"/>
      <c r="L146" s="28"/>
      <c r="M146" s="28"/>
      <c r="N146" s="28"/>
      <c r="O146" s="28"/>
      <c r="P146" s="2">
        <f>ROUND(SUM(P140:P145),5)</f>
        <v>-1507.87</v>
      </c>
      <c r="Q146" s="2">
        <f>Q145</f>
        <v>-1507.87</v>
      </c>
    </row>
    <row r="147" spans="1:17" x14ac:dyDescent="0.25">
      <c r="A147" s="1"/>
      <c r="B147" s="1"/>
      <c r="C147" s="1"/>
      <c r="D147" s="1"/>
      <c r="E147" s="1" t="s">
        <v>175</v>
      </c>
      <c r="F147" s="1"/>
      <c r="G147" s="1"/>
      <c r="H147" s="1"/>
      <c r="I147" s="22"/>
      <c r="J147" s="1"/>
      <c r="K147" s="1"/>
      <c r="L147" s="1"/>
      <c r="M147" s="1"/>
      <c r="N147" s="1"/>
      <c r="O147" s="1"/>
      <c r="P147" s="23"/>
      <c r="Q147" s="23"/>
    </row>
    <row r="148" spans="1:17" ht="15.75" thickBot="1" x14ac:dyDescent="0.3">
      <c r="A148" s="21"/>
      <c r="B148" s="21"/>
      <c r="C148" s="21"/>
      <c r="D148" s="21"/>
      <c r="E148" s="21"/>
      <c r="F148" s="21"/>
      <c r="G148" s="24"/>
      <c r="H148" s="24" t="s">
        <v>459</v>
      </c>
      <c r="I148" s="25">
        <v>45451</v>
      </c>
      <c r="J148" s="24"/>
      <c r="K148" s="24" t="s">
        <v>524</v>
      </c>
      <c r="L148" s="24" t="s">
        <v>579</v>
      </c>
      <c r="M148" s="24" t="s">
        <v>710</v>
      </c>
      <c r="N148" s="26"/>
      <c r="O148" s="24" t="s">
        <v>39</v>
      </c>
      <c r="P148" s="30">
        <v>-54</v>
      </c>
      <c r="Q148" s="30">
        <f>ROUND(Q147+P148,5)</f>
        <v>-54</v>
      </c>
    </row>
    <row r="149" spans="1:17" ht="15.75" thickBot="1" x14ac:dyDescent="0.3">
      <c r="A149" s="28"/>
      <c r="B149" s="28"/>
      <c r="C149" s="28"/>
      <c r="D149" s="28"/>
      <c r="E149" s="28" t="s">
        <v>415</v>
      </c>
      <c r="F149" s="28"/>
      <c r="G149" s="28"/>
      <c r="H149" s="28"/>
      <c r="I149" s="29"/>
      <c r="J149" s="28"/>
      <c r="K149" s="28"/>
      <c r="L149" s="28"/>
      <c r="M149" s="28"/>
      <c r="N149" s="28"/>
      <c r="O149" s="28"/>
      <c r="P149" s="3">
        <f>ROUND(SUM(P147:P148),5)</f>
        <v>-54</v>
      </c>
      <c r="Q149" s="3">
        <f>Q148</f>
        <v>-54</v>
      </c>
    </row>
    <row r="150" spans="1:17" x14ac:dyDescent="0.25">
      <c r="A150" s="28"/>
      <c r="B150" s="28"/>
      <c r="C150" s="28"/>
      <c r="D150" s="28" t="s">
        <v>176</v>
      </c>
      <c r="E150" s="28"/>
      <c r="F150" s="28"/>
      <c r="G150" s="28"/>
      <c r="H150" s="28"/>
      <c r="I150" s="29"/>
      <c r="J150" s="28"/>
      <c r="K150" s="28"/>
      <c r="L150" s="28"/>
      <c r="M150" s="28"/>
      <c r="N150" s="28"/>
      <c r="O150" s="28"/>
      <c r="P150" s="2">
        <f>ROUND(P131+P139+P146+P149,5)</f>
        <v>-6347.37</v>
      </c>
      <c r="Q150" s="2">
        <f>ROUND(Q131+Q139+Q146+Q149,5)</f>
        <v>-6347.37</v>
      </c>
    </row>
    <row r="151" spans="1:17" x14ac:dyDescent="0.25">
      <c r="A151" s="1"/>
      <c r="B151" s="1"/>
      <c r="C151" s="1"/>
      <c r="D151" s="1" t="s">
        <v>177</v>
      </c>
      <c r="E151" s="1"/>
      <c r="F151" s="1"/>
      <c r="G151" s="1"/>
      <c r="H151" s="1"/>
      <c r="I151" s="22"/>
      <c r="J151" s="1"/>
      <c r="K151" s="1"/>
      <c r="L151" s="1"/>
      <c r="M151" s="1"/>
      <c r="N151" s="1"/>
      <c r="O151" s="1"/>
      <c r="P151" s="23"/>
      <c r="Q151" s="23"/>
    </row>
    <row r="152" spans="1:17" x14ac:dyDescent="0.25">
      <c r="A152" s="1"/>
      <c r="B152" s="1"/>
      <c r="C152" s="1"/>
      <c r="D152" s="1"/>
      <c r="E152" s="1" t="s">
        <v>178</v>
      </c>
      <c r="F152" s="1"/>
      <c r="G152" s="1"/>
      <c r="H152" s="1"/>
      <c r="I152" s="22"/>
      <c r="J152" s="1"/>
      <c r="K152" s="1"/>
      <c r="L152" s="1"/>
      <c r="M152" s="1"/>
      <c r="N152" s="1"/>
      <c r="O152" s="1"/>
      <c r="P152" s="23"/>
      <c r="Q152" s="23"/>
    </row>
    <row r="153" spans="1:17" x14ac:dyDescent="0.25">
      <c r="A153" s="24"/>
      <c r="B153" s="24"/>
      <c r="C153" s="24"/>
      <c r="D153" s="24"/>
      <c r="E153" s="24"/>
      <c r="F153" s="24"/>
      <c r="G153" s="24"/>
      <c r="H153" s="24" t="s">
        <v>461</v>
      </c>
      <c r="I153" s="25">
        <v>45471</v>
      </c>
      <c r="J153" s="24" t="s">
        <v>466</v>
      </c>
      <c r="K153" s="24" t="s">
        <v>514</v>
      </c>
      <c r="L153" s="24" t="s">
        <v>577</v>
      </c>
      <c r="M153" s="24" t="s">
        <v>710</v>
      </c>
      <c r="N153" s="26"/>
      <c r="O153" s="24" t="s">
        <v>10</v>
      </c>
      <c r="P153" s="30">
        <v>-41.29</v>
      </c>
      <c r="Q153" s="30">
        <f>ROUND(Q152+P153,5)</f>
        <v>-41.29</v>
      </c>
    </row>
    <row r="154" spans="1:17" x14ac:dyDescent="0.25">
      <c r="A154" s="24"/>
      <c r="B154" s="24"/>
      <c r="C154" s="24"/>
      <c r="D154" s="24"/>
      <c r="E154" s="24"/>
      <c r="F154" s="24"/>
      <c r="G154" s="24"/>
      <c r="H154" s="24" t="s">
        <v>461</v>
      </c>
      <c r="I154" s="25">
        <v>45471</v>
      </c>
      <c r="J154" s="24" t="s">
        <v>467</v>
      </c>
      <c r="K154" s="24" t="s">
        <v>515</v>
      </c>
      <c r="L154" s="24" t="s">
        <v>577</v>
      </c>
      <c r="M154" s="24" t="s">
        <v>710</v>
      </c>
      <c r="N154" s="26"/>
      <c r="O154" s="24" t="s">
        <v>10</v>
      </c>
      <c r="P154" s="30">
        <v>-53.84</v>
      </c>
      <c r="Q154" s="30">
        <f>ROUND(Q153+P154,5)</f>
        <v>-95.13</v>
      </c>
    </row>
    <row r="155" spans="1:17" ht="15.75" thickBot="1" x14ac:dyDescent="0.3">
      <c r="A155" s="24"/>
      <c r="B155" s="24"/>
      <c r="C155" s="24"/>
      <c r="D155" s="24"/>
      <c r="E155" s="24"/>
      <c r="F155" s="24"/>
      <c r="G155" s="24"/>
      <c r="H155" s="24" t="s">
        <v>461</v>
      </c>
      <c r="I155" s="25">
        <v>45471</v>
      </c>
      <c r="J155" s="24" t="s">
        <v>468</v>
      </c>
      <c r="K155" s="24" t="s">
        <v>516</v>
      </c>
      <c r="L155" s="24" t="s">
        <v>577</v>
      </c>
      <c r="M155" s="24" t="s">
        <v>710</v>
      </c>
      <c r="N155" s="26"/>
      <c r="O155" s="24" t="s">
        <v>10</v>
      </c>
      <c r="P155" s="27">
        <v>-7.51</v>
      </c>
      <c r="Q155" s="27">
        <f>ROUND(Q154+P155,5)</f>
        <v>-102.64</v>
      </c>
    </row>
    <row r="156" spans="1:17" x14ac:dyDescent="0.25">
      <c r="A156" s="28"/>
      <c r="B156" s="28"/>
      <c r="C156" s="28"/>
      <c r="D156" s="28"/>
      <c r="E156" s="28" t="s">
        <v>416</v>
      </c>
      <c r="F156" s="28"/>
      <c r="G156" s="28"/>
      <c r="H156" s="28"/>
      <c r="I156" s="29"/>
      <c r="J156" s="28"/>
      <c r="K156" s="28"/>
      <c r="L156" s="28"/>
      <c r="M156" s="28"/>
      <c r="N156" s="28"/>
      <c r="O156" s="28"/>
      <c r="P156" s="2">
        <f>ROUND(SUM(P152:P155),5)</f>
        <v>-102.64</v>
      </c>
      <c r="Q156" s="2">
        <f>Q155</f>
        <v>-102.64</v>
      </c>
    </row>
    <row r="157" spans="1:17" x14ac:dyDescent="0.25">
      <c r="A157" s="1"/>
      <c r="B157" s="1"/>
      <c r="C157" s="1"/>
      <c r="D157" s="1"/>
      <c r="E157" s="1" t="s">
        <v>179</v>
      </c>
      <c r="F157" s="1"/>
      <c r="G157" s="1"/>
      <c r="H157" s="1"/>
      <c r="I157" s="22"/>
      <c r="J157" s="1"/>
      <c r="K157" s="1"/>
      <c r="L157" s="1"/>
      <c r="M157" s="1"/>
      <c r="N157" s="1"/>
      <c r="O157" s="1"/>
      <c r="P157" s="23"/>
      <c r="Q157" s="23"/>
    </row>
    <row r="158" spans="1:17" x14ac:dyDescent="0.25">
      <c r="A158" s="24"/>
      <c r="B158" s="24"/>
      <c r="C158" s="24"/>
      <c r="D158" s="24"/>
      <c r="E158" s="24"/>
      <c r="F158" s="24"/>
      <c r="G158" s="24"/>
      <c r="H158" s="24" t="s">
        <v>461</v>
      </c>
      <c r="I158" s="25">
        <v>45471</v>
      </c>
      <c r="J158" s="24" t="s">
        <v>466</v>
      </c>
      <c r="K158" s="24" t="s">
        <v>514</v>
      </c>
      <c r="L158" s="24" t="s">
        <v>577</v>
      </c>
      <c r="M158" s="24" t="s">
        <v>710</v>
      </c>
      <c r="N158" s="26"/>
      <c r="O158" s="24" t="s">
        <v>10</v>
      </c>
      <c r="P158" s="30">
        <v>-9.65</v>
      </c>
      <c r="Q158" s="30">
        <f t="shared" ref="Q158:Q166" si="6">ROUND(Q157+P158,5)</f>
        <v>-9.65</v>
      </c>
    </row>
    <row r="159" spans="1:17" x14ac:dyDescent="0.25">
      <c r="A159" s="24"/>
      <c r="B159" s="24"/>
      <c r="C159" s="24"/>
      <c r="D159" s="24"/>
      <c r="E159" s="24"/>
      <c r="F159" s="24"/>
      <c r="G159" s="24"/>
      <c r="H159" s="24" t="s">
        <v>461</v>
      </c>
      <c r="I159" s="25">
        <v>45471</v>
      </c>
      <c r="J159" s="24" t="s">
        <v>470</v>
      </c>
      <c r="K159" s="24" t="s">
        <v>518</v>
      </c>
      <c r="L159" s="24" t="s">
        <v>577</v>
      </c>
      <c r="M159" s="24" t="s">
        <v>710</v>
      </c>
      <c r="N159" s="26"/>
      <c r="O159" s="24" t="s">
        <v>10</v>
      </c>
      <c r="P159" s="30">
        <v>-105.65</v>
      </c>
      <c r="Q159" s="30">
        <f t="shared" si="6"/>
        <v>-115.3</v>
      </c>
    </row>
    <row r="160" spans="1:17" x14ac:dyDescent="0.25">
      <c r="A160" s="24"/>
      <c r="B160" s="24"/>
      <c r="C160" s="24"/>
      <c r="D160" s="24"/>
      <c r="E160" s="24"/>
      <c r="F160" s="24"/>
      <c r="G160" s="24"/>
      <c r="H160" s="24" t="s">
        <v>461</v>
      </c>
      <c r="I160" s="25">
        <v>45471</v>
      </c>
      <c r="J160" s="24" t="s">
        <v>467</v>
      </c>
      <c r="K160" s="24" t="s">
        <v>515</v>
      </c>
      <c r="L160" s="24" t="s">
        <v>577</v>
      </c>
      <c r="M160" s="24" t="s">
        <v>710</v>
      </c>
      <c r="N160" s="26"/>
      <c r="O160" s="24" t="s">
        <v>10</v>
      </c>
      <c r="P160" s="30">
        <v>-12.59</v>
      </c>
      <c r="Q160" s="30">
        <f t="shared" si="6"/>
        <v>-127.89</v>
      </c>
    </row>
    <row r="161" spans="1:17" x14ac:dyDescent="0.25">
      <c r="A161" s="24"/>
      <c r="B161" s="24"/>
      <c r="C161" s="24"/>
      <c r="D161" s="24"/>
      <c r="E161" s="24"/>
      <c r="F161" s="24"/>
      <c r="G161" s="24"/>
      <c r="H161" s="24" t="s">
        <v>461</v>
      </c>
      <c r="I161" s="25">
        <v>45471</v>
      </c>
      <c r="J161" s="24" t="s">
        <v>475</v>
      </c>
      <c r="K161" s="24" t="s">
        <v>523</v>
      </c>
      <c r="L161" s="24" t="s">
        <v>577</v>
      </c>
      <c r="M161" s="24" t="s">
        <v>710</v>
      </c>
      <c r="N161" s="26"/>
      <c r="O161" s="24" t="s">
        <v>10</v>
      </c>
      <c r="P161" s="30">
        <v>-89.86</v>
      </c>
      <c r="Q161" s="30">
        <f t="shared" si="6"/>
        <v>-217.75</v>
      </c>
    </row>
    <row r="162" spans="1:17" x14ac:dyDescent="0.25">
      <c r="A162" s="24"/>
      <c r="B162" s="24"/>
      <c r="C162" s="24"/>
      <c r="D162" s="24"/>
      <c r="E162" s="24"/>
      <c r="F162" s="24"/>
      <c r="G162" s="24"/>
      <c r="H162" s="24" t="s">
        <v>461</v>
      </c>
      <c r="I162" s="25">
        <v>45471</v>
      </c>
      <c r="J162" s="24" t="s">
        <v>468</v>
      </c>
      <c r="K162" s="24" t="s">
        <v>516</v>
      </c>
      <c r="L162" s="24" t="s">
        <v>577</v>
      </c>
      <c r="M162" s="24" t="s">
        <v>710</v>
      </c>
      <c r="N162" s="26"/>
      <c r="O162" s="24" t="s">
        <v>10</v>
      </c>
      <c r="P162" s="30">
        <v>-1.76</v>
      </c>
      <c r="Q162" s="30">
        <f t="shared" si="6"/>
        <v>-219.51</v>
      </c>
    </row>
    <row r="163" spans="1:17" x14ac:dyDescent="0.25">
      <c r="A163" s="24"/>
      <c r="B163" s="24"/>
      <c r="C163" s="24"/>
      <c r="D163" s="24"/>
      <c r="E163" s="24"/>
      <c r="F163" s="24"/>
      <c r="G163" s="24"/>
      <c r="H163" s="24" t="s">
        <v>461</v>
      </c>
      <c r="I163" s="25">
        <v>45471</v>
      </c>
      <c r="J163" s="24" t="s">
        <v>471</v>
      </c>
      <c r="K163" s="24" t="s">
        <v>519</v>
      </c>
      <c r="L163" s="24" t="s">
        <v>577</v>
      </c>
      <c r="M163" s="24" t="s">
        <v>710</v>
      </c>
      <c r="N163" s="26"/>
      <c r="O163" s="24" t="s">
        <v>10</v>
      </c>
      <c r="P163" s="30">
        <v>-101.35</v>
      </c>
      <c r="Q163" s="30">
        <f t="shared" si="6"/>
        <v>-320.86</v>
      </c>
    </row>
    <row r="164" spans="1:17" x14ac:dyDescent="0.25">
      <c r="A164" s="24"/>
      <c r="B164" s="24"/>
      <c r="C164" s="24"/>
      <c r="D164" s="24"/>
      <c r="E164" s="24"/>
      <c r="F164" s="24"/>
      <c r="G164" s="24"/>
      <c r="H164" s="24" t="s">
        <v>461</v>
      </c>
      <c r="I164" s="25">
        <v>45471</v>
      </c>
      <c r="J164" s="24" t="s">
        <v>469</v>
      </c>
      <c r="K164" s="24" t="s">
        <v>517</v>
      </c>
      <c r="L164" s="24" t="s">
        <v>577</v>
      </c>
      <c r="M164" s="24" t="s">
        <v>710</v>
      </c>
      <c r="N164" s="26"/>
      <c r="O164" s="24" t="s">
        <v>10</v>
      </c>
      <c r="P164" s="30">
        <v>-162.02000000000001</v>
      </c>
      <c r="Q164" s="30">
        <f t="shared" si="6"/>
        <v>-482.88</v>
      </c>
    </row>
    <row r="165" spans="1:17" x14ac:dyDescent="0.25">
      <c r="A165" s="24"/>
      <c r="B165" s="24"/>
      <c r="C165" s="24"/>
      <c r="D165" s="24"/>
      <c r="E165" s="24"/>
      <c r="F165" s="24"/>
      <c r="G165" s="24"/>
      <c r="H165" s="24" t="s">
        <v>461</v>
      </c>
      <c r="I165" s="25">
        <v>45471</v>
      </c>
      <c r="J165" s="24" t="s">
        <v>473</v>
      </c>
      <c r="K165" s="24" t="s">
        <v>521</v>
      </c>
      <c r="L165" s="24" t="s">
        <v>577</v>
      </c>
      <c r="M165" s="24" t="s">
        <v>710</v>
      </c>
      <c r="N165" s="26"/>
      <c r="O165" s="24" t="s">
        <v>10</v>
      </c>
      <c r="P165" s="30">
        <v>-80.52</v>
      </c>
      <c r="Q165" s="30">
        <f t="shared" si="6"/>
        <v>-563.4</v>
      </c>
    </row>
    <row r="166" spans="1:17" ht="15.75" thickBot="1" x14ac:dyDescent="0.3">
      <c r="A166" s="24"/>
      <c r="B166" s="24"/>
      <c r="C166" s="24"/>
      <c r="D166" s="24"/>
      <c r="E166" s="24"/>
      <c r="F166" s="24"/>
      <c r="G166" s="24"/>
      <c r="H166" s="24" t="s">
        <v>461</v>
      </c>
      <c r="I166" s="25">
        <v>45471</v>
      </c>
      <c r="J166" s="24" t="s">
        <v>472</v>
      </c>
      <c r="K166" s="24" t="s">
        <v>520</v>
      </c>
      <c r="L166" s="24" t="s">
        <v>577</v>
      </c>
      <c r="M166" s="24" t="s">
        <v>710</v>
      </c>
      <c r="N166" s="26"/>
      <c r="O166" s="24" t="s">
        <v>10</v>
      </c>
      <c r="P166" s="27">
        <v>-129.44</v>
      </c>
      <c r="Q166" s="27">
        <f t="shared" si="6"/>
        <v>-692.84</v>
      </c>
    </row>
    <row r="167" spans="1:17" x14ac:dyDescent="0.25">
      <c r="A167" s="28"/>
      <c r="B167" s="28"/>
      <c r="C167" s="28"/>
      <c r="D167" s="28"/>
      <c r="E167" s="28" t="s">
        <v>417</v>
      </c>
      <c r="F167" s="28"/>
      <c r="G167" s="28"/>
      <c r="H167" s="28"/>
      <c r="I167" s="29"/>
      <c r="J167" s="28"/>
      <c r="K167" s="28"/>
      <c r="L167" s="28"/>
      <c r="M167" s="28"/>
      <c r="N167" s="28"/>
      <c r="O167" s="28"/>
      <c r="P167" s="2">
        <f>ROUND(SUM(P157:P166),5)</f>
        <v>-692.84</v>
      </c>
      <c r="Q167" s="2">
        <f>Q166</f>
        <v>-692.84</v>
      </c>
    </row>
    <row r="168" spans="1:17" x14ac:dyDescent="0.25">
      <c r="A168" s="1"/>
      <c r="B168" s="1"/>
      <c r="C168" s="1"/>
      <c r="D168" s="1"/>
      <c r="E168" s="1" t="s">
        <v>180</v>
      </c>
      <c r="F168" s="1"/>
      <c r="G168" s="1"/>
      <c r="H168" s="1"/>
      <c r="I168" s="22"/>
      <c r="J168" s="1"/>
      <c r="K168" s="1"/>
      <c r="L168" s="1"/>
      <c r="M168" s="1"/>
      <c r="N168" s="1"/>
      <c r="O168" s="1"/>
      <c r="P168" s="23"/>
      <c r="Q168" s="23"/>
    </row>
    <row r="169" spans="1:17" x14ac:dyDescent="0.25">
      <c r="A169" s="24"/>
      <c r="B169" s="24"/>
      <c r="C169" s="24"/>
      <c r="D169" s="24"/>
      <c r="E169" s="24"/>
      <c r="F169" s="24"/>
      <c r="G169" s="24"/>
      <c r="H169" s="24" t="s">
        <v>461</v>
      </c>
      <c r="I169" s="25">
        <v>45471</v>
      </c>
      <c r="J169" s="24" t="s">
        <v>466</v>
      </c>
      <c r="K169" s="24" t="s">
        <v>514</v>
      </c>
      <c r="L169" s="24" t="s">
        <v>577</v>
      </c>
      <c r="M169" s="24" t="s">
        <v>710</v>
      </c>
      <c r="N169" s="26"/>
      <c r="O169" s="24" t="s">
        <v>10</v>
      </c>
      <c r="P169" s="30">
        <v>-1.33</v>
      </c>
      <c r="Q169" s="30">
        <f t="shared" ref="Q169:Q177" si="7">ROUND(Q168+P169,5)</f>
        <v>-1.33</v>
      </c>
    </row>
    <row r="170" spans="1:17" x14ac:dyDescent="0.25">
      <c r="A170" s="24"/>
      <c r="B170" s="24"/>
      <c r="C170" s="24"/>
      <c r="D170" s="24"/>
      <c r="E170" s="24"/>
      <c r="F170" s="24"/>
      <c r="G170" s="24"/>
      <c r="H170" s="24" t="s">
        <v>461</v>
      </c>
      <c r="I170" s="25">
        <v>45471</v>
      </c>
      <c r="J170" s="24" t="s">
        <v>470</v>
      </c>
      <c r="K170" s="24" t="s">
        <v>518</v>
      </c>
      <c r="L170" s="24" t="s">
        <v>577</v>
      </c>
      <c r="M170" s="24" t="s">
        <v>710</v>
      </c>
      <c r="N170" s="26"/>
      <c r="O170" s="24" t="s">
        <v>10</v>
      </c>
      <c r="P170" s="30">
        <v>-15.86</v>
      </c>
      <c r="Q170" s="30">
        <f t="shared" si="7"/>
        <v>-17.190000000000001</v>
      </c>
    </row>
    <row r="171" spans="1:17" x14ac:dyDescent="0.25">
      <c r="A171" s="24"/>
      <c r="B171" s="24"/>
      <c r="C171" s="24"/>
      <c r="D171" s="24"/>
      <c r="E171" s="24"/>
      <c r="F171" s="24"/>
      <c r="G171" s="24"/>
      <c r="H171" s="24" t="s">
        <v>461</v>
      </c>
      <c r="I171" s="25">
        <v>45471</v>
      </c>
      <c r="J171" s="24" t="s">
        <v>467</v>
      </c>
      <c r="K171" s="24" t="s">
        <v>515</v>
      </c>
      <c r="L171" s="24" t="s">
        <v>577</v>
      </c>
      <c r="M171" s="24" t="s">
        <v>710</v>
      </c>
      <c r="N171" s="26"/>
      <c r="O171" s="24" t="s">
        <v>10</v>
      </c>
      <c r="P171" s="30">
        <v>-1.73</v>
      </c>
      <c r="Q171" s="30">
        <f t="shared" si="7"/>
        <v>-18.920000000000002</v>
      </c>
    </row>
    <row r="172" spans="1:17" x14ac:dyDescent="0.25">
      <c r="A172" s="24"/>
      <c r="B172" s="24"/>
      <c r="C172" s="24"/>
      <c r="D172" s="24"/>
      <c r="E172" s="24"/>
      <c r="F172" s="24"/>
      <c r="G172" s="24"/>
      <c r="H172" s="24" t="s">
        <v>461</v>
      </c>
      <c r="I172" s="25">
        <v>45471</v>
      </c>
      <c r="J172" s="24" t="s">
        <v>475</v>
      </c>
      <c r="K172" s="24" t="s">
        <v>523</v>
      </c>
      <c r="L172" s="24" t="s">
        <v>577</v>
      </c>
      <c r="M172" s="24" t="s">
        <v>710</v>
      </c>
      <c r="N172" s="26"/>
      <c r="O172" s="24" t="s">
        <v>10</v>
      </c>
      <c r="P172" s="30">
        <v>-12.38</v>
      </c>
      <c r="Q172" s="30">
        <f t="shared" si="7"/>
        <v>-31.3</v>
      </c>
    </row>
    <row r="173" spans="1:17" x14ac:dyDescent="0.25">
      <c r="A173" s="24"/>
      <c r="B173" s="24"/>
      <c r="C173" s="24"/>
      <c r="D173" s="24"/>
      <c r="E173" s="24"/>
      <c r="F173" s="24"/>
      <c r="G173" s="24"/>
      <c r="H173" s="24" t="s">
        <v>461</v>
      </c>
      <c r="I173" s="25">
        <v>45471</v>
      </c>
      <c r="J173" s="24" t="s">
        <v>468</v>
      </c>
      <c r="K173" s="24" t="s">
        <v>516</v>
      </c>
      <c r="L173" s="24" t="s">
        <v>577</v>
      </c>
      <c r="M173" s="24" t="s">
        <v>710</v>
      </c>
      <c r="N173" s="26"/>
      <c r="O173" s="24" t="s">
        <v>10</v>
      </c>
      <c r="P173" s="30">
        <v>-0.24</v>
      </c>
      <c r="Q173" s="30">
        <f t="shared" si="7"/>
        <v>-31.54</v>
      </c>
    </row>
    <row r="174" spans="1:17" x14ac:dyDescent="0.25">
      <c r="A174" s="24"/>
      <c r="B174" s="24"/>
      <c r="C174" s="24"/>
      <c r="D174" s="24"/>
      <c r="E174" s="24"/>
      <c r="F174" s="24"/>
      <c r="G174" s="24"/>
      <c r="H174" s="24" t="s">
        <v>461</v>
      </c>
      <c r="I174" s="25">
        <v>45471</v>
      </c>
      <c r="J174" s="24" t="s">
        <v>471</v>
      </c>
      <c r="K174" s="24" t="s">
        <v>519</v>
      </c>
      <c r="L174" s="24" t="s">
        <v>577</v>
      </c>
      <c r="M174" s="24" t="s">
        <v>710</v>
      </c>
      <c r="N174" s="26"/>
      <c r="O174" s="24" t="s">
        <v>10</v>
      </c>
      <c r="P174" s="30">
        <v>-15.36</v>
      </c>
      <c r="Q174" s="30">
        <f t="shared" si="7"/>
        <v>-46.9</v>
      </c>
    </row>
    <row r="175" spans="1:17" x14ac:dyDescent="0.25">
      <c r="A175" s="24"/>
      <c r="B175" s="24"/>
      <c r="C175" s="24"/>
      <c r="D175" s="24"/>
      <c r="E175" s="24"/>
      <c r="F175" s="24"/>
      <c r="G175" s="24"/>
      <c r="H175" s="24" t="s">
        <v>461</v>
      </c>
      <c r="I175" s="25">
        <v>45471</v>
      </c>
      <c r="J175" s="24" t="s">
        <v>469</v>
      </c>
      <c r="K175" s="24" t="s">
        <v>517</v>
      </c>
      <c r="L175" s="24" t="s">
        <v>577</v>
      </c>
      <c r="M175" s="24" t="s">
        <v>710</v>
      </c>
      <c r="N175" s="26"/>
      <c r="O175" s="24" t="s">
        <v>10</v>
      </c>
      <c r="P175" s="30">
        <v>-22.33</v>
      </c>
      <c r="Q175" s="30">
        <f t="shared" si="7"/>
        <v>-69.23</v>
      </c>
    </row>
    <row r="176" spans="1:17" x14ac:dyDescent="0.25">
      <c r="A176" s="24"/>
      <c r="B176" s="24"/>
      <c r="C176" s="24"/>
      <c r="D176" s="24"/>
      <c r="E176" s="24"/>
      <c r="F176" s="24"/>
      <c r="G176" s="24"/>
      <c r="H176" s="24" t="s">
        <v>461</v>
      </c>
      <c r="I176" s="25">
        <v>45471</v>
      </c>
      <c r="J176" s="24" t="s">
        <v>473</v>
      </c>
      <c r="K176" s="24" t="s">
        <v>521</v>
      </c>
      <c r="L176" s="24" t="s">
        <v>577</v>
      </c>
      <c r="M176" s="24" t="s">
        <v>710</v>
      </c>
      <c r="N176" s="26"/>
      <c r="O176" s="24" t="s">
        <v>10</v>
      </c>
      <c r="P176" s="30">
        <v>-11.09</v>
      </c>
      <c r="Q176" s="30">
        <f t="shared" si="7"/>
        <v>-80.319999999999993</v>
      </c>
    </row>
    <row r="177" spans="1:17" ht="15.75" thickBot="1" x14ac:dyDescent="0.3">
      <c r="A177" s="24"/>
      <c r="B177" s="24"/>
      <c r="C177" s="24"/>
      <c r="D177" s="24"/>
      <c r="E177" s="24"/>
      <c r="F177" s="24"/>
      <c r="G177" s="24"/>
      <c r="H177" s="24" t="s">
        <v>461</v>
      </c>
      <c r="I177" s="25">
        <v>45471</v>
      </c>
      <c r="J177" s="24" t="s">
        <v>472</v>
      </c>
      <c r="K177" s="24" t="s">
        <v>520</v>
      </c>
      <c r="L177" s="24" t="s">
        <v>577</v>
      </c>
      <c r="M177" s="24" t="s">
        <v>710</v>
      </c>
      <c r="N177" s="26"/>
      <c r="O177" s="24" t="s">
        <v>10</v>
      </c>
      <c r="P177" s="30">
        <v>-17.84</v>
      </c>
      <c r="Q177" s="30">
        <f t="shared" si="7"/>
        <v>-98.16</v>
      </c>
    </row>
    <row r="178" spans="1:17" ht="15.75" thickBot="1" x14ac:dyDescent="0.3">
      <c r="A178" s="28"/>
      <c r="B178" s="28"/>
      <c r="C178" s="28"/>
      <c r="D178" s="28"/>
      <c r="E178" s="28" t="s">
        <v>418</v>
      </c>
      <c r="F178" s="28"/>
      <c r="G178" s="28"/>
      <c r="H178" s="28"/>
      <c r="I178" s="29"/>
      <c r="J178" s="28"/>
      <c r="K178" s="28"/>
      <c r="L178" s="28"/>
      <c r="M178" s="28"/>
      <c r="N178" s="28"/>
      <c r="O178" s="28"/>
      <c r="P178" s="4">
        <f>ROUND(SUM(P168:P177),5)</f>
        <v>-98.16</v>
      </c>
      <c r="Q178" s="4">
        <f>Q177</f>
        <v>-98.16</v>
      </c>
    </row>
    <row r="179" spans="1:17" ht="15.75" thickBot="1" x14ac:dyDescent="0.3">
      <c r="A179" s="28"/>
      <c r="B179" s="28"/>
      <c r="C179" s="28"/>
      <c r="D179" s="28" t="s">
        <v>181</v>
      </c>
      <c r="E179" s="28"/>
      <c r="F179" s="28"/>
      <c r="G179" s="28"/>
      <c r="H179" s="28"/>
      <c r="I179" s="29"/>
      <c r="J179" s="28"/>
      <c r="K179" s="28"/>
      <c r="L179" s="28"/>
      <c r="M179" s="28"/>
      <c r="N179" s="28"/>
      <c r="O179" s="28"/>
      <c r="P179" s="3">
        <f>ROUND(P156+P167+P178,5)</f>
        <v>-893.64</v>
      </c>
      <c r="Q179" s="3">
        <f>ROUND(Q156+Q167+Q178,5)</f>
        <v>-893.64</v>
      </c>
    </row>
    <row r="180" spans="1:17" x14ac:dyDescent="0.25">
      <c r="A180" s="28"/>
      <c r="B180" s="28"/>
      <c r="C180" s="28" t="s">
        <v>182</v>
      </c>
      <c r="D180" s="28"/>
      <c r="E180" s="28"/>
      <c r="F180" s="28"/>
      <c r="G180" s="28"/>
      <c r="H180" s="28"/>
      <c r="I180" s="29"/>
      <c r="J180" s="28"/>
      <c r="K180" s="28"/>
      <c r="L180" s="28"/>
      <c r="M180" s="28"/>
      <c r="N180" s="28"/>
      <c r="O180" s="28"/>
      <c r="P180" s="2">
        <f>ROUND(P114+P122+P150+P179,5)</f>
        <v>-65165.59</v>
      </c>
      <c r="Q180" s="2">
        <f>ROUND(Q114+Q122+Q150+Q179,5)</f>
        <v>-65165.59</v>
      </c>
    </row>
    <row r="181" spans="1:17" x14ac:dyDescent="0.25">
      <c r="A181" s="1"/>
      <c r="B181" s="1"/>
      <c r="C181" s="1" t="s">
        <v>183</v>
      </c>
      <c r="D181" s="1"/>
      <c r="E181" s="1"/>
      <c r="F181" s="1"/>
      <c r="G181" s="1"/>
      <c r="H181" s="1"/>
      <c r="I181" s="22"/>
      <c r="J181" s="1"/>
      <c r="K181" s="1"/>
      <c r="L181" s="1"/>
      <c r="M181" s="1"/>
      <c r="N181" s="1"/>
      <c r="O181" s="1"/>
      <c r="P181" s="23"/>
      <c r="Q181" s="23"/>
    </row>
    <row r="182" spans="1:17" x14ac:dyDescent="0.25">
      <c r="A182" s="1"/>
      <c r="B182" s="1"/>
      <c r="C182" s="1"/>
      <c r="D182" s="1" t="s">
        <v>184</v>
      </c>
      <c r="E182" s="1"/>
      <c r="F182" s="1"/>
      <c r="G182" s="1"/>
      <c r="H182" s="1"/>
      <c r="I182" s="22"/>
      <c r="J182" s="1"/>
      <c r="K182" s="1"/>
      <c r="L182" s="1"/>
      <c r="M182" s="1"/>
      <c r="N182" s="1"/>
      <c r="O182" s="1"/>
      <c r="P182" s="23"/>
      <c r="Q182" s="23"/>
    </row>
    <row r="183" spans="1:17" x14ac:dyDescent="0.25">
      <c r="A183" s="24"/>
      <c r="B183" s="24"/>
      <c r="C183" s="24"/>
      <c r="D183" s="24"/>
      <c r="E183" s="24"/>
      <c r="F183" s="24"/>
      <c r="G183" s="24"/>
      <c r="H183" s="24" t="s">
        <v>460</v>
      </c>
      <c r="I183" s="25">
        <v>45473</v>
      </c>
      <c r="J183" s="24" t="s">
        <v>476</v>
      </c>
      <c r="K183" s="24" t="s">
        <v>525</v>
      </c>
      <c r="L183" s="24" t="s">
        <v>580</v>
      </c>
      <c r="M183" s="24" t="s">
        <v>710</v>
      </c>
      <c r="N183" s="26"/>
      <c r="O183" s="24" t="s">
        <v>36</v>
      </c>
      <c r="P183" s="30">
        <v>-360</v>
      </c>
      <c r="Q183" s="30">
        <f>ROUND(Q182+P183,5)</f>
        <v>-360</v>
      </c>
    </row>
    <row r="184" spans="1:17" ht="15.75" thickBot="1" x14ac:dyDescent="0.3">
      <c r="A184" s="24"/>
      <c r="B184" s="24"/>
      <c r="C184" s="24"/>
      <c r="D184" s="24"/>
      <c r="E184" s="24"/>
      <c r="F184" s="24"/>
      <c r="G184" s="24"/>
      <c r="H184" s="24" t="s">
        <v>460</v>
      </c>
      <c r="I184" s="25">
        <v>45473</v>
      </c>
      <c r="J184" s="24" t="s">
        <v>476</v>
      </c>
      <c r="K184" s="24" t="s">
        <v>525</v>
      </c>
      <c r="L184" s="24" t="s">
        <v>581</v>
      </c>
      <c r="M184" s="24" t="s">
        <v>710</v>
      </c>
      <c r="N184" s="26"/>
      <c r="O184" s="24" t="s">
        <v>36</v>
      </c>
      <c r="P184" s="27">
        <v>-142.5</v>
      </c>
      <c r="Q184" s="27">
        <f>ROUND(Q183+P184,5)</f>
        <v>-502.5</v>
      </c>
    </row>
    <row r="185" spans="1:17" x14ac:dyDescent="0.25">
      <c r="A185" s="28"/>
      <c r="B185" s="28"/>
      <c r="C185" s="28"/>
      <c r="D185" s="28" t="s">
        <v>419</v>
      </c>
      <c r="E185" s="28"/>
      <c r="F185" s="28"/>
      <c r="G185" s="28"/>
      <c r="H185" s="28"/>
      <c r="I185" s="29"/>
      <c r="J185" s="28"/>
      <c r="K185" s="28"/>
      <c r="L185" s="28"/>
      <c r="M185" s="28"/>
      <c r="N185" s="28"/>
      <c r="O185" s="28"/>
      <c r="P185" s="2">
        <f>ROUND(SUM(P182:P184),5)</f>
        <v>-502.5</v>
      </c>
      <c r="Q185" s="2">
        <f>Q184</f>
        <v>-502.5</v>
      </c>
    </row>
    <row r="186" spans="1:17" x14ac:dyDescent="0.25">
      <c r="A186" s="1"/>
      <c r="B186" s="1"/>
      <c r="C186" s="1"/>
      <c r="D186" s="1" t="s">
        <v>185</v>
      </c>
      <c r="E186" s="1"/>
      <c r="F186" s="1"/>
      <c r="G186" s="1"/>
      <c r="H186" s="1"/>
      <c r="I186" s="22"/>
      <c r="J186" s="1"/>
      <c r="K186" s="1"/>
      <c r="L186" s="1"/>
      <c r="M186" s="1"/>
      <c r="N186" s="1"/>
      <c r="O186" s="1"/>
      <c r="P186" s="23"/>
      <c r="Q186" s="23"/>
    </row>
    <row r="187" spans="1:17" x14ac:dyDescent="0.25">
      <c r="A187" s="24"/>
      <c r="B187" s="24"/>
      <c r="C187" s="24"/>
      <c r="D187" s="24"/>
      <c r="E187" s="24"/>
      <c r="F187" s="24"/>
      <c r="G187" s="24"/>
      <c r="H187" s="24" t="s">
        <v>460</v>
      </c>
      <c r="I187" s="25">
        <v>45444</v>
      </c>
      <c r="J187" s="24" t="s">
        <v>477</v>
      </c>
      <c r="K187" s="24" t="s">
        <v>526</v>
      </c>
      <c r="L187" s="24" t="s">
        <v>465</v>
      </c>
      <c r="M187" s="24" t="s">
        <v>710</v>
      </c>
      <c r="N187" s="26"/>
      <c r="O187" s="24" t="s">
        <v>36</v>
      </c>
      <c r="P187" s="30">
        <v>-2700</v>
      </c>
      <c r="Q187" s="30">
        <f>ROUND(Q186+P187,5)</f>
        <v>-2700</v>
      </c>
    </row>
    <row r="188" spans="1:17" ht="15.75" thickBot="1" x14ac:dyDescent="0.3">
      <c r="A188" s="24"/>
      <c r="B188" s="24"/>
      <c r="C188" s="24"/>
      <c r="D188" s="24"/>
      <c r="E188" s="24"/>
      <c r="F188" s="24"/>
      <c r="G188" s="24"/>
      <c r="H188" s="24" t="s">
        <v>460</v>
      </c>
      <c r="I188" s="25">
        <v>45469</v>
      </c>
      <c r="J188" s="24" t="s">
        <v>478</v>
      </c>
      <c r="K188" s="24" t="s">
        <v>526</v>
      </c>
      <c r="L188" s="24" t="s">
        <v>582</v>
      </c>
      <c r="M188" s="24" t="s">
        <v>710</v>
      </c>
      <c r="N188" s="26"/>
      <c r="O188" s="24" t="s">
        <v>36</v>
      </c>
      <c r="P188" s="27">
        <v>-2700</v>
      </c>
      <c r="Q188" s="27">
        <f>ROUND(Q187+P188,5)</f>
        <v>-5400</v>
      </c>
    </row>
    <row r="189" spans="1:17" x14ac:dyDescent="0.25">
      <c r="A189" s="28"/>
      <c r="B189" s="28"/>
      <c r="C189" s="28"/>
      <c r="D189" s="28" t="s">
        <v>420</v>
      </c>
      <c r="E189" s="28"/>
      <c r="F189" s="28"/>
      <c r="G189" s="28"/>
      <c r="H189" s="28"/>
      <c r="I189" s="29"/>
      <c r="J189" s="28"/>
      <c r="K189" s="28"/>
      <c r="L189" s="28"/>
      <c r="M189" s="28"/>
      <c r="N189" s="28"/>
      <c r="O189" s="28"/>
      <c r="P189" s="2">
        <f>ROUND(SUM(P186:P188),5)</f>
        <v>-5400</v>
      </c>
      <c r="Q189" s="2">
        <f>Q188</f>
        <v>-5400</v>
      </c>
    </row>
    <row r="190" spans="1:17" x14ac:dyDescent="0.25">
      <c r="A190" s="1"/>
      <c r="B190" s="1"/>
      <c r="C190" s="1"/>
      <c r="D190" s="1" t="s">
        <v>187</v>
      </c>
      <c r="E190" s="1"/>
      <c r="F190" s="1"/>
      <c r="G190" s="1"/>
      <c r="H190" s="1"/>
      <c r="I190" s="22"/>
      <c r="J190" s="1"/>
      <c r="K190" s="1"/>
      <c r="L190" s="1"/>
      <c r="M190" s="1"/>
      <c r="N190" s="1"/>
      <c r="O190" s="1"/>
      <c r="P190" s="23"/>
      <c r="Q190" s="23"/>
    </row>
    <row r="191" spans="1:17" ht="15.75" thickBot="1" x14ac:dyDescent="0.3">
      <c r="A191" s="21"/>
      <c r="B191" s="21"/>
      <c r="C191" s="21"/>
      <c r="D191" s="21"/>
      <c r="E191" s="21"/>
      <c r="F191" s="21"/>
      <c r="G191" s="24"/>
      <c r="H191" s="24" t="s">
        <v>460</v>
      </c>
      <c r="I191" s="25">
        <v>45445</v>
      </c>
      <c r="J191" s="24" t="s">
        <v>479</v>
      </c>
      <c r="K191" s="24" t="s">
        <v>527</v>
      </c>
      <c r="L191" s="24" t="s">
        <v>583</v>
      </c>
      <c r="M191" s="24" t="s">
        <v>710</v>
      </c>
      <c r="N191" s="26"/>
      <c r="O191" s="24" t="s">
        <v>36</v>
      </c>
      <c r="P191" s="30">
        <v>-1330</v>
      </c>
      <c r="Q191" s="30">
        <f>ROUND(Q190+P191,5)</f>
        <v>-1330</v>
      </c>
    </row>
    <row r="192" spans="1:17" ht="15.75" thickBot="1" x14ac:dyDescent="0.3">
      <c r="A192" s="28"/>
      <c r="B192" s="28"/>
      <c r="C192" s="28"/>
      <c r="D192" s="28" t="s">
        <v>421</v>
      </c>
      <c r="E192" s="28"/>
      <c r="F192" s="28"/>
      <c r="G192" s="28"/>
      <c r="H192" s="28"/>
      <c r="I192" s="29"/>
      <c r="J192" s="28"/>
      <c r="K192" s="28"/>
      <c r="L192" s="28"/>
      <c r="M192" s="28"/>
      <c r="N192" s="28"/>
      <c r="O192" s="28"/>
      <c r="P192" s="3">
        <f>ROUND(SUM(P190:P191),5)</f>
        <v>-1330</v>
      </c>
      <c r="Q192" s="3">
        <f>Q191</f>
        <v>-1330</v>
      </c>
    </row>
    <row r="193" spans="1:17" x14ac:dyDescent="0.25">
      <c r="A193" s="28"/>
      <c r="B193" s="28"/>
      <c r="C193" s="28" t="s">
        <v>188</v>
      </c>
      <c r="D193" s="28"/>
      <c r="E193" s="28"/>
      <c r="F193" s="28"/>
      <c r="G193" s="28"/>
      <c r="H193" s="28"/>
      <c r="I193" s="29"/>
      <c r="J193" s="28"/>
      <c r="K193" s="28"/>
      <c r="L193" s="28"/>
      <c r="M193" s="28"/>
      <c r="N193" s="28"/>
      <c r="O193" s="28"/>
      <c r="P193" s="2">
        <f>ROUND(P185+P189+P192,5)</f>
        <v>-7232.5</v>
      </c>
      <c r="Q193" s="2">
        <f>ROUND(Q185+Q189+Q192,5)</f>
        <v>-7232.5</v>
      </c>
    </row>
    <row r="194" spans="1:17" x14ac:dyDescent="0.25">
      <c r="A194" s="1"/>
      <c r="B194" s="1"/>
      <c r="C194" s="1" t="s">
        <v>189</v>
      </c>
      <c r="D194" s="1"/>
      <c r="E194" s="1"/>
      <c r="F194" s="1"/>
      <c r="G194" s="1"/>
      <c r="H194" s="1"/>
      <c r="I194" s="22"/>
      <c r="J194" s="1"/>
      <c r="K194" s="1"/>
      <c r="L194" s="1"/>
      <c r="M194" s="1"/>
      <c r="N194" s="1"/>
      <c r="O194" s="1"/>
      <c r="P194" s="23"/>
      <c r="Q194" s="23"/>
    </row>
    <row r="195" spans="1:17" x14ac:dyDescent="0.25">
      <c r="A195" s="1"/>
      <c r="B195" s="1"/>
      <c r="C195" s="1"/>
      <c r="D195" s="1" t="s">
        <v>190</v>
      </c>
      <c r="E195" s="1"/>
      <c r="F195" s="1"/>
      <c r="G195" s="1"/>
      <c r="H195" s="1"/>
      <c r="I195" s="22"/>
      <c r="J195" s="1"/>
      <c r="K195" s="1"/>
      <c r="L195" s="1"/>
      <c r="M195" s="1"/>
      <c r="N195" s="1"/>
      <c r="O195" s="1"/>
      <c r="P195" s="23"/>
      <c r="Q195" s="23"/>
    </row>
    <row r="196" spans="1:17" x14ac:dyDescent="0.25">
      <c r="A196" s="1"/>
      <c r="B196" s="1"/>
      <c r="C196" s="1"/>
      <c r="D196" s="1"/>
      <c r="E196" s="1" t="s">
        <v>191</v>
      </c>
      <c r="F196" s="1"/>
      <c r="G196" s="1"/>
      <c r="H196" s="1"/>
      <c r="I196" s="22"/>
      <c r="J196" s="1"/>
      <c r="K196" s="1"/>
      <c r="L196" s="1"/>
      <c r="M196" s="1"/>
      <c r="N196" s="1"/>
      <c r="O196" s="1"/>
      <c r="P196" s="23"/>
      <c r="Q196" s="23"/>
    </row>
    <row r="197" spans="1:17" x14ac:dyDescent="0.25">
      <c r="A197" s="1"/>
      <c r="B197" s="1"/>
      <c r="C197" s="1"/>
      <c r="D197" s="1"/>
      <c r="E197" s="1"/>
      <c r="F197" s="1" t="s">
        <v>192</v>
      </c>
      <c r="G197" s="1"/>
      <c r="H197" s="1"/>
      <c r="I197" s="22"/>
      <c r="J197" s="1"/>
      <c r="K197" s="1"/>
      <c r="L197" s="1"/>
      <c r="M197" s="1"/>
      <c r="N197" s="1"/>
      <c r="O197" s="1"/>
      <c r="P197" s="23"/>
      <c r="Q197" s="23"/>
    </row>
    <row r="198" spans="1:17" x14ac:dyDescent="0.25">
      <c r="A198" s="24"/>
      <c r="B198" s="24"/>
      <c r="C198" s="24"/>
      <c r="D198" s="24"/>
      <c r="E198" s="24"/>
      <c r="F198" s="24"/>
      <c r="G198" s="24"/>
      <c r="H198" s="24" t="s">
        <v>459</v>
      </c>
      <c r="I198" s="25">
        <v>45447</v>
      </c>
      <c r="J198" s="24"/>
      <c r="K198" s="24" t="s">
        <v>528</v>
      </c>
      <c r="L198" s="24" t="s">
        <v>584</v>
      </c>
      <c r="M198" s="24" t="s">
        <v>710</v>
      </c>
      <c r="N198" s="26"/>
      <c r="O198" s="24" t="s">
        <v>39</v>
      </c>
      <c r="P198" s="30">
        <v>-57.92</v>
      </c>
      <c r="Q198" s="30">
        <f t="shared" ref="Q198:Q204" si="8">ROUND(Q197+P198,5)</f>
        <v>-57.92</v>
      </c>
    </row>
    <row r="199" spans="1:17" x14ac:dyDescent="0.25">
      <c r="A199" s="24"/>
      <c r="B199" s="24"/>
      <c r="C199" s="24"/>
      <c r="D199" s="24"/>
      <c r="E199" s="24"/>
      <c r="F199" s="24"/>
      <c r="G199" s="24"/>
      <c r="H199" s="24" t="s">
        <v>459</v>
      </c>
      <c r="I199" s="25">
        <v>45447</v>
      </c>
      <c r="J199" s="24"/>
      <c r="K199" s="24" t="s">
        <v>528</v>
      </c>
      <c r="L199" s="24" t="s">
        <v>585</v>
      </c>
      <c r="M199" s="24" t="s">
        <v>710</v>
      </c>
      <c r="N199" s="26"/>
      <c r="O199" s="24" t="s">
        <v>39</v>
      </c>
      <c r="P199" s="30">
        <v>-129.97999999999999</v>
      </c>
      <c r="Q199" s="30">
        <f t="shared" si="8"/>
        <v>-187.9</v>
      </c>
    </row>
    <row r="200" spans="1:17" x14ac:dyDescent="0.25">
      <c r="A200" s="24"/>
      <c r="B200" s="24"/>
      <c r="C200" s="24"/>
      <c r="D200" s="24"/>
      <c r="E200" s="24"/>
      <c r="F200" s="24"/>
      <c r="G200" s="24"/>
      <c r="H200" s="24" t="s">
        <v>459</v>
      </c>
      <c r="I200" s="25">
        <v>45447</v>
      </c>
      <c r="J200" s="24"/>
      <c r="K200" s="24" t="s">
        <v>528</v>
      </c>
      <c r="L200" s="24" t="s">
        <v>586</v>
      </c>
      <c r="M200" s="24" t="s">
        <v>710</v>
      </c>
      <c r="N200" s="26"/>
      <c r="O200" s="24" t="s">
        <v>39</v>
      </c>
      <c r="P200" s="30">
        <v>-65.989999999999995</v>
      </c>
      <c r="Q200" s="30">
        <f t="shared" si="8"/>
        <v>-253.89</v>
      </c>
    </row>
    <row r="201" spans="1:17" x14ac:dyDescent="0.25">
      <c r="A201" s="24"/>
      <c r="B201" s="24"/>
      <c r="C201" s="24"/>
      <c r="D201" s="24"/>
      <c r="E201" s="24"/>
      <c r="F201" s="24"/>
      <c r="G201" s="24"/>
      <c r="H201" s="24" t="s">
        <v>459</v>
      </c>
      <c r="I201" s="25">
        <v>45447</v>
      </c>
      <c r="J201" s="24"/>
      <c r="K201" s="24" t="s">
        <v>528</v>
      </c>
      <c r="L201" s="24" t="s">
        <v>587</v>
      </c>
      <c r="M201" s="24" t="s">
        <v>710</v>
      </c>
      <c r="N201" s="26"/>
      <c r="O201" s="24" t="s">
        <v>39</v>
      </c>
      <c r="P201" s="30">
        <v>-47.48</v>
      </c>
      <c r="Q201" s="30">
        <f t="shared" si="8"/>
        <v>-301.37</v>
      </c>
    </row>
    <row r="202" spans="1:17" x14ac:dyDescent="0.25">
      <c r="A202" s="24"/>
      <c r="B202" s="24"/>
      <c r="C202" s="24"/>
      <c r="D202" s="24"/>
      <c r="E202" s="24"/>
      <c r="F202" s="24"/>
      <c r="G202" s="24"/>
      <c r="H202" s="24" t="s">
        <v>459</v>
      </c>
      <c r="I202" s="25">
        <v>45447</v>
      </c>
      <c r="J202" s="24"/>
      <c r="K202" s="24" t="s">
        <v>512</v>
      </c>
      <c r="L202" s="24" t="s">
        <v>588</v>
      </c>
      <c r="M202" s="24" t="s">
        <v>710</v>
      </c>
      <c r="N202" s="26"/>
      <c r="O202" s="24" t="s">
        <v>39</v>
      </c>
      <c r="P202" s="30">
        <v>-219.99</v>
      </c>
      <c r="Q202" s="30">
        <f t="shared" si="8"/>
        <v>-521.36</v>
      </c>
    </row>
    <row r="203" spans="1:17" x14ac:dyDescent="0.25">
      <c r="A203" s="24"/>
      <c r="B203" s="24"/>
      <c r="C203" s="24"/>
      <c r="D203" s="24"/>
      <c r="E203" s="24"/>
      <c r="F203" s="24"/>
      <c r="G203" s="24"/>
      <c r="H203" s="24" t="s">
        <v>459</v>
      </c>
      <c r="I203" s="25">
        <v>45454</v>
      </c>
      <c r="J203" s="24"/>
      <c r="K203" s="24" t="s">
        <v>529</v>
      </c>
      <c r="L203" s="24" t="s">
        <v>589</v>
      </c>
      <c r="M203" s="24" t="s">
        <v>710</v>
      </c>
      <c r="N203" s="26"/>
      <c r="O203" s="24" t="s">
        <v>39</v>
      </c>
      <c r="P203" s="30">
        <v>-47</v>
      </c>
      <c r="Q203" s="30">
        <f t="shared" si="8"/>
        <v>-568.36</v>
      </c>
    </row>
    <row r="204" spans="1:17" ht="15.75" thickBot="1" x14ac:dyDescent="0.3">
      <c r="A204" s="24"/>
      <c r="B204" s="24"/>
      <c r="C204" s="24"/>
      <c r="D204" s="24"/>
      <c r="E204" s="24"/>
      <c r="F204" s="24"/>
      <c r="G204" s="24"/>
      <c r="H204" s="24" t="s">
        <v>460</v>
      </c>
      <c r="I204" s="25">
        <v>45473</v>
      </c>
      <c r="J204" s="24" t="s">
        <v>465</v>
      </c>
      <c r="K204" s="24" t="s">
        <v>530</v>
      </c>
      <c r="L204" s="24" t="s">
        <v>590</v>
      </c>
      <c r="M204" s="24" t="s">
        <v>710</v>
      </c>
      <c r="N204" s="26"/>
      <c r="O204" s="24" t="s">
        <v>36</v>
      </c>
      <c r="P204" s="27">
        <v>-12.99</v>
      </c>
      <c r="Q204" s="27">
        <f t="shared" si="8"/>
        <v>-581.35</v>
      </c>
    </row>
    <row r="205" spans="1:17" x14ac:dyDescent="0.25">
      <c r="A205" s="28"/>
      <c r="B205" s="28"/>
      <c r="C205" s="28"/>
      <c r="D205" s="28"/>
      <c r="E205" s="28"/>
      <c r="F205" s="28" t="s">
        <v>422</v>
      </c>
      <c r="G205" s="28"/>
      <c r="H205" s="28"/>
      <c r="I205" s="29"/>
      <c r="J205" s="28"/>
      <c r="K205" s="28"/>
      <c r="L205" s="28"/>
      <c r="M205" s="28"/>
      <c r="N205" s="28"/>
      <c r="O205" s="28"/>
      <c r="P205" s="2">
        <f>ROUND(SUM(P197:P204),5)</f>
        <v>-581.35</v>
      </c>
      <c r="Q205" s="2">
        <f>Q204</f>
        <v>-581.35</v>
      </c>
    </row>
    <row r="206" spans="1:17" x14ac:dyDescent="0.25">
      <c r="A206" s="1"/>
      <c r="B206" s="1"/>
      <c r="C206" s="1"/>
      <c r="D206" s="1"/>
      <c r="E206" s="1"/>
      <c r="F206" s="1" t="s">
        <v>193</v>
      </c>
      <c r="G206" s="1"/>
      <c r="H206" s="1"/>
      <c r="I206" s="22"/>
      <c r="J206" s="1"/>
      <c r="K206" s="1"/>
      <c r="L206" s="1"/>
      <c r="M206" s="1"/>
      <c r="N206" s="1"/>
      <c r="O206" s="1"/>
      <c r="P206" s="23"/>
      <c r="Q206" s="23"/>
    </row>
    <row r="207" spans="1:17" x14ac:dyDescent="0.25">
      <c r="A207" s="24"/>
      <c r="B207" s="24"/>
      <c r="C207" s="24"/>
      <c r="D207" s="24"/>
      <c r="E207" s="24"/>
      <c r="F207" s="24"/>
      <c r="G207" s="24"/>
      <c r="H207" s="24" t="s">
        <v>460</v>
      </c>
      <c r="I207" s="25">
        <v>45446</v>
      </c>
      <c r="J207" s="24" t="s">
        <v>480</v>
      </c>
      <c r="K207" s="24" t="s">
        <v>531</v>
      </c>
      <c r="L207" s="24" t="s">
        <v>591</v>
      </c>
      <c r="M207" s="24" t="s">
        <v>710</v>
      </c>
      <c r="N207" s="26"/>
      <c r="O207" s="24" t="s">
        <v>36</v>
      </c>
      <c r="P207" s="30">
        <v>-133.22999999999999</v>
      </c>
      <c r="Q207" s="30">
        <f t="shared" ref="Q207:Q216" si="9">ROUND(Q206+P207,5)</f>
        <v>-133.22999999999999</v>
      </c>
    </row>
    <row r="208" spans="1:17" x14ac:dyDescent="0.25">
      <c r="A208" s="24"/>
      <c r="B208" s="24"/>
      <c r="C208" s="24"/>
      <c r="D208" s="24"/>
      <c r="E208" s="24"/>
      <c r="F208" s="24"/>
      <c r="G208" s="24"/>
      <c r="H208" s="24" t="s">
        <v>460</v>
      </c>
      <c r="I208" s="25">
        <v>45446</v>
      </c>
      <c r="J208" s="24" t="s">
        <v>480</v>
      </c>
      <c r="K208" s="24" t="s">
        <v>531</v>
      </c>
      <c r="L208" s="24" t="s">
        <v>592</v>
      </c>
      <c r="M208" s="24" t="s">
        <v>710</v>
      </c>
      <c r="N208" s="26"/>
      <c r="O208" s="24" t="s">
        <v>36</v>
      </c>
      <c r="P208" s="30">
        <v>-87.21</v>
      </c>
      <c r="Q208" s="30">
        <f t="shared" si="9"/>
        <v>-220.44</v>
      </c>
    </row>
    <row r="209" spans="1:17" x14ac:dyDescent="0.25">
      <c r="A209" s="24"/>
      <c r="B209" s="24"/>
      <c r="C209" s="24"/>
      <c r="D209" s="24"/>
      <c r="E209" s="24"/>
      <c r="F209" s="24"/>
      <c r="G209" s="24"/>
      <c r="H209" s="24" t="s">
        <v>460</v>
      </c>
      <c r="I209" s="25">
        <v>45446</v>
      </c>
      <c r="J209" s="24" t="s">
        <v>480</v>
      </c>
      <c r="K209" s="24" t="s">
        <v>531</v>
      </c>
      <c r="L209" s="24" t="s">
        <v>593</v>
      </c>
      <c r="M209" s="24" t="s">
        <v>710</v>
      </c>
      <c r="N209" s="26"/>
      <c r="O209" s="24" t="s">
        <v>36</v>
      </c>
      <c r="P209" s="30">
        <v>-83.16</v>
      </c>
      <c r="Q209" s="30">
        <f t="shared" si="9"/>
        <v>-303.60000000000002</v>
      </c>
    </row>
    <row r="210" spans="1:17" x14ac:dyDescent="0.25">
      <c r="A210" s="24"/>
      <c r="B210" s="24"/>
      <c r="C210" s="24"/>
      <c r="D210" s="24"/>
      <c r="E210" s="24"/>
      <c r="F210" s="24"/>
      <c r="G210" s="24"/>
      <c r="H210" s="24" t="s">
        <v>460</v>
      </c>
      <c r="I210" s="25">
        <v>45446</v>
      </c>
      <c r="J210" s="24" t="s">
        <v>480</v>
      </c>
      <c r="K210" s="24" t="s">
        <v>531</v>
      </c>
      <c r="L210" s="24" t="s">
        <v>594</v>
      </c>
      <c r="M210" s="24" t="s">
        <v>710</v>
      </c>
      <c r="N210" s="26"/>
      <c r="O210" s="24" t="s">
        <v>36</v>
      </c>
      <c r="P210" s="30">
        <v>-24.42</v>
      </c>
      <c r="Q210" s="30">
        <f t="shared" si="9"/>
        <v>-328.02</v>
      </c>
    </row>
    <row r="211" spans="1:17" x14ac:dyDescent="0.25">
      <c r="A211" s="24"/>
      <c r="B211" s="24"/>
      <c r="C211" s="24"/>
      <c r="D211" s="24"/>
      <c r="E211" s="24"/>
      <c r="F211" s="24"/>
      <c r="G211" s="24"/>
      <c r="H211" s="24" t="s">
        <v>460</v>
      </c>
      <c r="I211" s="25">
        <v>45446</v>
      </c>
      <c r="J211" s="24" t="s">
        <v>480</v>
      </c>
      <c r="K211" s="24" t="s">
        <v>531</v>
      </c>
      <c r="L211" s="24" t="s">
        <v>595</v>
      </c>
      <c r="M211" s="24" t="s">
        <v>710</v>
      </c>
      <c r="N211" s="26"/>
      <c r="O211" s="24" t="s">
        <v>36</v>
      </c>
      <c r="P211" s="30">
        <v>-335.73</v>
      </c>
      <c r="Q211" s="30">
        <f t="shared" si="9"/>
        <v>-663.75</v>
      </c>
    </row>
    <row r="212" spans="1:17" x14ac:dyDescent="0.25">
      <c r="A212" s="24"/>
      <c r="B212" s="24"/>
      <c r="C212" s="24"/>
      <c r="D212" s="24"/>
      <c r="E212" s="24"/>
      <c r="F212" s="24"/>
      <c r="G212" s="24"/>
      <c r="H212" s="24" t="s">
        <v>460</v>
      </c>
      <c r="I212" s="25">
        <v>45446</v>
      </c>
      <c r="J212" s="24" t="s">
        <v>480</v>
      </c>
      <c r="K212" s="24" t="s">
        <v>531</v>
      </c>
      <c r="L212" s="24" t="s">
        <v>596</v>
      </c>
      <c r="M212" s="24" t="s">
        <v>710</v>
      </c>
      <c r="N212" s="26"/>
      <c r="O212" s="24" t="s">
        <v>36</v>
      </c>
      <c r="P212" s="30">
        <v>-63.37</v>
      </c>
      <c r="Q212" s="30">
        <f t="shared" si="9"/>
        <v>-727.12</v>
      </c>
    </row>
    <row r="213" spans="1:17" x14ac:dyDescent="0.25">
      <c r="A213" s="24"/>
      <c r="B213" s="24"/>
      <c r="C213" s="24"/>
      <c r="D213" s="24"/>
      <c r="E213" s="24"/>
      <c r="F213" s="24"/>
      <c r="G213" s="24"/>
      <c r="H213" s="24" t="s">
        <v>460</v>
      </c>
      <c r="I213" s="25">
        <v>45473</v>
      </c>
      <c r="J213" s="24" t="s">
        <v>465</v>
      </c>
      <c r="K213" s="24" t="s">
        <v>530</v>
      </c>
      <c r="L213" s="24" t="s">
        <v>597</v>
      </c>
      <c r="M213" s="24" t="s">
        <v>710</v>
      </c>
      <c r="N213" s="26"/>
      <c r="O213" s="24" t="s">
        <v>36</v>
      </c>
      <c r="P213" s="30">
        <v>-24.74</v>
      </c>
      <c r="Q213" s="30">
        <f t="shared" si="9"/>
        <v>-751.86</v>
      </c>
    </row>
    <row r="214" spans="1:17" x14ac:dyDescent="0.25">
      <c r="A214" s="24"/>
      <c r="B214" s="24"/>
      <c r="C214" s="24"/>
      <c r="D214" s="24"/>
      <c r="E214" s="24"/>
      <c r="F214" s="24"/>
      <c r="G214" s="24"/>
      <c r="H214" s="24" t="s">
        <v>460</v>
      </c>
      <c r="I214" s="25">
        <v>45473</v>
      </c>
      <c r="J214" s="24" t="s">
        <v>465</v>
      </c>
      <c r="K214" s="24" t="s">
        <v>530</v>
      </c>
      <c r="L214" s="24" t="s">
        <v>598</v>
      </c>
      <c r="M214" s="24" t="s">
        <v>710</v>
      </c>
      <c r="N214" s="26"/>
      <c r="O214" s="24" t="s">
        <v>36</v>
      </c>
      <c r="P214" s="30">
        <v>-6.58</v>
      </c>
      <c r="Q214" s="30">
        <f t="shared" si="9"/>
        <v>-758.44</v>
      </c>
    </row>
    <row r="215" spans="1:17" x14ac:dyDescent="0.25">
      <c r="A215" s="24"/>
      <c r="B215" s="24"/>
      <c r="C215" s="24"/>
      <c r="D215" s="24"/>
      <c r="E215" s="24"/>
      <c r="F215" s="24"/>
      <c r="G215" s="24"/>
      <c r="H215" s="24" t="s">
        <v>460</v>
      </c>
      <c r="I215" s="25">
        <v>45473</v>
      </c>
      <c r="J215" s="24" t="s">
        <v>465</v>
      </c>
      <c r="K215" s="24" t="s">
        <v>530</v>
      </c>
      <c r="L215" s="24" t="s">
        <v>599</v>
      </c>
      <c r="M215" s="24" t="s">
        <v>710</v>
      </c>
      <c r="N215" s="26"/>
      <c r="O215" s="24" t="s">
        <v>36</v>
      </c>
      <c r="P215" s="30">
        <v>-2.59</v>
      </c>
      <c r="Q215" s="30">
        <f t="shared" si="9"/>
        <v>-761.03</v>
      </c>
    </row>
    <row r="216" spans="1:17" ht="15.75" thickBot="1" x14ac:dyDescent="0.3">
      <c r="A216" s="24"/>
      <c r="B216" s="24"/>
      <c r="C216" s="24"/>
      <c r="D216" s="24"/>
      <c r="E216" s="24"/>
      <c r="F216" s="24"/>
      <c r="G216" s="24"/>
      <c r="H216" s="24" t="s">
        <v>460</v>
      </c>
      <c r="I216" s="25">
        <v>45473</v>
      </c>
      <c r="J216" s="24" t="s">
        <v>465</v>
      </c>
      <c r="K216" s="24" t="s">
        <v>530</v>
      </c>
      <c r="L216" s="24" t="s">
        <v>600</v>
      </c>
      <c r="M216" s="24" t="s">
        <v>710</v>
      </c>
      <c r="N216" s="26"/>
      <c r="O216" s="24" t="s">
        <v>36</v>
      </c>
      <c r="P216" s="30">
        <v>-39.58</v>
      </c>
      <c r="Q216" s="30">
        <f t="shared" si="9"/>
        <v>-800.61</v>
      </c>
    </row>
    <row r="217" spans="1:17" ht="15.75" thickBot="1" x14ac:dyDescent="0.3">
      <c r="A217" s="28"/>
      <c r="B217" s="28"/>
      <c r="C217" s="28"/>
      <c r="D217" s="28"/>
      <c r="E217" s="28"/>
      <c r="F217" s="28" t="s">
        <v>423</v>
      </c>
      <c r="G217" s="28"/>
      <c r="H217" s="28"/>
      <c r="I217" s="29"/>
      <c r="J217" s="28"/>
      <c r="K217" s="28"/>
      <c r="L217" s="28"/>
      <c r="M217" s="28"/>
      <c r="N217" s="28"/>
      <c r="O217" s="28"/>
      <c r="P217" s="4">
        <f>ROUND(SUM(P206:P216),5)</f>
        <v>-800.61</v>
      </c>
      <c r="Q217" s="4">
        <f>Q216</f>
        <v>-800.61</v>
      </c>
    </row>
    <row r="218" spans="1:17" ht="15.75" thickBot="1" x14ac:dyDescent="0.3">
      <c r="A218" s="28"/>
      <c r="B218" s="28"/>
      <c r="C218" s="28"/>
      <c r="D218" s="28"/>
      <c r="E218" s="28" t="s">
        <v>194</v>
      </c>
      <c r="F218" s="28"/>
      <c r="G218" s="28"/>
      <c r="H218" s="28"/>
      <c r="I218" s="29"/>
      <c r="J218" s="28"/>
      <c r="K218" s="28"/>
      <c r="L218" s="28"/>
      <c r="M218" s="28"/>
      <c r="N218" s="28"/>
      <c r="O218" s="28"/>
      <c r="P218" s="3">
        <f>ROUND(P205+P217,5)</f>
        <v>-1381.96</v>
      </c>
      <c r="Q218" s="3">
        <f>ROUND(Q205+Q217,5)</f>
        <v>-1381.96</v>
      </c>
    </row>
    <row r="219" spans="1:17" x14ac:dyDescent="0.25">
      <c r="A219" s="28"/>
      <c r="B219" s="28"/>
      <c r="C219" s="28"/>
      <c r="D219" s="28" t="s">
        <v>197</v>
      </c>
      <c r="E219" s="28"/>
      <c r="F219" s="28"/>
      <c r="G219" s="28"/>
      <c r="H219" s="28"/>
      <c r="I219" s="29"/>
      <c r="J219" s="28"/>
      <c r="K219" s="28"/>
      <c r="L219" s="28"/>
      <c r="M219" s="28"/>
      <c r="N219" s="28"/>
      <c r="O219" s="28"/>
      <c r="P219" s="2">
        <f>P218</f>
        <v>-1381.96</v>
      </c>
      <c r="Q219" s="2">
        <f>Q218</f>
        <v>-1381.96</v>
      </c>
    </row>
    <row r="220" spans="1:17" x14ac:dyDescent="0.25">
      <c r="A220" s="1"/>
      <c r="B220" s="1"/>
      <c r="C220" s="1"/>
      <c r="D220" s="1" t="s">
        <v>198</v>
      </c>
      <c r="E220" s="1"/>
      <c r="F220" s="1"/>
      <c r="G220" s="1"/>
      <c r="H220" s="1"/>
      <c r="I220" s="22"/>
      <c r="J220" s="1"/>
      <c r="K220" s="1"/>
      <c r="L220" s="1"/>
      <c r="M220" s="1"/>
      <c r="N220" s="1"/>
      <c r="O220" s="1"/>
      <c r="P220" s="23"/>
      <c r="Q220" s="23"/>
    </row>
    <row r="221" spans="1:17" ht="15.75" thickBot="1" x14ac:dyDescent="0.3">
      <c r="A221" s="21"/>
      <c r="B221" s="21"/>
      <c r="C221" s="21"/>
      <c r="D221" s="21"/>
      <c r="E221" s="21"/>
      <c r="F221" s="21"/>
      <c r="G221" s="24"/>
      <c r="H221" s="24" t="s">
        <v>460</v>
      </c>
      <c r="I221" s="25">
        <v>45446</v>
      </c>
      <c r="J221" s="24" t="s">
        <v>481</v>
      </c>
      <c r="K221" s="24" t="s">
        <v>532</v>
      </c>
      <c r="L221" s="24" t="s">
        <v>601</v>
      </c>
      <c r="M221" s="24" t="s">
        <v>710</v>
      </c>
      <c r="N221" s="26"/>
      <c r="O221" s="24" t="s">
        <v>36</v>
      </c>
      <c r="P221" s="27">
        <v>-1</v>
      </c>
      <c r="Q221" s="27">
        <f>ROUND(Q220+P221,5)</f>
        <v>-1</v>
      </c>
    </row>
    <row r="222" spans="1:17" x14ac:dyDescent="0.25">
      <c r="A222" s="28"/>
      <c r="B222" s="28"/>
      <c r="C222" s="28"/>
      <c r="D222" s="28" t="s">
        <v>424</v>
      </c>
      <c r="E222" s="28"/>
      <c r="F222" s="28"/>
      <c r="G222" s="28"/>
      <c r="H222" s="28"/>
      <c r="I222" s="29"/>
      <c r="J222" s="28"/>
      <c r="K222" s="28"/>
      <c r="L222" s="28"/>
      <c r="M222" s="28"/>
      <c r="N222" s="28"/>
      <c r="O222" s="28"/>
      <c r="P222" s="2">
        <f>ROUND(SUM(P220:P221),5)</f>
        <v>-1</v>
      </c>
      <c r="Q222" s="2">
        <f>Q221</f>
        <v>-1</v>
      </c>
    </row>
    <row r="223" spans="1:17" x14ac:dyDescent="0.25">
      <c r="A223" s="1"/>
      <c r="B223" s="1"/>
      <c r="C223" s="1"/>
      <c r="D223" s="1" t="s">
        <v>199</v>
      </c>
      <c r="E223" s="1"/>
      <c r="F223" s="1"/>
      <c r="G223" s="1"/>
      <c r="H223" s="1"/>
      <c r="I223" s="22"/>
      <c r="J223" s="1"/>
      <c r="K223" s="1"/>
      <c r="L223" s="1"/>
      <c r="M223" s="1"/>
      <c r="N223" s="1"/>
      <c r="O223" s="1"/>
      <c r="P223" s="23"/>
      <c r="Q223" s="23"/>
    </row>
    <row r="224" spans="1:17" x14ac:dyDescent="0.25">
      <c r="A224" s="1"/>
      <c r="B224" s="1"/>
      <c r="C224" s="1"/>
      <c r="D224" s="1"/>
      <c r="E224" s="1" t="s">
        <v>200</v>
      </c>
      <c r="F224" s="1"/>
      <c r="G224" s="1"/>
      <c r="H224" s="1"/>
      <c r="I224" s="22"/>
      <c r="J224" s="1"/>
      <c r="K224" s="1"/>
      <c r="L224" s="1"/>
      <c r="M224" s="1"/>
      <c r="N224" s="1"/>
      <c r="O224" s="1"/>
      <c r="P224" s="23"/>
      <c r="Q224" s="23"/>
    </row>
    <row r="225" spans="1:17" ht="15.75" thickBot="1" x14ac:dyDescent="0.3">
      <c r="A225" s="21"/>
      <c r="B225" s="21"/>
      <c r="C225" s="21"/>
      <c r="D225" s="21"/>
      <c r="E225" s="21"/>
      <c r="F225" s="21"/>
      <c r="G225" s="24"/>
      <c r="H225" s="24" t="s">
        <v>461</v>
      </c>
      <c r="I225" s="25">
        <v>45471</v>
      </c>
      <c r="J225" s="24" t="s">
        <v>469</v>
      </c>
      <c r="K225" s="24" t="s">
        <v>517</v>
      </c>
      <c r="L225" s="24" t="s">
        <v>577</v>
      </c>
      <c r="M225" s="24" t="s">
        <v>710</v>
      </c>
      <c r="N225" s="26"/>
      <c r="O225" s="24" t="s">
        <v>10</v>
      </c>
      <c r="P225" s="27">
        <v>154.97999999999999</v>
      </c>
      <c r="Q225" s="27">
        <f>ROUND(Q224+P225,5)</f>
        <v>154.97999999999999</v>
      </c>
    </row>
    <row r="226" spans="1:17" x14ac:dyDescent="0.25">
      <c r="A226" s="28"/>
      <c r="B226" s="28"/>
      <c r="C226" s="28"/>
      <c r="D226" s="28"/>
      <c r="E226" s="28" t="s">
        <v>425</v>
      </c>
      <c r="F226" s="28"/>
      <c r="G226" s="28"/>
      <c r="H226" s="28"/>
      <c r="I226" s="29"/>
      <c r="J226" s="28"/>
      <c r="K226" s="28"/>
      <c r="L226" s="28"/>
      <c r="M226" s="28"/>
      <c r="N226" s="28"/>
      <c r="O226" s="28"/>
      <c r="P226" s="2">
        <f>ROUND(SUM(P224:P225),5)</f>
        <v>154.97999999999999</v>
      </c>
      <c r="Q226" s="2">
        <f>Q225</f>
        <v>154.97999999999999</v>
      </c>
    </row>
    <row r="227" spans="1:17" x14ac:dyDescent="0.25">
      <c r="A227" s="1"/>
      <c r="B227" s="1"/>
      <c r="C227" s="1"/>
      <c r="D227" s="1"/>
      <c r="E227" s="1" t="s">
        <v>202</v>
      </c>
      <c r="F227" s="1"/>
      <c r="G227" s="1"/>
      <c r="H227" s="1"/>
      <c r="I227" s="22"/>
      <c r="J227" s="1"/>
      <c r="K227" s="1"/>
      <c r="L227" s="1"/>
      <c r="M227" s="1"/>
      <c r="N227" s="1"/>
      <c r="O227" s="1"/>
      <c r="P227" s="23"/>
      <c r="Q227" s="23"/>
    </row>
    <row r="228" spans="1:17" ht="15.75" thickBot="1" x14ac:dyDescent="0.3">
      <c r="A228" s="21"/>
      <c r="B228" s="21"/>
      <c r="C228" s="21"/>
      <c r="D228" s="21"/>
      <c r="E228" s="21"/>
      <c r="F228" s="21"/>
      <c r="G228" s="24"/>
      <c r="H228" s="24" t="s">
        <v>460</v>
      </c>
      <c r="I228" s="25">
        <v>45447</v>
      </c>
      <c r="J228" s="24" t="s">
        <v>482</v>
      </c>
      <c r="K228" s="24" t="s">
        <v>533</v>
      </c>
      <c r="L228" s="24" t="s">
        <v>602</v>
      </c>
      <c r="M228" s="24" t="s">
        <v>710</v>
      </c>
      <c r="N228" s="26"/>
      <c r="O228" s="24" t="s">
        <v>36</v>
      </c>
      <c r="P228" s="27">
        <v>-365.04</v>
      </c>
      <c r="Q228" s="27">
        <f>ROUND(Q227+P228,5)</f>
        <v>-365.04</v>
      </c>
    </row>
    <row r="229" spans="1:17" x14ac:dyDescent="0.25">
      <c r="A229" s="28"/>
      <c r="B229" s="28"/>
      <c r="C229" s="28"/>
      <c r="D229" s="28"/>
      <c r="E229" s="28" t="s">
        <v>426</v>
      </c>
      <c r="F229" s="28"/>
      <c r="G229" s="28"/>
      <c r="H229" s="28"/>
      <c r="I229" s="29"/>
      <c r="J229" s="28"/>
      <c r="K229" s="28"/>
      <c r="L229" s="28"/>
      <c r="M229" s="28"/>
      <c r="N229" s="28"/>
      <c r="O229" s="28"/>
      <c r="P229" s="2">
        <f>ROUND(SUM(P227:P228),5)</f>
        <v>-365.04</v>
      </c>
      <c r="Q229" s="2">
        <f>Q228</f>
        <v>-365.04</v>
      </c>
    </row>
    <row r="230" spans="1:17" x14ac:dyDescent="0.25">
      <c r="A230" s="1"/>
      <c r="B230" s="1"/>
      <c r="C230" s="1"/>
      <c r="D230" s="1"/>
      <c r="E230" s="1" t="s">
        <v>203</v>
      </c>
      <c r="F230" s="1"/>
      <c r="G230" s="1"/>
      <c r="H230" s="1"/>
      <c r="I230" s="22"/>
      <c r="J230" s="1"/>
      <c r="K230" s="1"/>
      <c r="L230" s="1"/>
      <c r="M230" s="1"/>
      <c r="N230" s="1"/>
      <c r="O230" s="1"/>
      <c r="P230" s="23"/>
      <c r="Q230" s="23"/>
    </row>
    <row r="231" spans="1:17" ht="15.75" thickBot="1" x14ac:dyDescent="0.3">
      <c r="A231" s="21"/>
      <c r="B231" s="21"/>
      <c r="C231" s="21"/>
      <c r="D231" s="21"/>
      <c r="E231" s="21"/>
      <c r="F231" s="21"/>
      <c r="G231" s="24"/>
      <c r="H231" s="24" t="s">
        <v>460</v>
      </c>
      <c r="I231" s="25">
        <v>45447</v>
      </c>
      <c r="J231" s="24" t="s">
        <v>482</v>
      </c>
      <c r="K231" s="24" t="s">
        <v>533</v>
      </c>
      <c r="L231" s="24" t="s">
        <v>603</v>
      </c>
      <c r="M231" s="24" t="s">
        <v>710</v>
      </c>
      <c r="N231" s="26"/>
      <c r="O231" s="24" t="s">
        <v>36</v>
      </c>
      <c r="P231" s="27">
        <v>-86.32</v>
      </c>
      <c r="Q231" s="27">
        <f>ROUND(Q230+P231,5)</f>
        <v>-86.32</v>
      </c>
    </row>
    <row r="232" spans="1:17" x14ac:dyDescent="0.25">
      <c r="A232" s="28"/>
      <c r="B232" s="28"/>
      <c r="C232" s="28"/>
      <c r="D232" s="28"/>
      <c r="E232" s="28" t="s">
        <v>427</v>
      </c>
      <c r="F232" s="28"/>
      <c r="G232" s="28"/>
      <c r="H232" s="28"/>
      <c r="I232" s="29"/>
      <c r="J232" s="28"/>
      <c r="K232" s="28"/>
      <c r="L232" s="28"/>
      <c r="M232" s="28"/>
      <c r="N232" s="28"/>
      <c r="O232" s="28"/>
      <c r="P232" s="2">
        <f>ROUND(SUM(P230:P231),5)</f>
        <v>-86.32</v>
      </c>
      <c r="Q232" s="2">
        <f>Q231</f>
        <v>-86.32</v>
      </c>
    </row>
    <row r="233" spans="1:17" x14ac:dyDescent="0.25">
      <c r="A233" s="1"/>
      <c r="B233" s="1"/>
      <c r="C233" s="1"/>
      <c r="D233" s="1"/>
      <c r="E233" s="1" t="s">
        <v>204</v>
      </c>
      <c r="F233" s="1"/>
      <c r="G233" s="1"/>
      <c r="H233" s="1"/>
      <c r="I233" s="22"/>
      <c r="J233" s="1"/>
      <c r="K233" s="1"/>
      <c r="L233" s="1"/>
      <c r="M233" s="1"/>
      <c r="N233" s="1"/>
      <c r="O233" s="1"/>
      <c r="P233" s="23"/>
      <c r="Q233" s="23"/>
    </row>
    <row r="234" spans="1:17" x14ac:dyDescent="0.25">
      <c r="A234" s="24"/>
      <c r="B234" s="24"/>
      <c r="C234" s="24"/>
      <c r="D234" s="24"/>
      <c r="E234" s="24"/>
      <c r="F234" s="24"/>
      <c r="G234" s="24"/>
      <c r="H234" s="24" t="s">
        <v>459</v>
      </c>
      <c r="I234" s="25">
        <v>45447</v>
      </c>
      <c r="J234" s="24"/>
      <c r="K234" s="24" t="s">
        <v>506</v>
      </c>
      <c r="L234" s="24" t="s">
        <v>604</v>
      </c>
      <c r="M234" s="24" t="s">
        <v>710</v>
      </c>
      <c r="N234" s="26"/>
      <c r="O234" s="24" t="s">
        <v>39</v>
      </c>
      <c r="P234" s="30">
        <v>-13.2</v>
      </c>
      <c r="Q234" s="30">
        <f>ROUND(Q233+P234,5)</f>
        <v>-13.2</v>
      </c>
    </row>
    <row r="235" spans="1:17" ht="15.75" thickBot="1" x14ac:dyDescent="0.3">
      <c r="A235" s="24"/>
      <c r="B235" s="24"/>
      <c r="C235" s="24"/>
      <c r="D235" s="24"/>
      <c r="E235" s="24"/>
      <c r="F235" s="24"/>
      <c r="G235" s="24"/>
      <c r="H235" s="24" t="s">
        <v>460</v>
      </c>
      <c r="I235" s="25">
        <v>45447</v>
      </c>
      <c r="J235" s="24" t="s">
        <v>482</v>
      </c>
      <c r="K235" s="24" t="s">
        <v>533</v>
      </c>
      <c r="L235" s="24" t="s">
        <v>605</v>
      </c>
      <c r="M235" s="24" t="s">
        <v>710</v>
      </c>
      <c r="N235" s="26"/>
      <c r="O235" s="24" t="s">
        <v>36</v>
      </c>
      <c r="P235" s="30">
        <v>-86.32</v>
      </c>
      <c r="Q235" s="30">
        <f>ROUND(Q234+P235,5)</f>
        <v>-99.52</v>
      </c>
    </row>
    <row r="236" spans="1:17" ht="15.75" thickBot="1" x14ac:dyDescent="0.3">
      <c r="A236" s="28"/>
      <c r="B236" s="28"/>
      <c r="C236" s="28"/>
      <c r="D236" s="28"/>
      <c r="E236" s="28" t="s">
        <v>428</v>
      </c>
      <c r="F236" s="28"/>
      <c r="G236" s="28"/>
      <c r="H236" s="28"/>
      <c r="I236" s="29"/>
      <c r="J236" s="28"/>
      <c r="K236" s="28"/>
      <c r="L236" s="28"/>
      <c r="M236" s="28"/>
      <c r="N236" s="28"/>
      <c r="O236" s="28"/>
      <c r="P236" s="3">
        <f>ROUND(SUM(P233:P235),5)</f>
        <v>-99.52</v>
      </c>
      <c r="Q236" s="3">
        <f>Q235</f>
        <v>-99.52</v>
      </c>
    </row>
    <row r="237" spans="1:17" x14ac:dyDescent="0.25">
      <c r="A237" s="28"/>
      <c r="B237" s="28"/>
      <c r="C237" s="28"/>
      <c r="D237" s="28" t="s">
        <v>205</v>
      </c>
      <c r="E237" s="28"/>
      <c r="F237" s="28"/>
      <c r="G237" s="28"/>
      <c r="H237" s="28"/>
      <c r="I237" s="29"/>
      <c r="J237" s="28"/>
      <c r="K237" s="28"/>
      <c r="L237" s="28"/>
      <c r="M237" s="28"/>
      <c r="N237" s="28"/>
      <c r="O237" s="28"/>
      <c r="P237" s="2">
        <f>ROUND(P226+P229+P232+P236,5)</f>
        <v>-395.9</v>
      </c>
      <c r="Q237" s="2">
        <f>ROUND(Q226+Q229+Q232+Q236,5)</f>
        <v>-395.9</v>
      </c>
    </row>
    <row r="238" spans="1:17" x14ac:dyDescent="0.25">
      <c r="A238" s="1"/>
      <c r="B238" s="1"/>
      <c r="C238" s="1"/>
      <c r="D238" s="1" t="s">
        <v>206</v>
      </c>
      <c r="E238" s="1"/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23"/>
      <c r="Q238" s="23"/>
    </row>
    <row r="239" spans="1:17" x14ac:dyDescent="0.25">
      <c r="A239" s="1"/>
      <c r="B239" s="1"/>
      <c r="C239" s="1"/>
      <c r="D239" s="1"/>
      <c r="E239" s="1" t="s">
        <v>207</v>
      </c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 x14ac:dyDescent="0.25">
      <c r="A240" s="1"/>
      <c r="B240" s="1"/>
      <c r="C240" s="1"/>
      <c r="D240" s="1"/>
      <c r="E240" s="1"/>
      <c r="F240" s="1" t="s">
        <v>209</v>
      </c>
      <c r="G240" s="1"/>
      <c r="H240" s="1"/>
      <c r="I240" s="22"/>
      <c r="J240" s="1"/>
      <c r="K240" s="1"/>
      <c r="L240" s="1"/>
      <c r="M240" s="1"/>
      <c r="N240" s="1"/>
      <c r="O240" s="1"/>
      <c r="P240" s="23"/>
      <c r="Q240" s="23"/>
    </row>
    <row r="241" spans="1:17" ht="15.75" thickBot="1" x14ac:dyDescent="0.3">
      <c r="A241" s="21"/>
      <c r="B241" s="21"/>
      <c r="C241" s="21"/>
      <c r="D241" s="21"/>
      <c r="E241" s="21"/>
      <c r="F241" s="21"/>
      <c r="G241" s="24"/>
      <c r="H241" s="24" t="s">
        <v>459</v>
      </c>
      <c r="I241" s="25">
        <v>45467</v>
      </c>
      <c r="J241" s="24"/>
      <c r="K241" s="24" t="s">
        <v>534</v>
      </c>
      <c r="L241" s="24" t="s">
        <v>606</v>
      </c>
      <c r="M241" s="24" t="s">
        <v>710</v>
      </c>
      <c r="N241" s="26"/>
      <c r="O241" s="24" t="s">
        <v>39</v>
      </c>
      <c r="P241" s="30">
        <v>-51</v>
      </c>
      <c r="Q241" s="30">
        <f>ROUND(Q240+P241,5)</f>
        <v>-51</v>
      </c>
    </row>
    <row r="242" spans="1:17" ht="15.75" thickBot="1" x14ac:dyDescent="0.3">
      <c r="A242" s="28"/>
      <c r="B242" s="28"/>
      <c r="C242" s="28"/>
      <c r="D242" s="28"/>
      <c r="E242" s="28"/>
      <c r="F242" s="28" t="s">
        <v>429</v>
      </c>
      <c r="G242" s="28"/>
      <c r="H242" s="28"/>
      <c r="I242" s="29"/>
      <c r="J242" s="28"/>
      <c r="K242" s="28"/>
      <c r="L242" s="28"/>
      <c r="M242" s="28"/>
      <c r="N242" s="28"/>
      <c r="O242" s="28"/>
      <c r="P242" s="3">
        <f>ROUND(SUM(P240:P241),5)</f>
        <v>-51</v>
      </c>
      <c r="Q242" s="3">
        <f>Q241</f>
        <v>-51</v>
      </c>
    </row>
    <row r="243" spans="1:17" x14ac:dyDescent="0.25">
      <c r="A243" s="28"/>
      <c r="B243" s="28"/>
      <c r="C243" s="28"/>
      <c r="D243" s="28"/>
      <c r="E243" s="28" t="s">
        <v>211</v>
      </c>
      <c r="F243" s="28"/>
      <c r="G243" s="28"/>
      <c r="H243" s="28"/>
      <c r="I243" s="29"/>
      <c r="J243" s="28"/>
      <c r="K243" s="28"/>
      <c r="L243" s="28"/>
      <c r="M243" s="28"/>
      <c r="N243" s="28"/>
      <c r="O243" s="28"/>
      <c r="P243" s="2">
        <f>P242</f>
        <v>-51</v>
      </c>
      <c r="Q243" s="2">
        <f>Q242</f>
        <v>-51</v>
      </c>
    </row>
    <row r="244" spans="1:17" x14ac:dyDescent="0.25">
      <c r="A244" s="1"/>
      <c r="B244" s="1"/>
      <c r="C244" s="1"/>
      <c r="D244" s="1"/>
      <c r="E244" s="1" t="s">
        <v>212</v>
      </c>
      <c r="F244" s="1"/>
      <c r="G244" s="1"/>
      <c r="H244" s="1"/>
      <c r="I244" s="22"/>
      <c r="J244" s="1"/>
      <c r="K244" s="1"/>
      <c r="L244" s="1"/>
      <c r="M244" s="1"/>
      <c r="N244" s="1"/>
      <c r="O244" s="1"/>
      <c r="P244" s="23"/>
      <c r="Q244" s="23"/>
    </row>
    <row r="245" spans="1:17" ht="15.75" thickBot="1" x14ac:dyDescent="0.3">
      <c r="A245" s="21"/>
      <c r="B245" s="21"/>
      <c r="C245" s="21"/>
      <c r="D245" s="21"/>
      <c r="E245" s="21"/>
      <c r="F245" s="21"/>
      <c r="G245" s="24"/>
      <c r="H245" s="24" t="s">
        <v>460</v>
      </c>
      <c r="I245" s="25">
        <v>45473</v>
      </c>
      <c r="J245" s="24" t="s">
        <v>465</v>
      </c>
      <c r="K245" s="24" t="s">
        <v>535</v>
      </c>
      <c r="L245" s="24" t="s">
        <v>607</v>
      </c>
      <c r="M245" s="24" t="s">
        <v>710</v>
      </c>
      <c r="N245" s="26"/>
      <c r="O245" s="24" t="s">
        <v>36</v>
      </c>
      <c r="P245" s="27">
        <v>-188.22</v>
      </c>
      <c r="Q245" s="27">
        <f>ROUND(Q244+P245,5)</f>
        <v>-188.22</v>
      </c>
    </row>
    <row r="246" spans="1:17" x14ac:dyDescent="0.25">
      <c r="A246" s="28"/>
      <c r="B246" s="28"/>
      <c r="C246" s="28"/>
      <c r="D246" s="28"/>
      <c r="E246" s="28" t="s">
        <v>430</v>
      </c>
      <c r="F246" s="28"/>
      <c r="G246" s="28"/>
      <c r="H246" s="28"/>
      <c r="I246" s="29"/>
      <c r="J246" s="28"/>
      <c r="K246" s="28"/>
      <c r="L246" s="28"/>
      <c r="M246" s="28"/>
      <c r="N246" s="28"/>
      <c r="O246" s="28"/>
      <c r="P246" s="2">
        <f>ROUND(SUM(P244:P245),5)</f>
        <v>-188.22</v>
      </c>
      <c r="Q246" s="2">
        <f>Q245</f>
        <v>-188.22</v>
      </c>
    </row>
    <row r="247" spans="1:17" x14ac:dyDescent="0.25">
      <c r="A247" s="1"/>
      <c r="B247" s="1"/>
      <c r="C247" s="1"/>
      <c r="D247" s="1"/>
      <c r="E247" s="1" t="s">
        <v>213</v>
      </c>
      <c r="F247" s="1"/>
      <c r="G247" s="1"/>
      <c r="H247" s="1"/>
      <c r="I247" s="22"/>
      <c r="J247" s="1"/>
      <c r="K247" s="1"/>
      <c r="L247" s="1"/>
      <c r="M247" s="1"/>
      <c r="N247" s="1"/>
      <c r="O247" s="1"/>
      <c r="P247" s="23"/>
      <c r="Q247" s="23"/>
    </row>
    <row r="248" spans="1:17" x14ac:dyDescent="0.25">
      <c r="A248" s="24"/>
      <c r="B248" s="24"/>
      <c r="C248" s="24"/>
      <c r="D248" s="24"/>
      <c r="E248" s="24"/>
      <c r="F248" s="24"/>
      <c r="G248" s="24"/>
      <c r="H248" s="24" t="s">
        <v>460</v>
      </c>
      <c r="I248" s="25">
        <v>45447</v>
      </c>
      <c r="J248" s="24" t="s">
        <v>483</v>
      </c>
      <c r="K248" s="24" t="s">
        <v>536</v>
      </c>
      <c r="L248" s="24" t="s">
        <v>608</v>
      </c>
      <c r="M248" s="24" t="s">
        <v>710</v>
      </c>
      <c r="N248" s="26"/>
      <c r="O248" s="24" t="s">
        <v>36</v>
      </c>
      <c r="P248" s="30">
        <v>-18</v>
      </c>
      <c r="Q248" s="30">
        <f>ROUND(Q247+P248,5)</f>
        <v>-18</v>
      </c>
    </row>
    <row r="249" spans="1:17" x14ac:dyDescent="0.25">
      <c r="A249" s="24"/>
      <c r="B249" s="24"/>
      <c r="C249" s="24"/>
      <c r="D249" s="24"/>
      <c r="E249" s="24"/>
      <c r="F249" s="24"/>
      <c r="G249" s="24"/>
      <c r="H249" s="24" t="s">
        <v>460</v>
      </c>
      <c r="I249" s="25">
        <v>45447</v>
      </c>
      <c r="J249" s="24" t="s">
        <v>483</v>
      </c>
      <c r="K249" s="24" t="s">
        <v>536</v>
      </c>
      <c r="L249" s="24" t="s">
        <v>609</v>
      </c>
      <c r="M249" s="24" t="s">
        <v>710</v>
      </c>
      <c r="N249" s="26"/>
      <c r="O249" s="24" t="s">
        <v>36</v>
      </c>
      <c r="P249" s="30">
        <v>-119.99</v>
      </c>
      <c r="Q249" s="30">
        <f>ROUND(Q248+P249,5)</f>
        <v>-137.99</v>
      </c>
    </row>
    <row r="250" spans="1:17" x14ac:dyDescent="0.25">
      <c r="A250" s="24"/>
      <c r="B250" s="24"/>
      <c r="C250" s="24"/>
      <c r="D250" s="24"/>
      <c r="E250" s="24"/>
      <c r="F250" s="24"/>
      <c r="G250" s="24"/>
      <c r="H250" s="24" t="s">
        <v>460</v>
      </c>
      <c r="I250" s="25">
        <v>45447</v>
      </c>
      <c r="J250" s="24" t="s">
        <v>483</v>
      </c>
      <c r="K250" s="24" t="s">
        <v>536</v>
      </c>
      <c r="L250" s="24" t="s">
        <v>610</v>
      </c>
      <c r="M250" s="24" t="s">
        <v>710</v>
      </c>
      <c r="N250" s="26"/>
      <c r="O250" s="24" t="s">
        <v>36</v>
      </c>
      <c r="P250" s="30">
        <v>-18.989999999999998</v>
      </c>
      <c r="Q250" s="30">
        <f>ROUND(Q249+P250,5)</f>
        <v>-156.97999999999999</v>
      </c>
    </row>
    <row r="251" spans="1:17" x14ac:dyDescent="0.25">
      <c r="A251" s="24"/>
      <c r="B251" s="24"/>
      <c r="C251" s="24"/>
      <c r="D251" s="24"/>
      <c r="E251" s="24"/>
      <c r="F251" s="24"/>
      <c r="G251" s="24"/>
      <c r="H251" s="24" t="s">
        <v>460</v>
      </c>
      <c r="I251" s="25">
        <v>45447</v>
      </c>
      <c r="J251" s="24" t="s">
        <v>483</v>
      </c>
      <c r="K251" s="24" t="s">
        <v>536</v>
      </c>
      <c r="L251" s="24" t="s">
        <v>611</v>
      </c>
      <c r="M251" s="24" t="s">
        <v>710</v>
      </c>
      <c r="N251" s="26"/>
      <c r="O251" s="24" t="s">
        <v>36</v>
      </c>
      <c r="P251" s="30">
        <v>-16</v>
      </c>
      <c r="Q251" s="30">
        <f>ROUND(Q250+P251,5)</f>
        <v>-172.98</v>
      </c>
    </row>
    <row r="252" spans="1:17" ht="15.75" thickBot="1" x14ac:dyDescent="0.3">
      <c r="A252" s="24"/>
      <c r="B252" s="24"/>
      <c r="C252" s="24"/>
      <c r="D252" s="24"/>
      <c r="E252" s="24"/>
      <c r="F252" s="24"/>
      <c r="G252" s="24"/>
      <c r="H252" s="24" t="s">
        <v>460</v>
      </c>
      <c r="I252" s="25">
        <v>45447</v>
      </c>
      <c r="J252" s="24" t="s">
        <v>483</v>
      </c>
      <c r="K252" s="24" t="s">
        <v>536</v>
      </c>
      <c r="L252" s="24" t="s">
        <v>612</v>
      </c>
      <c r="M252" s="24" t="s">
        <v>710</v>
      </c>
      <c r="N252" s="26"/>
      <c r="O252" s="24" t="s">
        <v>36</v>
      </c>
      <c r="P252" s="30">
        <v>-7</v>
      </c>
      <c r="Q252" s="30">
        <f>ROUND(Q251+P252,5)</f>
        <v>-179.98</v>
      </c>
    </row>
    <row r="253" spans="1:17" ht="15.75" thickBot="1" x14ac:dyDescent="0.3">
      <c r="A253" s="28"/>
      <c r="B253" s="28"/>
      <c r="C253" s="28"/>
      <c r="D253" s="28"/>
      <c r="E253" s="28" t="s">
        <v>431</v>
      </c>
      <c r="F253" s="28"/>
      <c r="G253" s="28"/>
      <c r="H253" s="28"/>
      <c r="I253" s="29"/>
      <c r="J253" s="28"/>
      <c r="K253" s="28"/>
      <c r="L253" s="28"/>
      <c r="M253" s="28"/>
      <c r="N253" s="28"/>
      <c r="O253" s="28"/>
      <c r="P253" s="3">
        <f>ROUND(SUM(P247:P252),5)</f>
        <v>-179.98</v>
      </c>
      <c r="Q253" s="3">
        <f>Q252</f>
        <v>-179.98</v>
      </c>
    </row>
    <row r="254" spans="1:17" x14ac:dyDescent="0.25">
      <c r="A254" s="28"/>
      <c r="B254" s="28"/>
      <c r="C254" s="28"/>
      <c r="D254" s="28" t="s">
        <v>214</v>
      </c>
      <c r="E254" s="28"/>
      <c r="F254" s="28"/>
      <c r="G254" s="28"/>
      <c r="H254" s="28"/>
      <c r="I254" s="29"/>
      <c r="J254" s="28"/>
      <c r="K254" s="28"/>
      <c r="L254" s="28"/>
      <c r="M254" s="28"/>
      <c r="N254" s="28"/>
      <c r="O254" s="28"/>
      <c r="P254" s="2">
        <f>ROUND(P243+P246+P253,5)</f>
        <v>-419.2</v>
      </c>
      <c r="Q254" s="2">
        <f>ROUND(Q243+Q246+Q253,5)</f>
        <v>-419.2</v>
      </c>
    </row>
    <row r="255" spans="1:17" x14ac:dyDescent="0.25">
      <c r="A255" s="1"/>
      <c r="B255" s="1"/>
      <c r="C255" s="1"/>
      <c r="D255" s="1" t="s">
        <v>215</v>
      </c>
      <c r="E255" s="1"/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23"/>
      <c r="Q255" s="23"/>
    </row>
    <row r="256" spans="1:17" ht="15.75" thickBot="1" x14ac:dyDescent="0.3">
      <c r="A256" s="21"/>
      <c r="B256" s="21"/>
      <c r="C256" s="21"/>
      <c r="D256" s="21"/>
      <c r="E256" s="21"/>
      <c r="F256" s="21"/>
      <c r="G256" s="24"/>
      <c r="H256" s="24" t="s">
        <v>459</v>
      </c>
      <c r="I256" s="25">
        <v>45446</v>
      </c>
      <c r="J256" s="24"/>
      <c r="K256" s="24" t="s">
        <v>537</v>
      </c>
      <c r="L256" s="24" t="s">
        <v>613</v>
      </c>
      <c r="M256" s="24" t="s">
        <v>710</v>
      </c>
      <c r="N256" s="26"/>
      <c r="O256" s="24" t="s">
        <v>39</v>
      </c>
      <c r="P256" s="30">
        <v>-172.75</v>
      </c>
      <c r="Q256" s="30">
        <f>ROUND(Q255+P256,5)</f>
        <v>-172.75</v>
      </c>
    </row>
    <row r="257" spans="1:17" ht="15.75" thickBot="1" x14ac:dyDescent="0.3">
      <c r="A257" s="28"/>
      <c r="B257" s="28"/>
      <c r="C257" s="28"/>
      <c r="D257" s="28" t="s">
        <v>432</v>
      </c>
      <c r="E257" s="28"/>
      <c r="F257" s="28"/>
      <c r="G257" s="28"/>
      <c r="H257" s="28"/>
      <c r="I257" s="29"/>
      <c r="J257" s="28"/>
      <c r="K257" s="28"/>
      <c r="L257" s="28"/>
      <c r="M257" s="28"/>
      <c r="N257" s="28"/>
      <c r="O257" s="28"/>
      <c r="P257" s="4">
        <f>ROUND(SUM(P255:P256),5)</f>
        <v>-172.75</v>
      </c>
      <c r="Q257" s="4">
        <f>Q256</f>
        <v>-172.75</v>
      </c>
    </row>
    <row r="258" spans="1:17" ht="15.75" thickBot="1" x14ac:dyDescent="0.3">
      <c r="A258" s="28"/>
      <c r="B258" s="28"/>
      <c r="C258" s="28" t="s">
        <v>216</v>
      </c>
      <c r="D258" s="28"/>
      <c r="E258" s="28"/>
      <c r="F258" s="28"/>
      <c r="G258" s="28"/>
      <c r="H258" s="28"/>
      <c r="I258" s="29"/>
      <c r="J258" s="28"/>
      <c r="K258" s="28"/>
      <c r="L258" s="28"/>
      <c r="M258" s="28"/>
      <c r="N258" s="28"/>
      <c r="O258" s="28"/>
      <c r="P258" s="3">
        <f>ROUND(P219+P222+P237+P254+P257,5)</f>
        <v>-2370.81</v>
      </c>
      <c r="Q258" s="3">
        <f>ROUND(Q219+Q222+Q237+Q254+Q257,5)</f>
        <v>-2370.81</v>
      </c>
    </row>
    <row r="259" spans="1:17" x14ac:dyDescent="0.25">
      <c r="A259" s="28"/>
      <c r="B259" s="28" t="s">
        <v>217</v>
      </c>
      <c r="C259" s="28"/>
      <c r="D259" s="28"/>
      <c r="E259" s="28"/>
      <c r="F259" s="28"/>
      <c r="G259" s="28"/>
      <c r="H259" s="28"/>
      <c r="I259" s="29"/>
      <c r="J259" s="28"/>
      <c r="K259" s="28"/>
      <c r="L259" s="28"/>
      <c r="M259" s="28"/>
      <c r="N259" s="28"/>
      <c r="O259" s="28"/>
      <c r="P259" s="2">
        <f>ROUND(P32+P35+P43+P48+P64+P180+P193+P258,5)</f>
        <v>-79327.679999999993</v>
      </c>
      <c r="Q259" s="2">
        <f>ROUND(Q32+Q35+Q43+Q48+Q64+Q180+Q193+Q258,5)</f>
        <v>-79327.679999999993</v>
      </c>
    </row>
    <row r="260" spans="1:17" x14ac:dyDescent="0.25">
      <c r="A260" s="1"/>
      <c r="B260" s="1" t="s">
        <v>222</v>
      </c>
      <c r="C260" s="1"/>
      <c r="D260" s="1"/>
      <c r="E260" s="1"/>
      <c r="F260" s="1"/>
      <c r="G260" s="1"/>
      <c r="H260" s="1"/>
      <c r="I260" s="22"/>
      <c r="J260" s="1"/>
      <c r="K260" s="1"/>
      <c r="L260" s="1"/>
      <c r="M260" s="1"/>
      <c r="N260" s="1"/>
      <c r="O260" s="1"/>
      <c r="P260" s="23"/>
      <c r="Q260" s="23"/>
    </row>
    <row r="261" spans="1:17" x14ac:dyDescent="0.25">
      <c r="A261" s="1"/>
      <c r="B261" s="1"/>
      <c r="C261" s="1" t="s">
        <v>224</v>
      </c>
      <c r="D261" s="1"/>
      <c r="E261" s="1"/>
      <c r="F261" s="1"/>
      <c r="G261" s="1"/>
      <c r="H261" s="1"/>
      <c r="I261" s="22"/>
      <c r="J261" s="1"/>
      <c r="K261" s="1"/>
      <c r="L261" s="1"/>
      <c r="M261" s="1"/>
      <c r="N261" s="1"/>
      <c r="O261" s="1"/>
      <c r="P261" s="23"/>
      <c r="Q261" s="23"/>
    </row>
    <row r="262" spans="1:17" ht="15.75" thickBot="1" x14ac:dyDescent="0.3">
      <c r="A262" s="21"/>
      <c r="B262" s="21"/>
      <c r="C262" s="21"/>
      <c r="D262" s="21"/>
      <c r="E262" s="21"/>
      <c r="F262" s="21"/>
      <c r="G262" s="24"/>
      <c r="H262" s="24" t="s">
        <v>459</v>
      </c>
      <c r="I262" s="25">
        <v>45447</v>
      </c>
      <c r="J262" s="24"/>
      <c r="K262" s="24" t="s">
        <v>528</v>
      </c>
      <c r="L262" s="24" t="s">
        <v>614</v>
      </c>
      <c r="M262" s="24" t="s">
        <v>710</v>
      </c>
      <c r="N262" s="26"/>
      <c r="O262" s="24" t="s">
        <v>39</v>
      </c>
      <c r="P262" s="27">
        <v>-9.99</v>
      </c>
      <c r="Q262" s="27">
        <f>ROUND(Q261+P262,5)</f>
        <v>-9.99</v>
      </c>
    </row>
    <row r="263" spans="1:17" x14ac:dyDescent="0.25">
      <c r="A263" s="28"/>
      <c r="B263" s="28"/>
      <c r="C263" s="28" t="s">
        <v>433</v>
      </c>
      <c r="D263" s="28"/>
      <c r="E263" s="28"/>
      <c r="F263" s="28"/>
      <c r="G263" s="28"/>
      <c r="H263" s="28"/>
      <c r="I263" s="29"/>
      <c r="J263" s="28"/>
      <c r="K263" s="28"/>
      <c r="L263" s="28"/>
      <c r="M263" s="28"/>
      <c r="N263" s="28"/>
      <c r="O263" s="28"/>
      <c r="P263" s="2">
        <f>ROUND(SUM(P261:P262),5)</f>
        <v>-9.99</v>
      </c>
      <c r="Q263" s="2">
        <f>Q262</f>
        <v>-9.99</v>
      </c>
    </row>
    <row r="264" spans="1:17" x14ac:dyDescent="0.25">
      <c r="A264" s="1"/>
      <c r="B264" s="1"/>
      <c r="C264" s="1" t="s">
        <v>225</v>
      </c>
      <c r="D264" s="1"/>
      <c r="E264" s="1"/>
      <c r="F264" s="1"/>
      <c r="G264" s="1"/>
      <c r="H264" s="1"/>
      <c r="I264" s="22"/>
      <c r="J264" s="1"/>
      <c r="K264" s="1"/>
      <c r="L264" s="1"/>
      <c r="M264" s="1"/>
      <c r="N264" s="1"/>
      <c r="O264" s="1"/>
      <c r="P264" s="23"/>
      <c r="Q264" s="23"/>
    </row>
    <row r="265" spans="1:17" x14ac:dyDescent="0.25">
      <c r="A265" s="24"/>
      <c r="B265" s="24"/>
      <c r="C265" s="24"/>
      <c r="D265" s="24"/>
      <c r="E265" s="24"/>
      <c r="F265" s="24"/>
      <c r="G265" s="24"/>
      <c r="H265" s="24" t="s">
        <v>460</v>
      </c>
      <c r="I265" s="25">
        <v>45454</v>
      </c>
      <c r="J265" s="24" t="s">
        <v>484</v>
      </c>
      <c r="K265" s="24" t="s">
        <v>538</v>
      </c>
      <c r="L265" s="24" t="s">
        <v>615</v>
      </c>
      <c r="M265" s="24" t="s">
        <v>710</v>
      </c>
      <c r="N265" s="26"/>
      <c r="O265" s="24" t="s">
        <v>36</v>
      </c>
      <c r="P265" s="30">
        <v>-171.45</v>
      </c>
      <c r="Q265" s="30">
        <f t="shared" ref="Q265:Q278" si="10">ROUND(Q264+P265,5)</f>
        <v>-171.45</v>
      </c>
    </row>
    <row r="266" spans="1:17" x14ac:dyDescent="0.25">
      <c r="A266" s="24"/>
      <c r="B266" s="24"/>
      <c r="C266" s="24"/>
      <c r="D266" s="24"/>
      <c r="E266" s="24"/>
      <c r="F266" s="24"/>
      <c r="G266" s="24"/>
      <c r="H266" s="24" t="s">
        <v>460</v>
      </c>
      <c r="I266" s="25">
        <v>45454</v>
      </c>
      <c r="J266" s="24" t="s">
        <v>484</v>
      </c>
      <c r="K266" s="24" t="s">
        <v>538</v>
      </c>
      <c r="L266" s="24" t="s">
        <v>616</v>
      </c>
      <c r="M266" s="24" t="s">
        <v>710</v>
      </c>
      <c r="N266" s="26"/>
      <c r="O266" s="24" t="s">
        <v>36</v>
      </c>
      <c r="P266" s="30">
        <v>-297.89999999999998</v>
      </c>
      <c r="Q266" s="30">
        <f t="shared" si="10"/>
        <v>-469.35</v>
      </c>
    </row>
    <row r="267" spans="1:17" x14ac:dyDescent="0.25">
      <c r="A267" s="24"/>
      <c r="B267" s="24"/>
      <c r="C267" s="24"/>
      <c r="D267" s="24"/>
      <c r="E267" s="24"/>
      <c r="F267" s="24"/>
      <c r="G267" s="24"/>
      <c r="H267" s="24" t="s">
        <v>460</v>
      </c>
      <c r="I267" s="25">
        <v>45454</v>
      </c>
      <c r="J267" s="24" t="s">
        <v>484</v>
      </c>
      <c r="K267" s="24" t="s">
        <v>538</v>
      </c>
      <c r="L267" s="24" t="s">
        <v>617</v>
      </c>
      <c r="M267" s="24" t="s">
        <v>710</v>
      </c>
      <c r="N267" s="26"/>
      <c r="O267" s="24" t="s">
        <v>36</v>
      </c>
      <c r="P267" s="30">
        <v>-86.9</v>
      </c>
      <c r="Q267" s="30">
        <f t="shared" si="10"/>
        <v>-556.25</v>
      </c>
    </row>
    <row r="268" spans="1:17" x14ac:dyDescent="0.25">
      <c r="A268" s="24"/>
      <c r="B268" s="24"/>
      <c r="C268" s="24"/>
      <c r="D268" s="24"/>
      <c r="E268" s="24"/>
      <c r="F268" s="24"/>
      <c r="G268" s="24"/>
      <c r="H268" s="24" t="s">
        <v>460</v>
      </c>
      <c r="I268" s="25">
        <v>45454</v>
      </c>
      <c r="J268" s="24" t="s">
        <v>484</v>
      </c>
      <c r="K268" s="24" t="s">
        <v>538</v>
      </c>
      <c r="L268" s="24" t="s">
        <v>618</v>
      </c>
      <c r="M268" s="24" t="s">
        <v>710</v>
      </c>
      <c r="N268" s="26"/>
      <c r="O268" s="24" t="s">
        <v>36</v>
      </c>
      <c r="P268" s="30">
        <v>-241.99</v>
      </c>
      <c r="Q268" s="30">
        <f t="shared" si="10"/>
        <v>-798.24</v>
      </c>
    </row>
    <row r="269" spans="1:17" x14ac:dyDescent="0.25">
      <c r="A269" s="24"/>
      <c r="B269" s="24"/>
      <c r="C269" s="24"/>
      <c r="D269" s="24"/>
      <c r="E269" s="24"/>
      <c r="F269" s="24"/>
      <c r="G269" s="24"/>
      <c r="H269" s="24" t="s">
        <v>460</v>
      </c>
      <c r="I269" s="25">
        <v>45454</v>
      </c>
      <c r="J269" s="24" t="s">
        <v>484</v>
      </c>
      <c r="K269" s="24" t="s">
        <v>538</v>
      </c>
      <c r="L269" s="24" t="s">
        <v>619</v>
      </c>
      <c r="M269" s="24" t="s">
        <v>710</v>
      </c>
      <c r="N269" s="26"/>
      <c r="O269" s="24" t="s">
        <v>36</v>
      </c>
      <c r="P269" s="30">
        <v>-95.88</v>
      </c>
      <c r="Q269" s="30">
        <f t="shared" si="10"/>
        <v>-894.12</v>
      </c>
    </row>
    <row r="270" spans="1:17" x14ac:dyDescent="0.25">
      <c r="A270" s="24"/>
      <c r="B270" s="24"/>
      <c r="C270" s="24"/>
      <c r="D270" s="24"/>
      <c r="E270" s="24"/>
      <c r="F270" s="24"/>
      <c r="G270" s="24"/>
      <c r="H270" s="24" t="s">
        <v>460</v>
      </c>
      <c r="I270" s="25">
        <v>45454</v>
      </c>
      <c r="J270" s="24" t="s">
        <v>484</v>
      </c>
      <c r="K270" s="24" t="s">
        <v>538</v>
      </c>
      <c r="L270" s="24" t="s">
        <v>620</v>
      </c>
      <c r="M270" s="24" t="s">
        <v>710</v>
      </c>
      <c r="N270" s="26"/>
      <c r="O270" s="24" t="s">
        <v>36</v>
      </c>
      <c r="P270" s="30">
        <v>-62.99</v>
      </c>
      <c r="Q270" s="30">
        <f t="shared" si="10"/>
        <v>-957.11</v>
      </c>
    </row>
    <row r="271" spans="1:17" x14ac:dyDescent="0.25">
      <c r="A271" s="24"/>
      <c r="B271" s="24"/>
      <c r="C271" s="24"/>
      <c r="D271" s="24"/>
      <c r="E271" s="24"/>
      <c r="F271" s="24"/>
      <c r="G271" s="24"/>
      <c r="H271" s="24" t="s">
        <v>460</v>
      </c>
      <c r="I271" s="25">
        <v>45454</v>
      </c>
      <c r="J271" s="24" t="s">
        <v>484</v>
      </c>
      <c r="K271" s="24" t="s">
        <v>538</v>
      </c>
      <c r="L271" s="24" t="s">
        <v>621</v>
      </c>
      <c r="M271" s="24" t="s">
        <v>710</v>
      </c>
      <c r="N271" s="26"/>
      <c r="O271" s="24" t="s">
        <v>36</v>
      </c>
      <c r="P271" s="30">
        <v>-118.99</v>
      </c>
      <c r="Q271" s="30">
        <f t="shared" si="10"/>
        <v>-1076.0999999999999</v>
      </c>
    </row>
    <row r="272" spans="1:17" x14ac:dyDescent="0.25">
      <c r="A272" s="24"/>
      <c r="B272" s="24"/>
      <c r="C272" s="24"/>
      <c r="D272" s="24"/>
      <c r="E272" s="24"/>
      <c r="F272" s="24"/>
      <c r="G272" s="24"/>
      <c r="H272" s="24" t="s">
        <v>460</v>
      </c>
      <c r="I272" s="25">
        <v>45454</v>
      </c>
      <c r="J272" s="24" t="s">
        <v>484</v>
      </c>
      <c r="K272" s="24" t="s">
        <v>538</v>
      </c>
      <c r="L272" s="24" t="s">
        <v>622</v>
      </c>
      <c r="M272" s="24" t="s">
        <v>710</v>
      </c>
      <c r="N272" s="26"/>
      <c r="O272" s="24" t="s">
        <v>36</v>
      </c>
      <c r="P272" s="30">
        <v>-75.98</v>
      </c>
      <c r="Q272" s="30">
        <f t="shared" si="10"/>
        <v>-1152.08</v>
      </c>
    </row>
    <row r="273" spans="1:17" x14ac:dyDescent="0.25">
      <c r="A273" s="24"/>
      <c r="B273" s="24"/>
      <c r="C273" s="24"/>
      <c r="D273" s="24"/>
      <c r="E273" s="24"/>
      <c r="F273" s="24"/>
      <c r="G273" s="24"/>
      <c r="H273" s="24" t="s">
        <v>460</v>
      </c>
      <c r="I273" s="25">
        <v>45464</v>
      </c>
      <c r="J273" s="24" t="s">
        <v>485</v>
      </c>
      <c r="K273" s="24" t="s">
        <v>538</v>
      </c>
      <c r="L273" s="24" t="s">
        <v>623</v>
      </c>
      <c r="M273" s="24" t="s">
        <v>710</v>
      </c>
      <c r="N273" s="26"/>
      <c r="O273" s="24" t="s">
        <v>36</v>
      </c>
      <c r="P273" s="30">
        <v>-29.38</v>
      </c>
      <c r="Q273" s="30">
        <f t="shared" si="10"/>
        <v>-1181.46</v>
      </c>
    </row>
    <row r="274" spans="1:17" x14ac:dyDescent="0.25">
      <c r="A274" s="24"/>
      <c r="B274" s="24"/>
      <c r="C274" s="24"/>
      <c r="D274" s="24"/>
      <c r="E274" s="24"/>
      <c r="F274" s="24"/>
      <c r="G274" s="24"/>
      <c r="H274" s="24" t="s">
        <v>460</v>
      </c>
      <c r="I274" s="25">
        <v>45464</v>
      </c>
      <c r="J274" s="24" t="s">
        <v>485</v>
      </c>
      <c r="K274" s="24" t="s">
        <v>538</v>
      </c>
      <c r="L274" s="24" t="s">
        <v>624</v>
      </c>
      <c r="M274" s="24" t="s">
        <v>710</v>
      </c>
      <c r="N274" s="26"/>
      <c r="O274" s="24" t="s">
        <v>36</v>
      </c>
      <c r="P274" s="30">
        <v>-56.99</v>
      </c>
      <c r="Q274" s="30">
        <f t="shared" si="10"/>
        <v>-1238.45</v>
      </c>
    </row>
    <row r="275" spans="1:17" x14ac:dyDescent="0.25">
      <c r="A275" s="24"/>
      <c r="B275" s="24"/>
      <c r="C275" s="24"/>
      <c r="D275" s="24"/>
      <c r="E275" s="24"/>
      <c r="F275" s="24"/>
      <c r="G275" s="24"/>
      <c r="H275" s="24" t="s">
        <v>460</v>
      </c>
      <c r="I275" s="25">
        <v>45464</v>
      </c>
      <c r="J275" s="24" t="s">
        <v>485</v>
      </c>
      <c r="K275" s="24" t="s">
        <v>538</v>
      </c>
      <c r="L275" s="24" t="s">
        <v>625</v>
      </c>
      <c r="M275" s="24" t="s">
        <v>710</v>
      </c>
      <c r="N275" s="26"/>
      <c r="O275" s="24" t="s">
        <v>36</v>
      </c>
      <c r="P275" s="30">
        <v>-50.95</v>
      </c>
      <c r="Q275" s="30">
        <f t="shared" si="10"/>
        <v>-1289.4000000000001</v>
      </c>
    </row>
    <row r="276" spans="1:17" x14ac:dyDescent="0.25">
      <c r="A276" s="24"/>
      <c r="B276" s="24"/>
      <c r="C276" s="24"/>
      <c r="D276" s="24"/>
      <c r="E276" s="24"/>
      <c r="F276" s="24"/>
      <c r="G276" s="24"/>
      <c r="H276" s="24" t="s">
        <v>460</v>
      </c>
      <c r="I276" s="25">
        <v>45464</v>
      </c>
      <c r="J276" s="24" t="s">
        <v>485</v>
      </c>
      <c r="K276" s="24" t="s">
        <v>538</v>
      </c>
      <c r="L276" s="24" t="s">
        <v>626</v>
      </c>
      <c r="M276" s="24" t="s">
        <v>710</v>
      </c>
      <c r="N276" s="26"/>
      <c r="O276" s="24" t="s">
        <v>36</v>
      </c>
      <c r="P276" s="30">
        <v>-148.94999999999999</v>
      </c>
      <c r="Q276" s="30">
        <f t="shared" si="10"/>
        <v>-1438.35</v>
      </c>
    </row>
    <row r="277" spans="1:17" x14ac:dyDescent="0.25">
      <c r="A277" s="24"/>
      <c r="B277" s="24"/>
      <c r="C277" s="24"/>
      <c r="D277" s="24"/>
      <c r="E277" s="24"/>
      <c r="F277" s="24"/>
      <c r="G277" s="24"/>
      <c r="H277" s="24" t="s">
        <v>460</v>
      </c>
      <c r="I277" s="25">
        <v>45464</v>
      </c>
      <c r="J277" s="24" t="s">
        <v>485</v>
      </c>
      <c r="K277" s="24" t="s">
        <v>538</v>
      </c>
      <c r="L277" s="24" t="s">
        <v>627</v>
      </c>
      <c r="M277" s="24" t="s">
        <v>710</v>
      </c>
      <c r="N277" s="26"/>
      <c r="O277" s="24" t="s">
        <v>36</v>
      </c>
      <c r="P277" s="30">
        <v>-98.98</v>
      </c>
      <c r="Q277" s="30">
        <f t="shared" si="10"/>
        <v>-1537.33</v>
      </c>
    </row>
    <row r="278" spans="1:17" ht="15.75" thickBot="1" x14ac:dyDescent="0.3">
      <c r="A278" s="24"/>
      <c r="B278" s="24"/>
      <c r="C278" s="24"/>
      <c r="D278" s="24"/>
      <c r="E278" s="24"/>
      <c r="F278" s="24"/>
      <c r="G278" s="24"/>
      <c r="H278" s="24" t="s">
        <v>460</v>
      </c>
      <c r="I278" s="25">
        <v>45464</v>
      </c>
      <c r="J278" s="24" t="s">
        <v>486</v>
      </c>
      <c r="K278" s="24" t="s">
        <v>538</v>
      </c>
      <c r="L278" s="24" t="s">
        <v>628</v>
      </c>
      <c r="M278" s="24" t="s">
        <v>710</v>
      </c>
      <c r="N278" s="26"/>
      <c r="O278" s="24" t="s">
        <v>36</v>
      </c>
      <c r="P278" s="27">
        <v>-48.95</v>
      </c>
      <c r="Q278" s="27">
        <f t="shared" si="10"/>
        <v>-1586.28</v>
      </c>
    </row>
    <row r="279" spans="1:17" x14ac:dyDescent="0.25">
      <c r="A279" s="28"/>
      <c r="B279" s="28"/>
      <c r="C279" s="28" t="s">
        <v>434</v>
      </c>
      <c r="D279" s="28"/>
      <c r="E279" s="28"/>
      <c r="F279" s="28"/>
      <c r="G279" s="28"/>
      <c r="H279" s="28"/>
      <c r="I279" s="29"/>
      <c r="J279" s="28"/>
      <c r="K279" s="28"/>
      <c r="L279" s="28"/>
      <c r="M279" s="28"/>
      <c r="N279" s="28"/>
      <c r="O279" s="28"/>
      <c r="P279" s="2">
        <f>ROUND(SUM(P264:P278),5)</f>
        <v>-1586.28</v>
      </c>
      <c r="Q279" s="2">
        <f>Q278</f>
        <v>-1586.28</v>
      </c>
    </row>
    <row r="280" spans="1:17" x14ac:dyDescent="0.25">
      <c r="A280" s="1"/>
      <c r="B280" s="1"/>
      <c r="C280" s="1" t="s">
        <v>226</v>
      </c>
      <c r="D280" s="1"/>
      <c r="E280" s="1"/>
      <c r="F280" s="1"/>
      <c r="G280" s="1"/>
      <c r="H280" s="1"/>
      <c r="I280" s="22"/>
      <c r="J280" s="1"/>
      <c r="K280" s="1"/>
      <c r="L280" s="1"/>
      <c r="M280" s="1"/>
      <c r="N280" s="1"/>
      <c r="O280" s="1"/>
      <c r="P280" s="23"/>
      <c r="Q280" s="23"/>
    </row>
    <row r="281" spans="1:17" ht="15.75" thickBot="1" x14ac:dyDescent="0.3">
      <c r="A281" s="21"/>
      <c r="B281" s="21"/>
      <c r="C281" s="21"/>
      <c r="D281" s="21"/>
      <c r="E281" s="21"/>
      <c r="F281" s="21"/>
      <c r="G281" s="24"/>
      <c r="H281" s="24" t="s">
        <v>460</v>
      </c>
      <c r="I281" s="25">
        <v>45473</v>
      </c>
      <c r="J281" s="24" t="s">
        <v>487</v>
      </c>
      <c r="K281" s="24" t="s">
        <v>539</v>
      </c>
      <c r="L281" s="24" t="s">
        <v>629</v>
      </c>
      <c r="M281" s="24" t="s">
        <v>710</v>
      </c>
      <c r="N281" s="26"/>
      <c r="O281" s="24" t="s">
        <v>36</v>
      </c>
      <c r="P281" s="30">
        <v>-139.04</v>
      </c>
      <c r="Q281" s="30">
        <f>ROUND(Q280+P281,5)</f>
        <v>-139.04</v>
      </c>
    </row>
    <row r="282" spans="1:17" ht="15.75" thickBot="1" x14ac:dyDescent="0.3">
      <c r="A282" s="28"/>
      <c r="B282" s="28"/>
      <c r="C282" s="28" t="s">
        <v>435</v>
      </c>
      <c r="D282" s="28"/>
      <c r="E282" s="28"/>
      <c r="F282" s="28"/>
      <c r="G282" s="28"/>
      <c r="H282" s="28"/>
      <c r="I282" s="29"/>
      <c r="J282" s="28"/>
      <c r="K282" s="28"/>
      <c r="L282" s="28"/>
      <c r="M282" s="28"/>
      <c r="N282" s="28"/>
      <c r="O282" s="28"/>
      <c r="P282" s="3">
        <f>ROUND(SUM(P280:P281),5)</f>
        <v>-139.04</v>
      </c>
      <c r="Q282" s="3">
        <f>Q281</f>
        <v>-139.04</v>
      </c>
    </row>
    <row r="283" spans="1:17" x14ac:dyDescent="0.25">
      <c r="A283" s="28"/>
      <c r="B283" s="28" t="s">
        <v>228</v>
      </c>
      <c r="C283" s="28"/>
      <c r="D283" s="28"/>
      <c r="E283" s="28"/>
      <c r="F283" s="28"/>
      <c r="G283" s="28"/>
      <c r="H283" s="28"/>
      <c r="I283" s="29"/>
      <c r="J283" s="28"/>
      <c r="K283" s="28"/>
      <c r="L283" s="28"/>
      <c r="M283" s="28"/>
      <c r="N283" s="28"/>
      <c r="O283" s="28"/>
      <c r="P283" s="2">
        <f>ROUND(P263+P279+P282,5)</f>
        <v>-1735.31</v>
      </c>
      <c r="Q283" s="2">
        <f>ROUND(Q263+Q279+Q282,5)</f>
        <v>-1735.31</v>
      </c>
    </row>
    <row r="284" spans="1:17" x14ac:dyDescent="0.25">
      <c r="A284" s="1"/>
      <c r="B284" s="1" t="s">
        <v>229</v>
      </c>
      <c r="C284" s="1"/>
      <c r="D284" s="1"/>
      <c r="E284" s="1"/>
      <c r="F284" s="1"/>
      <c r="G284" s="1"/>
      <c r="H284" s="1"/>
      <c r="I284" s="22"/>
      <c r="J284" s="1"/>
      <c r="K284" s="1"/>
      <c r="L284" s="1"/>
      <c r="M284" s="1"/>
      <c r="N284" s="1"/>
      <c r="O284" s="1"/>
      <c r="P284" s="23"/>
      <c r="Q284" s="23"/>
    </row>
    <row r="285" spans="1:17" x14ac:dyDescent="0.25">
      <c r="A285" s="1"/>
      <c r="B285" s="1"/>
      <c r="C285" s="1" t="s">
        <v>231</v>
      </c>
      <c r="D285" s="1"/>
      <c r="E285" s="1"/>
      <c r="F285" s="1"/>
      <c r="G285" s="1"/>
      <c r="H285" s="1"/>
      <c r="I285" s="22"/>
      <c r="J285" s="1"/>
      <c r="K285" s="1"/>
      <c r="L285" s="1"/>
      <c r="M285" s="1"/>
      <c r="N285" s="1"/>
      <c r="O285" s="1"/>
      <c r="P285" s="23"/>
      <c r="Q285" s="23"/>
    </row>
    <row r="286" spans="1:17" x14ac:dyDescent="0.25">
      <c r="A286" s="24"/>
      <c r="B286" s="24"/>
      <c r="C286" s="24"/>
      <c r="D286" s="24"/>
      <c r="E286" s="24"/>
      <c r="F286" s="24"/>
      <c r="G286" s="24"/>
      <c r="H286" s="24" t="s">
        <v>460</v>
      </c>
      <c r="I286" s="25">
        <v>45455</v>
      </c>
      <c r="J286" s="24" t="s">
        <v>488</v>
      </c>
      <c r="K286" s="24" t="s">
        <v>540</v>
      </c>
      <c r="L286" s="24" t="s">
        <v>630</v>
      </c>
      <c r="M286" s="24" t="s">
        <v>710</v>
      </c>
      <c r="N286" s="26"/>
      <c r="O286" s="24" t="s">
        <v>36</v>
      </c>
      <c r="P286" s="30">
        <v>-745.58</v>
      </c>
      <c r="Q286" s="30">
        <f>ROUND(Q285+P286,5)</f>
        <v>-745.58</v>
      </c>
    </row>
    <row r="287" spans="1:17" x14ac:dyDescent="0.25">
      <c r="A287" s="24"/>
      <c r="B287" s="24"/>
      <c r="C287" s="24"/>
      <c r="D287" s="24"/>
      <c r="E287" s="24"/>
      <c r="F287" s="24"/>
      <c r="G287" s="24"/>
      <c r="H287" s="24" t="s">
        <v>460</v>
      </c>
      <c r="I287" s="25">
        <v>45455</v>
      </c>
      <c r="J287" s="24" t="s">
        <v>488</v>
      </c>
      <c r="K287" s="24" t="s">
        <v>540</v>
      </c>
      <c r="L287" s="24" t="s">
        <v>631</v>
      </c>
      <c r="M287" s="24" t="s">
        <v>710</v>
      </c>
      <c r="N287" s="26"/>
      <c r="O287" s="24" t="s">
        <v>36</v>
      </c>
      <c r="P287" s="30">
        <v>-66.930000000000007</v>
      </c>
      <c r="Q287" s="30">
        <f>ROUND(Q286+P287,5)</f>
        <v>-812.51</v>
      </c>
    </row>
    <row r="288" spans="1:17" ht="15.75" thickBot="1" x14ac:dyDescent="0.3">
      <c r="A288" s="24"/>
      <c r="B288" s="24"/>
      <c r="C288" s="24"/>
      <c r="D288" s="24"/>
      <c r="E288" s="24"/>
      <c r="F288" s="24"/>
      <c r="G288" s="24"/>
      <c r="H288" s="24" t="s">
        <v>459</v>
      </c>
      <c r="I288" s="25">
        <v>45456</v>
      </c>
      <c r="J288" s="24"/>
      <c r="K288" s="24" t="s">
        <v>541</v>
      </c>
      <c r="L288" s="24" t="s">
        <v>632</v>
      </c>
      <c r="M288" s="24" t="s">
        <v>710</v>
      </c>
      <c r="N288" s="26"/>
      <c r="O288" s="24" t="s">
        <v>39</v>
      </c>
      <c r="P288" s="27">
        <v>-146</v>
      </c>
      <c r="Q288" s="27">
        <f>ROUND(Q287+P288,5)</f>
        <v>-958.51</v>
      </c>
    </row>
    <row r="289" spans="1:17" x14ac:dyDescent="0.25">
      <c r="A289" s="28"/>
      <c r="B289" s="28"/>
      <c r="C289" s="28" t="s">
        <v>436</v>
      </c>
      <c r="D289" s="28"/>
      <c r="E289" s="28"/>
      <c r="F289" s="28"/>
      <c r="G289" s="28"/>
      <c r="H289" s="28"/>
      <c r="I289" s="29"/>
      <c r="J289" s="28"/>
      <c r="K289" s="28"/>
      <c r="L289" s="28"/>
      <c r="M289" s="28"/>
      <c r="N289" s="28"/>
      <c r="O289" s="28"/>
      <c r="P289" s="2">
        <f>ROUND(SUM(P285:P288),5)</f>
        <v>-958.51</v>
      </c>
      <c r="Q289" s="2">
        <f>Q288</f>
        <v>-958.51</v>
      </c>
    </row>
    <row r="290" spans="1:17" x14ac:dyDescent="0.25">
      <c r="A290" s="1"/>
      <c r="B290" s="1"/>
      <c r="C290" s="1" t="s">
        <v>232</v>
      </c>
      <c r="D290" s="1"/>
      <c r="E290" s="1"/>
      <c r="F290" s="1"/>
      <c r="G290" s="1"/>
      <c r="H290" s="1"/>
      <c r="I290" s="22"/>
      <c r="J290" s="1"/>
      <c r="K290" s="1"/>
      <c r="L290" s="1"/>
      <c r="M290" s="1"/>
      <c r="N290" s="1"/>
      <c r="O290" s="1"/>
      <c r="P290" s="23"/>
      <c r="Q290" s="23"/>
    </row>
    <row r="291" spans="1:17" x14ac:dyDescent="0.25">
      <c r="A291" s="1"/>
      <c r="B291" s="1"/>
      <c r="C291" s="1"/>
      <c r="D291" s="1" t="s">
        <v>238</v>
      </c>
      <c r="E291" s="1"/>
      <c r="F291" s="1"/>
      <c r="G291" s="1"/>
      <c r="H291" s="1"/>
      <c r="I291" s="22"/>
      <c r="J291" s="1"/>
      <c r="K291" s="1"/>
      <c r="L291" s="1"/>
      <c r="M291" s="1"/>
      <c r="N291" s="1"/>
      <c r="O291" s="1"/>
      <c r="P291" s="23"/>
      <c r="Q291" s="23"/>
    </row>
    <row r="292" spans="1:17" x14ac:dyDescent="0.25">
      <c r="A292" s="24"/>
      <c r="B292" s="24"/>
      <c r="C292" s="24"/>
      <c r="D292" s="24"/>
      <c r="E292" s="24"/>
      <c r="F292" s="24"/>
      <c r="G292" s="24"/>
      <c r="H292" s="24" t="s">
        <v>460</v>
      </c>
      <c r="I292" s="25">
        <v>45460</v>
      </c>
      <c r="J292" s="24" t="s">
        <v>489</v>
      </c>
      <c r="K292" s="24" t="s">
        <v>542</v>
      </c>
      <c r="L292" s="24" t="s">
        <v>633</v>
      </c>
      <c r="M292" s="24" t="s">
        <v>710</v>
      </c>
      <c r="N292" s="26"/>
      <c r="O292" s="24" t="s">
        <v>36</v>
      </c>
      <c r="P292" s="30">
        <v>-443.79</v>
      </c>
      <c r="Q292" s="30">
        <f>ROUND(Q291+P292,5)</f>
        <v>-443.79</v>
      </c>
    </row>
    <row r="293" spans="1:17" ht="15.75" thickBot="1" x14ac:dyDescent="0.3">
      <c r="A293" s="24"/>
      <c r="B293" s="24"/>
      <c r="C293" s="24"/>
      <c r="D293" s="24"/>
      <c r="E293" s="24"/>
      <c r="F293" s="24"/>
      <c r="G293" s="24"/>
      <c r="H293" s="24" t="s">
        <v>460</v>
      </c>
      <c r="I293" s="25">
        <v>45471</v>
      </c>
      <c r="J293" s="24" t="s">
        <v>490</v>
      </c>
      <c r="K293" s="24" t="s">
        <v>542</v>
      </c>
      <c r="L293" s="24" t="s">
        <v>634</v>
      </c>
      <c r="M293" s="24" t="s">
        <v>710</v>
      </c>
      <c r="N293" s="26"/>
      <c r="O293" s="24" t="s">
        <v>36</v>
      </c>
      <c r="P293" s="27">
        <v>-3984.8</v>
      </c>
      <c r="Q293" s="27">
        <f>ROUND(Q292+P293,5)</f>
        <v>-4428.59</v>
      </c>
    </row>
    <row r="294" spans="1:17" x14ac:dyDescent="0.25">
      <c r="A294" s="28"/>
      <c r="B294" s="28"/>
      <c r="C294" s="28"/>
      <c r="D294" s="28" t="s">
        <v>437</v>
      </c>
      <c r="E294" s="28"/>
      <c r="F294" s="28"/>
      <c r="G294" s="28"/>
      <c r="H294" s="28"/>
      <c r="I294" s="29"/>
      <c r="J294" s="28"/>
      <c r="K294" s="28"/>
      <c r="L294" s="28"/>
      <c r="M294" s="28"/>
      <c r="N294" s="28"/>
      <c r="O294" s="28"/>
      <c r="P294" s="2">
        <f>ROUND(SUM(P291:P293),5)</f>
        <v>-4428.59</v>
      </c>
      <c r="Q294" s="2">
        <f>Q293</f>
        <v>-4428.59</v>
      </c>
    </row>
    <row r="295" spans="1:17" x14ac:dyDescent="0.25">
      <c r="A295" s="1"/>
      <c r="B295" s="1"/>
      <c r="C295" s="1"/>
      <c r="D295" s="1" t="s">
        <v>239</v>
      </c>
      <c r="E295" s="1"/>
      <c r="F295" s="1"/>
      <c r="G295" s="1"/>
      <c r="H295" s="1"/>
      <c r="I295" s="22"/>
      <c r="J295" s="1"/>
      <c r="K295" s="1"/>
      <c r="L295" s="1"/>
      <c r="M295" s="1"/>
      <c r="N295" s="1"/>
      <c r="O295" s="1"/>
      <c r="P295" s="23"/>
      <c r="Q295" s="23"/>
    </row>
    <row r="296" spans="1:17" ht="15.75" thickBot="1" x14ac:dyDescent="0.3">
      <c r="A296" s="21"/>
      <c r="B296" s="21"/>
      <c r="C296" s="21"/>
      <c r="D296" s="21"/>
      <c r="E296" s="21"/>
      <c r="F296" s="21"/>
      <c r="G296" s="24"/>
      <c r="H296" s="24" t="s">
        <v>459</v>
      </c>
      <c r="I296" s="25">
        <v>45456</v>
      </c>
      <c r="J296" s="24"/>
      <c r="K296" s="24" t="s">
        <v>543</v>
      </c>
      <c r="L296" s="24" t="s">
        <v>635</v>
      </c>
      <c r="M296" s="24" t="s">
        <v>710</v>
      </c>
      <c r="N296" s="26"/>
      <c r="O296" s="24" t="s">
        <v>39</v>
      </c>
      <c r="P296" s="30">
        <v>-23</v>
      </c>
      <c r="Q296" s="30">
        <f>ROUND(Q295+P296,5)</f>
        <v>-23</v>
      </c>
    </row>
    <row r="297" spans="1:17" ht="15.75" thickBot="1" x14ac:dyDescent="0.3">
      <c r="A297" s="28"/>
      <c r="B297" s="28"/>
      <c r="C297" s="28"/>
      <c r="D297" s="28" t="s">
        <v>438</v>
      </c>
      <c r="E297" s="28"/>
      <c r="F297" s="28"/>
      <c r="G297" s="28"/>
      <c r="H297" s="28"/>
      <c r="I297" s="29"/>
      <c r="J297" s="28"/>
      <c r="K297" s="28"/>
      <c r="L297" s="28"/>
      <c r="M297" s="28"/>
      <c r="N297" s="28"/>
      <c r="O297" s="28"/>
      <c r="P297" s="3">
        <f>ROUND(SUM(P295:P296),5)</f>
        <v>-23</v>
      </c>
      <c r="Q297" s="3">
        <f>Q296</f>
        <v>-23</v>
      </c>
    </row>
    <row r="298" spans="1:17" x14ac:dyDescent="0.25">
      <c r="A298" s="28"/>
      <c r="B298" s="28"/>
      <c r="C298" s="28" t="s">
        <v>243</v>
      </c>
      <c r="D298" s="28"/>
      <c r="E298" s="28"/>
      <c r="F298" s="28"/>
      <c r="G298" s="28"/>
      <c r="H298" s="28"/>
      <c r="I298" s="29"/>
      <c r="J298" s="28"/>
      <c r="K298" s="28"/>
      <c r="L298" s="28"/>
      <c r="M298" s="28"/>
      <c r="N298" s="28"/>
      <c r="O298" s="28"/>
      <c r="P298" s="2">
        <f>ROUND(P294+P297,5)</f>
        <v>-4451.59</v>
      </c>
      <c r="Q298" s="2">
        <f>ROUND(Q294+Q297,5)</f>
        <v>-4451.59</v>
      </c>
    </row>
    <row r="299" spans="1:17" x14ac:dyDescent="0.25">
      <c r="A299" s="1"/>
      <c r="B299" s="1"/>
      <c r="C299" s="1" t="s">
        <v>244</v>
      </c>
      <c r="D299" s="1"/>
      <c r="E299" s="1"/>
      <c r="F299" s="1"/>
      <c r="G299" s="1"/>
      <c r="H299" s="1"/>
      <c r="I299" s="22"/>
      <c r="J299" s="1"/>
      <c r="K299" s="1"/>
      <c r="L299" s="1"/>
      <c r="M299" s="1"/>
      <c r="N299" s="1"/>
      <c r="O299" s="1"/>
      <c r="P299" s="23"/>
      <c r="Q299" s="23"/>
    </row>
    <row r="300" spans="1:17" x14ac:dyDescent="0.25">
      <c r="A300" s="1"/>
      <c r="B300" s="1"/>
      <c r="C300" s="1"/>
      <c r="D300" s="1" t="s">
        <v>246</v>
      </c>
      <c r="E300" s="1"/>
      <c r="F300" s="1"/>
      <c r="G300" s="1"/>
      <c r="H300" s="1"/>
      <c r="I300" s="22"/>
      <c r="J300" s="1"/>
      <c r="K300" s="1"/>
      <c r="L300" s="1"/>
      <c r="M300" s="1"/>
      <c r="N300" s="1"/>
      <c r="O300" s="1"/>
      <c r="P300" s="23"/>
      <c r="Q300" s="23"/>
    </row>
    <row r="301" spans="1:17" x14ac:dyDescent="0.25">
      <c r="A301" s="24"/>
      <c r="B301" s="24"/>
      <c r="C301" s="24"/>
      <c r="D301" s="24"/>
      <c r="E301" s="24"/>
      <c r="F301" s="24"/>
      <c r="G301" s="24"/>
      <c r="H301" s="24" t="s">
        <v>460</v>
      </c>
      <c r="I301" s="25">
        <v>45446</v>
      </c>
      <c r="J301" s="24" t="s">
        <v>491</v>
      </c>
      <c r="K301" s="24" t="s">
        <v>544</v>
      </c>
      <c r="L301" s="24" t="s">
        <v>636</v>
      </c>
      <c r="M301" s="24" t="s">
        <v>710</v>
      </c>
      <c r="N301" s="26"/>
      <c r="O301" s="24" t="s">
        <v>36</v>
      </c>
      <c r="P301" s="30">
        <v>-859.2</v>
      </c>
      <c r="Q301" s="30">
        <f t="shared" ref="Q301:Q337" si="11">ROUND(Q300+P301,5)</f>
        <v>-859.2</v>
      </c>
    </row>
    <row r="302" spans="1:17" x14ac:dyDescent="0.25">
      <c r="A302" s="24"/>
      <c r="B302" s="24"/>
      <c r="C302" s="24"/>
      <c r="D302" s="24"/>
      <c r="E302" s="24"/>
      <c r="F302" s="24"/>
      <c r="G302" s="24"/>
      <c r="H302" s="24" t="s">
        <v>460</v>
      </c>
      <c r="I302" s="25">
        <v>45446</v>
      </c>
      <c r="J302" s="24" t="s">
        <v>491</v>
      </c>
      <c r="K302" s="24" t="s">
        <v>544</v>
      </c>
      <c r="L302" s="24" t="s">
        <v>637</v>
      </c>
      <c r="M302" s="24" t="s">
        <v>710</v>
      </c>
      <c r="N302" s="26"/>
      <c r="O302" s="24" t="s">
        <v>36</v>
      </c>
      <c r="P302" s="30">
        <v>-382.2</v>
      </c>
      <c r="Q302" s="30">
        <f t="shared" si="11"/>
        <v>-1241.4000000000001</v>
      </c>
    </row>
    <row r="303" spans="1:17" x14ac:dyDescent="0.25">
      <c r="A303" s="24"/>
      <c r="B303" s="24"/>
      <c r="C303" s="24"/>
      <c r="D303" s="24"/>
      <c r="E303" s="24"/>
      <c r="F303" s="24"/>
      <c r="G303" s="24"/>
      <c r="H303" s="24" t="s">
        <v>460</v>
      </c>
      <c r="I303" s="25">
        <v>45446</v>
      </c>
      <c r="J303" s="24" t="s">
        <v>491</v>
      </c>
      <c r="K303" s="24" t="s">
        <v>544</v>
      </c>
      <c r="L303" s="24" t="s">
        <v>638</v>
      </c>
      <c r="M303" s="24" t="s">
        <v>710</v>
      </c>
      <c r="N303" s="26"/>
      <c r="O303" s="24" t="s">
        <v>36</v>
      </c>
      <c r="P303" s="30">
        <v>-1002</v>
      </c>
      <c r="Q303" s="30">
        <f t="shared" si="11"/>
        <v>-2243.4</v>
      </c>
    </row>
    <row r="304" spans="1:17" x14ac:dyDescent="0.25">
      <c r="A304" s="24"/>
      <c r="B304" s="24"/>
      <c r="C304" s="24"/>
      <c r="D304" s="24"/>
      <c r="E304" s="24"/>
      <c r="F304" s="24"/>
      <c r="G304" s="24"/>
      <c r="H304" s="24" t="s">
        <v>460</v>
      </c>
      <c r="I304" s="25">
        <v>45446</v>
      </c>
      <c r="J304" s="24" t="s">
        <v>491</v>
      </c>
      <c r="K304" s="24" t="s">
        <v>544</v>
      </c>
      <c r="L304" s="24" t="s">
        <v>639</v>
      </c>
      <c r="M304" s="24" t="s">
        <v>710</v>
      </c>
      <c r="N304" s="26"/>
      <c r="O304" s="24" t="s">
        <v>36</v>
      </c>
      <c r="P304" s="30">
        <v>-846</v>
      </c>
      <c r="Q304" s="30">
        <f t="shared" si="11"/>
        <v>-3089.4</v>
      </c>
    </row>
    <row r="305" spans="1:17" x14ac:dyDescent="0.25">
      <c r="A305" s="24"/>
      <c r="B305" s="24"/>
      <c r="C305" s="24"/>
      <c r="D305" s="24"/>
      <c r="E305" s="24"/>
      <c r="F305" s="24"/>
      <c r="G305" s="24"/>
      <c r="H305" s="24" t="s">
        <v>460</v>
      </c>
      <c r="I305" s="25">
        <v>45446</v>
      </c>
      <c r="J305" s="24" t="s">
        <v>491</v>
      </c>
      <c r="K305" s="24" t="s">
        <v>544</v>
      </c>
      <c r="L305" s="24" t="s">
        <v>640</v>
      </c>
      <c r="M305" s="24" t="s">
        <v>710</v>
      </c>
      <c r="N305" s="26"/>
      <c r="O305" s="24" t="s">
        <v>36</v>
      </c>
      <c r="P305" s="30">
        <v>-1564.8</v>
      </c>
      <c r="Q305" s="30">
        <f t="shared" si="11"/>
        <v>-4654.2</v>
      </c>
    </row>
    <row r="306" spans="1:17" x14ac:dyDescent="0.25">
      <c r="A306" s="24"/>
      <c r="B306" s="24"/>
      <c r="C306" s="24"/>
      <c r="D306" s="24"/>
      <c r="E306" s="24"/>
      <c r="F306" s="24"/>
      <c r="G306" s="24"/>
      <c r="H306" s="24" t="s">
        <v>460</v>
      </c>
      <c r="I306" s="25">
        <v>45446</v>
      </c>
      <c r="J306" s="24" t="s">
        <v>491</v>
      </c>
      <c r="K306" s="24" t="s">
        <v>544</v>
      </c>
      <c r="L306" s="24" t="s">
        <v>641</v>
      </c>
      <c r="M306" s="24" t="s">
        <v>710</v>
      </c>
      <c r="N306" s="26"/>
      <c r="O306" s="24" t="s">
        <v>36</v>
      </c>
      <c r="P306" s="30">
        <v>-604.20000000000005</v>
      </c>
      <c r="Q306" s="30">
        <f t="shared" si="11"/>
        <v>-5258.4</v>
      </c>
    </row>
    <row r="307" spans="1:17" x14ac:dyDescent="0.25">
      <c r="A307" s="24"/>
      <c r="B307" s="24"/>
      <c r="C307" s="24"/>
      <c r="D307" s="24"/>
      <c r="E307" s="24"/>
      <c r="F307" s="24"/>
      <c r="G307" s="24"/>
      <c r="H307" s="24" t="s">
        <v>460</v>
      </c>
      <c r="I307" s="25">
        <v>45446</v>
      </c>
      <c r="J307" s="24" t="s">
        <v>491</v>
      </c>
      <c r="K307" s="24" t="s">
        <v>544</v>
      </c>
      <c r="L307" s="24" t="s">
        <v>642</v>
      </c>
      <c r="M307" s="24" t="s">
        <v>710</v>
      </c>
      <c r="N307" s="26"/>
      <c r="O307" s="24" t="s">
        <v>36</v>
      </c>
      <c r="P307" s="30">
        <v>-150</v>
      </c>
      <c r="Q307" s="30">
        <f t="shared" si="11"/>
        <v>-5408.4</v>
      </c>
    </row>
    <row r="308" spans="1:17" x14ac:dyDescent="0.25">
      <c r="A308" s="24"/>
      <c r="B308" s="24"/>
      <c r="C308" s="24"/>
      <c r="D308" s="24"/>
      <c r="E308" s="24"/>
      <c r="F308" s="24"/>
      <c r="G308" s="24"/>
      <c r="H308" s="24" t="s">
        <v>460</v>
      </c>
      <c r="I308" s="25">
        <v>45446</v>
      </c>
      <c r="J308" s="24" t="s">
        <v>491</v>
      </c>
      <c r="K308" s="24" t="s">
        <v>544</v>
      </c>
      <c r="L308" s="24" t="s">
        <v>643</v>
      </c>
      <c r="M308" s="24" t="s">
        <v>710</v>
      </c>
      <c r="N308" s="26"/>
      <c r="O308" s="24" t="s">
        <v>36</v>
      </c>
      <c r="P308" s="30">
        <v>-267.60000000000002</v>
      </c>
      <c r="Q308" s="30">
        <f t="shared" si="11"/>
        <v>-5676</v>
      </c>
    </row>
    <row r="309" spans="1:17" x14ac:dyDescent="0.25">
      <c r="A309" s="24"/>
      <c r="B309" s="24"/>
      <c r="C309" s="24"/>
      <c r="D309" s="24"/>
      <c r="E309" s="24"/>
      <c r="F309" s="24"/>
      <c r="G309" s="24"/>
      <c r="H309" s="24" t="s">
        <v>460</v>
      </c>
      <c r="I309" s="25">
        <v>45446</v>
      </c>
      <c r="J309" s="24" t="s">
        <v>491</v>
      </c>
      <c r="K309" s="24" t="s">
        <v>544</v>
      </c>
      <c r="L309" s="24" t="s">
        <v>644</v>
      </c>
      <c r="M309" s="24" t="s">
        <v>710</v>
      </c>
      <c r="N309" s="26"/>
      <c r="O309" s="24" t="s">
        <v>36</v>
      </c>
      <c r="P309" s="30">
        <v>-234</v>
      </c>
      <c r="Q309" s="30">
        <f t="shared" si="11"/>
        <v>-5910</v>
      </c>
    </row>
    <row r="310" spans="1:17" x14ac:dyDescent="0.25">
      <c r="A310" s="24"/>
      <c r="B310" s="24"/>
      <c r="C310" s="24"/>
      <c r="D310" s="24"/>
      <c r="E310" s="24"/>
      <c r="F310" s="24"/>
      <c r="G310" s="24"/>
      <c r="H310" s="24" t="s">
        <v>460</v>
      </c>
      <c r="I310" s="25">
        <v>45446</v>
      </c>
      <c r="J310" s="24" t="s">
        <v>491</v>
      </c>
      <c r="K310" s="24" t="s">
        <v>544</v>
      </c>
      <c r="L310" s="24" t="s">
        <v>645</v>
      </c>
      <c r="M310" s="24" t="s">
        <v>710</v>
      </c>
      <c r="N310" s="26"/>
      <c r="O310" s="24" t="s">
        <v>36</v>
      </c>
      <c r="P310" s="30">
        <v>-482.4</v>
      </c>
      <c r="Q310" s="30">
        <f t="shared" si="11"/>
        <v>-6392.4</v>
      </c>
    </row>
    <row r="311" spans="1:17" x14ac:dyDescent="0.25">
      <c r="A311" s="24"/>
      <c r="B311" s="24"/>
      <c r="C311" s="24"/>
      <c r="D311" s="24"/>
      <c r="E311" s="24"/>
      <c r="F311" s="24"/>
      <c r="G311" s="24"/>
      <c r="H311" s="24" t="s">
        <v>460</v>
      </c>
      <c r="I311" s="25">
        <v>45446</v>
      </c>
      <c r="J311" s="24" t="s">
        <v>491</v>
      </c>
      <c r="K311" s="24" t="s">
        <v>544</v>
      </c>
      <c r="L311" s="24" t="s">
        <v>646</v>
      </c>
      <c r="M311" s="24" t="s">
        <v>710</v>
      </c>
      <c r="N311" s="26"/>
      <c r="O311" s="24" t="s">
        <v>36</v>
      </c>
      <c r="P311" s="30">
        <v>-454.02</v>
      </c>
      <c r="Q311" s="30">
        <f t="shared" si="11"/>
        <v>-6846.42</v>
      </c>
    </row>
    <row r="312" spans="1:17" x14ac:dyDescent="0.25">
      <c r="A312" s="24"/>
      <c r="B312" s="24"/>
      <c r="C312" s="24"/>
      <c r="D312" s="24"/>
      <c r="E312" s="24"/>
      <c r="F312" s="24"/>
      <c r="G312" s="24"/>
      <c r="H312" s="24" t="s">
        <v>460</v>
      </c>
      <c r="I312" s="25">
        <v>45446</v>
      </c>
      <c r="J312" s="24" t="s">
        <v>491</v>
      </c>
      <c r="K312" s="24" t="s">
        <v>544</v>
      </c>
      <c r="L312" s="24" t="s">
        <v>647</v>
      </c>
      <c r="M312" s="24" t="s">
        <v>710</v>
      </c>
      <c r="N312" s="26"/>
      <c r="O312" s="24" t="s">
        <v>36</v>
      </c>
      <c r="P312" s="30">
        <v>-84.24</v>
      </c>
      <c r="Q312" s="30">
        <f t="shared" si="11"/>
        <v>-6930.66</v>
      </c>
    </row>
    <row r="313" spans="1:17" x14ac:dyDescent="0.25">
      <c r="A313" s="24"/>
      <c r="B313" s="24"/>
      <c r="C313" s="24"/>
      <c r="D313" s="24"/>
      <c r="E313" s="24"/>
      <c r="F313" s="24"/>
      <c r="G313" s="24"/>
      <c r="H313" s="24" t="s">
        <v>460</v>
      </c>
      <c r="I313" s="25">
        <v>45446</v>
      </c>
      <c r="J313" s="24" t="s">
        <v>491</v>
      </c>
      <c r="K313" s="24" t="s">
        <v>544</v>
      </c>
      <c r="L313" s="24" t="s">
        <v>648</v>
      </c>
      <c r="M313" s="24" t="s">
        <v>710</v>
      </c>
      <c r="N313" s="26"/>
      <c r="O313" s="24" t="s">
        <v>36</v>
      </c>
      <c r="P313" s="30">
        <v>-259.2</v>
      </c>
      <c r="Q313" s="30">
        <f t="shared" si="11"/>
        <v>-7189.86</v>
      </c>
    </row>
    <row r="314" spans="1:17" x14ac:dyDescent="0.25">
      <c r="A314" s="24"/>
      <c r="B314" s="24"/>
      <c r="C314" s="24"/>
      <c r="D314" s="24"/>
      <c r="E314" s="24"/>
      <c r="F314" s="24"/>
      <c r="G314" s="24"/>
      <c r="H314" s="24" t="s">
        <v>460</v>
      </c>
      <c r="I314" s="25">
        <v>45446</v>
      </c>
      <c r="J314" s="24" t="s">
        <v>491</v>
      </c>
      <c r="K314" s="24" t="s">
        <v>544</v>
      </c>
      <c r="L314" s="24" t="s">
        <v>649</v>
      </c>
      <c r="M314" s="24" t="s">
        <v>710</v>
      </c>
      <c r="N314" s="26"/>
      <c r="O314" s="24" t="s">
        <v>36</v>
      </c>
      <c r="P314" s="30">
        <v>-240</v>
      </c>
      <c r="Q314" s="30">
        <f t="shared" si="11"/>
        <v>-7429.86</v>
      </c>
    </row>
    <row r="315" spans="1:17" x14ac:dyDescent="0.25">
      <c r="A315" s="24"/>
      <c r="B315" s="24"/>
      <c r="C315" s="24"/>
      <c r="D315" s="24"/>
      <c r="E315" s="24"/>
      <c r="F315" s="24"/>
      <c r="G315" s="24"/>
      <c r="H315" s="24" t="s">
        <v>460</v>
      </c>
      <c r="I315" s="25">
        <v>45446</v>
      </c>
      <c r="J315" s="24" t="s">
        <v>491</v>
      </c>
      <c r="K315" s="24" t="s">
        <v>544</v>
      </c>
      <c r="L315" s="24" t="s">
        <v>650</v>
      </c>
      <c r="M315" s="24" t="s">
        <v>710</v>
      </c>
      <c r="N315" s="26"/>
      <c r="O315" s="24" t="s">
        <v>36</v>
      </c>
      <c r="P315" s="30">
        <v>-216</v>
      </c>
      <c r="Q315" s="30">
        <f t="shared" si="11"/>
        <v>-7645.86</v>
      </c>
    </row>
    <row r="316" spans="1:17" x14ac:dyDescent="0.25">
      <c r="A316" s="24"/>
      <c r="B316" s="24"/>
      <c r="C316" s="24"/>
      <c r="D316" s="24"/>
      <c r="E316" s="24"/>
      <c r="F316" s="24"/>
      <c r="G316" s="24"/>
      <c r="H316" s="24" t="s">
        <v>460</v>
      </c>
      <c r="I316" s="25">
        <v>45446</v>
      </c>
      <c r="J316" s="24" t="s">
        <v>491</v>
      </c>
      <c r="K316" s="24" t="s">
        <v>544</v>
      </c>
      <c r="L316" s="24" t="s">
        <v>651</v>
      </c>
      <c r="M316" s="24" t="s">
        <v>710</v>
      </c>
      <c r="N316" s="26"/>
      <c r="O316" s="24" t="s">
        <v>36</v>
      </c>
      <c r="P316" s="30">
        <v>-216</v>
      </c>
      <c r="Q316" s="30">
        <f t="shared" si="11"/>
        <v>-7861.86</v>
      </c>
    </row>
    <row r="317" spans="1:17" x14ac:dyDescent="0.25">
      <c r="A317" s="24"/>
      <c r="B317" s="24"/>
      <c r="C317" s="24"/>
      <c r="D317" s="24"/>
      <c r="E317" s="24"/>
      <c r="F317" s="24"/>
      <c r="G317" s="24"/>
      <c r="H317" s="24" t="s">
        <v>460</v>
      </c>
      <c r="I317" s="25">
        <v>45446</v>
      </c>
      <c r="J317" s="24" t="s">
        <v>491</v>
      </c>
      <c r="K317" s="24" t="s">
        <v>544</v>
      </c>
      <c r="L317" s="24" t="s">
        <v>652</v>
      </c>
      <c r="M317" s="24" t="s">
        <v>710</v>
      </c>
      <c r="N317" s="26"/>
      <c r="O317" s="24" t="s">
        <v>36</v>
      </c>
      <c r="P317" s="30">
        <v>-68.52</v>
      </c>
      <c r="Q317" s="30">
        <f t="shared" si="11"/>
        <v>-7930.38</v>
      </c>
    </row>
    <row r="318" spans="1:17" x14ac:dyDescent="0.25">
      <c r="A318" s="24"/>
      <c r="B318" s="24"/>
      <c r="C318" s="24"/>
      <c r="D318" s="24"/>
      <c r="E318" s="24"/>
      <c r="F318" s="24"/>
      <c r="G318" s="24"/>
      <c r="H318" s="24" t="s">
        <v>460</v>
      </c>
      <c r="I318" s="25">
        <v>45446</v>
      </c>
      <c r="J318" s="24" t="s">
        <v>491</v>
      </c>
      <c r="K318" s="24" t="s">
        <v>544</v>
      </c>
      <c r="L318" s="24" t="s">
        <v>653</v>
      </c>
      <c r="M318" s="24" t="s">
        <v>710</v>
      </c>
      <c r="N318" s="26"/>
      <c r="O318" s="24" t="s">
        <v>36</v>
      </c>
      <c r="P318" s="30">
        <v>-151.19999999999999</v>
      </c>
      <c r="Q318" s="30">
        <f t="shared" si="11"/>
        <v>-8081.58</v>
      </c>
    </row>
    <row r="319" spans="1:17" x14ac:dyDescent="0.25">
      <c r="A319" s="24"/>
      <c r="B319" s="24"/>
      <c r="C319" s="24"/>
      <c r="D319" s="24"/>
      <c r="E319" s="24"/>
      <c r="F319" s="24"/>
      <c r="G319" s="24"/>
      <c r="H319" s="24" t="s">
        <v>460</v>
      </c>
      <c r="I319" s="25">
        <v>45446</v>
      </c>
      <c r="J319" s="24" t="s">
        <v>491</v>
      </c>
      <c r="K319" s="24" t="s">
        <v>544</v>
      </c>
      <c r="L319" s="24" t="s">
        <v>654</v>
      </c>
      <c r="M319" s="24" t="s">
        <v>710</v>
      </c>
      <c r="N319" s="26"/>
      <c r="O319" s="24" t="s">
        <v>36</v>
      </c>
      <c r="P319" s="30">
        <v>-42.77</v>
      </c>
      <c r="Q319" s="30">
        <f t="shared" si="11"/>
        <v>-8124.35</v>
      </c>
    </row>
    <row r="320" spans="1:17" x14ac:dyDescent="0.25">
      <c r="A320" s="24"/>
      <c r="B320" s="24"/>
      <c r="C320" s="24"/>
      <c r="D320" s="24"/>
      <c r="E320" s="24"/>
      <c r="F320" s="24"/>
      <c r="G320" s="24"/>
      <c r="H320" s="24" t="s">
        <v>460</v>
      </c>
      <c r="I320" s="25">
        <v>45446</v>
      </c>
      <c r="J320" s="24" t="s">
        <v>491</v>
      </c>
      <c r="K320" s="24" t="s">
        <v>544</v>
      </c>
      <c r="L320" s="24" t="s">
        <v>655</v>
      </c>
      <c r="M320" s="24" t="s">
        <v>710</v>
      </c>
      <c r="N320" s="26"/>
      <c r="O320" s="24" t="s">
        <v>36</v>
      </c>
      <c r="P320" s="30">
        <v>-342.8</v>
      </c>
      <c r="Q320" s="30">
        <f t="shared" si="11"/>
        <v>-8467.15</v>
      </c>
    </row>
    <row r="321" spans="1:17" x14ac:dyDescent="0.25">
      <c r="A321" s="24"/>
      <c r="B321" s="24"/>
      <c r="C321" s="24"/>
      <c r="D321" s="24"/>
      <c r="E321" s="24"/>
      <c r="F321" s="24"/>
      <c r="G321" s="24"/>
      <c r="H321" s="24" t="s">
        <v>460</v>
      </c>
      <c r="I321" s="25">
        <v>45446</v>
      </c>
      <c r="J321" s="24" t="s">
        <v>491</v>
      </c>
      <c r="K321" s="24" t="s">
        <v>544</v>
      </c>
      <c r="L321" s="24" t="s">
        <v>656</v>
      </c>
      <c r="M321" s="24" t="s">
        <v>710</v>
      </c>
      <c r="N321" s="26"/>
      <c r="O321" s="24" t="s">
        <v>36</v>
      </c>
      <c r="P321" s="30">
        <v>-130.13999999999999</v>
      </c>
      <c r="Q321" s="30">
        <f t="shared" si="11"/>
        <v>-8597.2900000000009</v>
      </c>
    </row>
    <row r="322" spans="1:17" x14ac:dyDescent="0.25">
      <c r="A322" s="24"/>
      <c r="B322" s="24"/>
      <c r="C322" s="24"/>
      <c r="D322" s="24"/>
      <c r="E322" s="24"/>
      <c r="F322" s="24"/>
      <c r="G322" s="24"/>
      <c r="H322" s="24" t="s">
        <v>460</v>
      </c>
      <c r="I322" s="25">
        <v>45446</v>
      </c>
      <c r="J322" s="24" t="s">
        <v>491</v>
      </c>
      <c r="K322" s="24" t="s">
        <v>544</v>
      </c>
      <c r="L322" s="24" t="s">
        <v>657</v>
      </c>
      <c r="M322" s="24" t="s">
        <v>710</v>
      </c>
      <c r="N322" s="26"/>
      <c r="O322" s="24" t="s">
        <v>36</v>
      </c>
      <c r="P322" s="30">
        <v>-63.51</v>
      </c>
      <c r="Q322" s="30">
        <f t="shared" si="11"/>
        <v>-8660.7999999999993</v>
      </c>
    </row>
    <row r="323" spans="1:17" x14ac:dyDescent="0.25">
      <c r="A323" s="24"/>
      <c r="B323" s="24"/>
      <c r="C323" s="24"/>
      <c r="D323" s="24"/>
      <c r="E323" s="24"/>
      <c r="F323" s="24"/>
      <c r="G323" s="24"/>
      <c r="H323" s="24" t="s">
        <v>460</v>
      </c>
      <c r="I323" s="25">
        <v>45446</v>
      </c>
      <c r="J323" s="24" t="s">
        <v>491</v>
      </c>
      <c r="K323" s="24" t="s">
        <v>544</v>
      </c>
      <c r="L323" s="24" t="s">
        <v>658</v>
      </c>
      <c r="M323" s="24" t="s">
        <v>710</v>
      </c>
      <c r="N323" s="26"/>
      <c r="O323" s="24" t="s">
        <v>36</v>
      </c>
      <c r="P323" s="30">
        <v>-257.54000000000002</v>
      </c>
      <c r="Q323" s="30">
        <f t="shared" si="11"/>
        <v>-8918.34</v>
      </c>
    </row>
    <row r="324" spans="1:17" x14ac:dyDescent="0.25">
      <c r="A324" s="24"/>
      <c r="B324" s="24"/>
      <c r="C324" s="24"/>
      <c r="D324" s="24"/>
      <c r="E324" s="24"/>
      <c r="F324" s="24"/>
      <c r="G324" s="24"/>
      <c r="H324" s="24" t="s">
        <v>460</v>
      </c>
      <c r="I324" s="25">
        <v>45446</v>
      </c>
      <c r="J324" s="24" t="s">
        <v>491</v>
      </c>
      <c r="K324" s="24" t="s">
        <v>544</v>
      </c>
      <c r="L324" s="24" t="s">
        <v>659</v>
      </c>
      <c r="M324" s="24" t="s">
        <v>710</v>
      </c>
      <c r="N324" s="26"/>
      <c r="O324" s="24" t="s">
        <v>36</v>
      </c>
      <c r="P324" s="30">
        <v>-606.72</v>
      </c>
      <c r="Q324" s="30">
        <f t="shared" si="11"/>
        <v>-9525.06</v>
      </c>
    </row>
    <row r="325" spans="1:17" x14ac:dyDescent="0.25">
      <c r="A325" s="24"/>
      <c r="B325" s="24"/>
      <c r="C325" s="24"/>
      <c r="D325" s="24"/>
      <c r="E325" s="24"/>
      <c r="F325" s="24"/>
      <c r="G325" s="24"/>
      <c r="H325" s="24" t="s">
        <v>460</v>
      </c>
      <c r="I325" s="25">
        <v>45446</v>
      </c>
      <c r="J325" s="24" t="s">
        <v>491</v>
      </c>
      <c r="K325" s="24" t="s">
        <v>544</v>
      </c>
      <c r="L325" s="24" t="s">
        <v>660</v>
      </c>
      <c r="M325" s="24" t="s">
        <v>710</v>
      </c>
      <c r="N325" s="26"/>
      <c r="O325" s="24" t="s">
        <v>36</v>
      </c>
      <c r="P325" s="30">
        <v>-38.4</v>
      </c>
      <c r="Q325" s="30">
        <f t="shared" si="11"/>
        <v>-9563.4599999999991</v>
      </c>
    </row>
    <row r="326" spans="1:17" x14ac:dyDescent="0.25">
      <c r="A326" s="24"/>
      <c r="B326" s="24"/>
      <c r="C326" s="24"/>
      <c r="D326" s="24"/>
      <c r="E326" s="24"/>
      <c r="F326" s="24"/>
      <c r="G326" s="24"/>
      <c r="H326" s="24" t="s">
        <v>460</v>
      </c>
      <c r="I326" s="25">
        <v>45446</v>
      </c>
      <c r="J326" s="24" t="s">
        <v>491</v>
      </c>
      <c r="K326" s="24" t="s">
        <v>544</v>
      </c>
      <c r="L326" s="24" t="s">
        <v>661</v>
      </c>
      <c r="M326" s="24" t="s">
        <v>710</v>
      </c>
      <c r="N326" s="26"/>
      <c r="O326" s="24" t="s">
        <v>36</v>
      </c>
      <c r="P326" s="30">
        <v>-270.27999999999997</v>
      </c>
      <c r="Q326" s="30">
        <f t="shared" si="11"/>
        <v>-9833.74</v>
      </c>
    </row>
    <row r="327" spans="1:17" x14ac:dyDescent="0.25">
      <c r="A327" s="24"/>
      <c r="B327" s="24"/>
      <c r="C327" s="24"/>
      <c r="D327" s="24"/>
      <c r="E327" s="24"/>
      <c r="F327" s="24"/>
      <c r="G327" s="24"/>
      <c r="H327" s="24" t="s">
        <v>460</v>
      </c>
      <c r="I327" s="25">
        <v>45446</v>
      </c>
      <c r="J327" s="24" t="s">
        <v>491</v>
      </c>
      <c r="K327" s="24" t="s">
        <v>544</v>
      </c>
      <c r="L327" s="24" t="s">
        <v>662</v>
      </c>
      <c r="M327" s="24" t="s">
        <v>710</v>
      </c>
      <c r="N327" s="26"/>
      <c r="O327" s="24" t="s">
        <v>36</v>
      </c>
      <c r="P327" s="30">
        <v>-158.4</v>
      </c>
      <c r="Q327" s="30">
        <f t="shared" si="11"/>
        <v>-9992.14</v>
      </c>
    </row>
    <row r="328" spans="1:17" x14ac:dyDescent="0.25">
      <c r="A328" s="24"/>
      <c r="B328" s="24"/>
      <c r="C328" s="24"/>
      <c r="D328" s="24"/>
      <c r="E328" s="24"/>
      <c r="F328" s="24"/>
      <c r="G328" s="24"/>
      <c r="H328" s="24" t="s">
        <v>460</v>
      </c>
      <c r="I328" s="25">
        <v>45446</v>
      </c>
      <c r="J328" s="24" t="s">
        <v>491</v>
      </c>
      <c r="K328" s="24" t="s">
        <v>544</v>
      </c>
      <c r="L328" s="24" t="s">
        <v>663</v>
      </c>
      <c r="M328" s="24" t="s">
        <v>710</v>
      </c>
      <c r="N328" s="26"/>
      <c r="O328" s="24" t="s">
        <v>36</v>
      </c>
      <c r="P328" s="30">
        <v>-12.31</v>
      </c>
      <c r="Q328" s="30">
        <f t="shared" si="11"/>
        <v>-10004.450000000001</v>
      </c>
    </row>
    <row r="329" spans="1:17" x14ac:dyDescent="0.25">
      <c r="A329" s="24"/>
      <c r="B329" s="24"/>
      <c r="C329" s="24"/>
      <c r="D329" s="24"/>
      <c r="E329" s="24"/>
      <c r="F329" s="24"/>
      <c r="G329" s="24"/>
      <c r="H329" s="24" t="s">
        <v>460</v>
      </c>
      <c r="I329" s="25">
        <v>45446</v>
      </c>
      <c r="J329" s="24" t="s">
        <v>491</v>
      </c>
      <c r="K329" s="24" t="s">
        <v>544</v>
      </c>
      <c r="L329" s="24" t="s">
        <v>664</v>
      </c>
      <c r="M329" s="24" t="s">
        <v>710</v>
      </c>
      <c r="N329" s="26"/>
      <c r="O329" s="24" t="s">
        <v>36</v>
      </c>
      <c r="P329" s="30">
        <v>-293.5</v>
      </c>
      <c r="Q329" s="30">
        <f t="shared" si="11"/>
        <v>-10297.950000000001</v>
      </c>
    </row>
    <row r="330" spans="1:17" x14ac:dyDescent="0.25">
      <c r="A330" s="24"/>
      <c r="B330" s="24"/>
      <c r="C330" s="24"/>
      <c r="D330" s="24"/>
      <c r="E330" s="24"/>
      <c r="F330" s="24"/>
      <c r="G330" s="24"/>
      <c r="H330" s="24" t="s">
        <v>460</v>
      </c>
      <c r="I330" s="25">
        <v>45446</v>
      </c>
      <c r="J330" s="24" t="s">
        <v>491</v>
      </c>
      <c r="K330" s="24" t="s">
        <v>544</v>
      </c>
      <c r="L330" s="24" t="s">
        <v>665</v>
      </c>
      <c r="M330" s="24" t="s">
        <v>710</v>
      </c>
      <c r="N330" s="26"/>
      <c r="O330" s="24" t="s">
        <v>36</v>
      </c>
      <c r="P330" s="30">
        <v>-46.4</v>
      </c>
      <c r="Q330" s="30">
        <f t="shared" si="11"/>
        <v>-10344.35</v>
      </c>
    </row>
    <row r="331" spans="1:17" x14ac:dyDescent="0.25">
      <c r="A331" s="24"/>
      <c r="B331" s="24"/>
      <c r="C331" s="24"/>
      <c r="D331" s="24"/>
      <c r="E331" s="24"/>
      <c r="F331" s="24"/>
      <c r="G331" s="24"/>
      <c r="H331" s="24" t="s">
        <v>460</v>
      </c>
      <c r="I331" s="25">
        <v>45446</v>
      </c>
      <c r="J331" s="24" t="s">
        <v>491</v>
      </c>
      <c r="K331" s="24" t="s">
        <v>544</v>
      </c>
      <c r="L331" s="24" t="s">
        <v>666</v>
      </c>
      <c r="M331" s="24" t="s">
        <v>710</v>
      </c>
      <c r="N331" s="26"/>
      <c r="O331" s="24" t="s">
        <v>36</v>
      </c>
      <c r="P331" s="30">
        <v>-16.68</v>
      </c>
      <c r="Q331" s="30">
        <f t="shared" si="11"/>
        <v>-10361.030000000001</v>
      </c>
    </row>
    <row r="332" spans="1:17" x14ac:dyDescent="0.25">
      <c r="A332" s="24"/>
      <c r="B332" s="24"/>
      <c r="C332" s="24"/>
      <c r="D332" s="24"/>
      <c r="E332" s="24"/>
      <c r="F332" s="24"/>
      <c r="G332" s="24"/>
      <c r="H332" s="24" t="s">
        <v>460</v>
      </c>
      <c r="I332" s="25">
        <v>45446</v>
      </c>
      <c r="J332" s="24" t="s">
        <v>491</v>
      </c>
      <c r="K332" s="24" t="s">
        <v>544</v>
      </c>
      <c r="L332" s="24" t="s">
        <v>667</v>
      </c>
      <c r="M332" s="24" t="s">
        <v>710</v>
      </c>
      <c r="N332" s="26"/>
      <c r="O332" s="24" t="s">
        <v>36</v>
      </c>
      <c r="P332" s="30">
        <v>-50.4</v>
      </c>
      <c r="Q332" s="30">
        <f t="shared" si="11"/>
        <v>-10411.43</v>
      </c>
    </row>
    <row r="333" spans="1:17" x14ac:dyDescent="0.25">
      <c r="A333" s="24"/>
      <c r="B333" s="24"/>
      <c r="C333" s="24"/>
      <c r="D333" s="24"/>
      <c r="E333" s="24"/>
      <c r="F333" s="24"/>
      <c r="G333" s="24"/>
      <c r="H333" s="24" t="s">
        <v>460</v>
      </c>
      <c r="I333" s="25">
        <v>45446</v>
      </c>
      <c r="J333" s="24" t="s">
        <v>491</v>
      </c>
      <c r="K333" s="24" t="s">
        <v>544</v>
      </c>
      <c r="L333" s="24" t="s">
        <v>668</v>
      </c>
      <c r="M333" s="24" t="s">
        <v>710</v>
      </c>
      <c r="N333" s="26"/>
      <c r="O333" s="24" t="s">
        <v>36</v>
      </c>
      <c r="P333" s="30">
        <v>-74.400000000000006</v>
      </c>
      <c r="Q333" s="30">
        <f t="shared" si="11"/>
        <v>-10485.83</v>
      </c>
    </row>
    <row r="334" spans="1:17" x14ac:dyDescent="0.25">
      <c r="A334" s="24"/>
      <c r="B334" s="24"/>
      <c r="C334" s="24"/>
      <c r="D334" s="24"/>
      <c r="E334" s="24"/>
      <c r="F334" s="24"/>
      <c r="G334" s="24"/>
      <c r="H334" s="24" t="s">
        <v>460</v>
      </c>
      <c r="I334" s="25">
        <v>45446</v>
      </c>
      <c r="J334" s="24" t="s">
        <v>491</v>
      </c>
      <c r="K334" s="24" t="s">
        <v>544</v>
      </c>
      <c r="L334" s="24" t="s">
        <v>669</v>
      </c>
      <c r="M334" s="24" t="s">
        <v>710</v>
      </c>
      <c r="N334" s="26"/>
      <c r="O334" s="24" t="s">
        <v>36</v>
      </c>
      <c r="P334" s="30">
        <v>-26.4</v>
      </c>
      <c r="Q334" s="30">
        <f t="shared" si="11"/>
        <v>-10512.23</v>
      </c>
    </row>
    <row r="335" spans="1:17" x14ac:dyDescent="0.25">
      <c r="A335" s="24"/>
      <c r="B335" s="24"/>
      <c r="C335" s="24"/>
      <c r="D335" s="24"/>
      <c r="E335" s="24"/>
      <c r="F335" s="24"/>
      <c r="G335" s="24"/>
      <c r="H335" s="24" t="s">
        <v>460</v>
      </c>
      <c r="I335" s="25">
        <v>45446</v>
      </c>
      <c r="J335" s="24" t="s">
        <v>491</v>
      </c>
      <c r="K335" s="24" t="s">
        <v>544</v>
      </c>
      <c r="L335" s="24" t="s">
        <v>670</v>
      </c>
      <c r="M335" s="24" t="s">
        <v>710</v>
      </c>
      <c r="N335" s="26"/>
      <c r="O335" s="24" t="s">
        <v>36</v>
      </c>
      <c r="P335" s="30">
        <v>-174</v>
      </c>
      <c r="Q335" s="30">
        <f t="shared" si="11"/>
        <v>-10686.23</v>
      </c>
    </row>
    <row r="336" spans="1:17" x14ac:dyDescent="0.25">
      <c r="A336" s="24"/>
      <c r="B336" s="24"/>
      <c r="C336" s="24"/>
      <c r="D336" s="24"/>
      <c r="E336" s="24"/>
      <c r="F336" s="24"/>
      <c r="G336" s="24"/>
      <c r="H336" s="24" t="s">
        <v>460</v>
      </c>
      <c r="I336" s="25">
        <v>45446</v>
      </c>
      <c r="J336" s="24" t="s">
        <v>491</v>
      </c>
      <c r="K336" s="24" t="s">
        <v>544</v>
      </c>
      <c r="L336" s="24" t="s">
        <v>671</v>
      </c>
      <c r="M336" s="24" t="s">
        <v>710</v>
      </c>
      <c r="N336" s="26"/>
      <c r="O336" s="24" t="s">
        <v>36</v>
      </c>
      <c r="P336" s="30">
        <v>-270.88</v>
      </c>
      <c r="Q336" s="30">
        <f t="shared" si="11"/>
        <v>-10957.11</v>
      </c>
    </row>
    <row r="337" spans="1:17" ht="15.75" thickBot="1" x14ac:dyDescent="0.3">
      <c r="A337" s="24"/>
      <c r="B337" s="24"/>
      <c r="C337" s="24"/>
      <c r="D337" s="24"/>
      <c r="E337" s="24"/>
      <c r="F337" s="24"/>
      <c r="G337" s="24"/>
      <c r="H337" s="24" t="s">
        <v>460</v>
      </c>
      <c r="I337" s="25">
        <v>45446</v>
      </c>
      <c r="J337" s="24" t="s">
        <v>491</v>
      </c>
      <c r="K337" s="24" t="s">
        <v>544</v>
      </c>
      <c r="L337" s="24" t="s">
        <v>672</v>
      </c>
      <c r="M337" s="24" t="s">
        <v>710</v>
      </c>
      <c r="N337" s="26"/>
      <c r="O337" s="24" t="s">
        <v>36</v>
      </c>
      <c r="P337" s="27">
        <v>-3798.2</v>
      </c>
      <c r="Q337" s="27">
        <f t="shared" si="11"/>
        <v>-14755.31</v>
      </c>
    </row>
    <row r="338" spans="1:17" x14ac:dyDescent="0.25">
      <c r="A338" s="28"/>
      <c r="B338" s="28"/>
      <c r="C338" s="28"/>
      <c r="D338" s="28" t="s">
        <v>439</v>
      </c>
      <c r="E338" s="28"/>
      <c r="F338" s="28"/>
      <c r="G338" s="28"/>
      <c r="H338" s="28"/>
      <c r="I338" s="29"/>
      <c r="J338" s="28"/>
      <c r="K338" s="28"/>
      <c r="L338" s="28"/>
      <c r="M338" s="28"/>
      <c r="N338" s="28"/>
      <c r="O338" s="28"/>
      <c r="P338" s="2">
        <f>ROUND(SUM(P300:P337),5)</f>
        <v>-14755.31</v>
      </c>
      <c r="Q338" s="2">
        <f>Q337</f>
        <v>-14755.31</v>
      </c>
    </row>
    <row r="339" spans="1:17" x14ac:dyDescent="0.25">
      <c r="A339" s="1"/>
      <c r="B339" s="1"/>
      <c r="C339" s="1"/>
      <c r="D339" s="1" t="s">
        <v>247</v>
      </c>
      <c r="E339" s="1"/>
      <c r="F339" s="1"/>
      <c r="G339" s="1"/>
      <c r="H339" s="1"/>
      <c r="I339" s="22"/>
      <c r="J339" s="1"/>
      <c r="K339" s="1"/>
      <c r="L339" s="1"/>
      <c r="M339" s="1"/>
      <c r="N339" s="1"/>
      <c r="O339" s="1"/>
      <c r="P339" s="23"/>
      <c r="Q339" s="23"/>
    </row>
    <row r="340" spans="1:17" x14ac:dyDescent="0.25">
      <c r="A340" s="24"/>
      <c r="B340" s="24"/>
      <c r="C340" s="24"/>
      <c r="D340" s="24"/>
      <c r="E340" s="24"/>
      <c r="F340" s="24"/>
      <c r="G340" s="24"/>
      <c r="H340" s="24" t="s">
        <v>460</v>
      </c>
      <c r="I340" s="25">
        <v>45473</v>
      </c>
      <c r="J340" s="24" t="s">
        <v>465</v>
      </c>
      <c r="K340" s="24" t="s">
        <v>530</v>
      </c>
      <c r="L340" s="24" t="s">
        <v>673</v>
      </c>
      <c r="M340" s="24" t="s">
        <v>710</v>
      </c>
      <c r="N340" s="26"/>
      <c r="O340" s="24" t="s">
        <v>36</v>
      </c>
      <c r="P340" s="30">
        <v>-28.52</v>
      </c>
      <c r="Q340" s="30">
        <f>ROUND(Q339+P340,5)</f>
        <v>-28.52</v>
      </c>
    </row>
    <row r="341" spans="1:17" ht="15.75" thickBot="1" x14ac:dyDescent="0.3">
      <c r="A341" s="24"/>
      <c r="B341" s="24"/>
      <c r="C341" s="24"/>
      <c r="D341" s="24"/>
      <c r="E341" s="24"/>
      <c r="F341" s="24"/>
      <c r="G341" s="24"/>
      <c r="H341" s="24" t="s">
        <v>460</v>
      </c>
      <c r="I341" s="25">
        <v>45473</v>
      </c>
      <c r="J341" s="24" t="s">
        <v>465</v>
      </c>
      <c r="K341" s="24" t="s">
        <v>530</v>
      </c>
      <c r="L341" s="24" t="s">
        <v>674</v>
      </c>
      <c r="M341" s="24" t="s">
        <v>710</v>
      </c>
      <c r="N341" s="26"/>
      <c r="O341" s="24" t="s">
        <v>36</v>
      </c>
      <c r="P341" s="27">
        <v>-10.76</v>
      </c>
      <c r="Q341" s="27">
        <f>ROUND(Q340+P341,5)</f>
        <v>-39.28</v>
      </c>
    </row>
    <row r="342" spans="1:17" x14ac:dyDescent="0.25">
      <c r="A342" s="28"/>
      <c r="B342" s="28"/>
      <c r="C342" s="28"/>
      <c r="D342" s="28" t="s">
        <v>440</v>
      </c>
      <c r="E342" s="28"/>
      <c r="F342" s="28"/>
      <c r="G342" s="28"/>
      <c r="H342" s="28"/>
      <c r="I342" s="29"/>
      <c r="J342" s="28"/>
      <c r="K342" s="28"/>
      <c r="L342" s="28"/>
      <c r="M342" s="28"/>
      <c r="N342" s="28"/>
      <c r="O342" s="28"/>
      <c r="P342" s="2">
        <f>ROUND(SUM(P339:P341),5)</f>
        <v>-39.28</v>
      </c>
      <c r="Q342" s="2">
        <f>Q341</f>
        <v>-39.28</v>
      </c>
    </row>
    <row r="343" spans="1:17" x14ac:dyDescent="0.25">
      <c r="A343" s="1"/>
      <c r="B343" s="1"/>
      <c r="C343" s="1"/>
      <c r="D343" s="1" t="s">
        <v>251</v>
      </c>
      <c r="E343" s="1"/>
      <c r="F343" s="1"/>
      <c r="G343" s="1"/>
      <c r="H343" s="1"/>
      <c r="I343" s="22"/>
      <c r="J343" s="1"/>
      <c r="K343" s="1"/>
      <c r="L343" s="1"/>
      <c r="M343" s="1"/>
      <c r="N343" s="1"/>
      <c r="O343" s="1"/>
      <c r="P343" s="23"/>
      <c r="Q343" s="23"/>
    </row>
    <row r="344" spans="1:17" ht="15.75" thickBot="1" x14ac:dyDescent="0.3">
      <c r="A344" s="21"/>
      <c r="B344" s="21"/>
      <c r="C344" s="21"/>
      <c r="D344" s="21"/>
      <c r="E344" s="21"/>
      <c r="F344" s="21"/>
      <c r="G344" s="24"/>
      <c r="H344" s="24" t="s">
        <v>460</v>
      </c>
      <c r="I344" s="25">
        <v>45473</v>
      </c>
      <c r="J344" s="24" t="s">
        <v>465</v>
      </c>
      <c r="K344" s="24" t="s">
        <v>530</v>
      </c>
      <c r="L344" s="24" t="s">
        <v>675</v>
      </c>
      <c r="M344" s="24" t="s">
        <v>710</v>
      </c>
      <c r="N344" s="26"/>
      <c r="O344" s="24" t="s">
        <v>36</v>
      </c>
      <c r="P344" s="27">
        <v>-12.98</v>
      </c>
      <c r="Q344" s="27">
        <f>ROUND(Q343+P344,5)</f>
        <v>-12.98</v>
      </c>
    </row>
    <row r="345" spans="1:17" x14ac:dyDescent="0.25">
      <c r="A345" s="28"/>
      <c r="B345" s="28"/>
      <c r="C345" s="28"/>
      <c r="D345" s="28" t="s">
        <v>441</v>
      </c>
      <c r="E345" s="28"/>
      <c r="F345" s="28"/>
      <c r="G345" s="28"/>
      <c r="H345" s="28"/>
      <c r="I345" s="29"/>
      <c r="J345" s="28"/>
      <c r="K345" s="28"/>
      <c r="L345" s="28"/>
      <c r="M345" s="28"/>
      <c r="N345" s="28"/>
      <c r="O345" s="28"/>
      <c r="P345" s="2">
        <f>ROUND(SUM(P343:P344),5)</f>
        <v>-12.98</v>
      </c>
      <c r="Q345" s="2">
        <f>Q344</f>
        <v>-12.98</v>
      </c>
    </row>
    <row r="346" spans="1:17" x14ac:dyDescent="0.25">
      <c r="A346" s="1"/>
      <c r="B346" s="1"/>
      <c r="C346" s="1"/>
      <c r="D346" s="1" t="s">
        <v>255</v>
      </c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23"/>
      <c r="Q346" s="23"/>
    </row>
    <row r="347" spans="1:17" x14ac:dyDescent="0.25">
      <c r="A347" s="24"/>
      <c r="B347" s="24"/>
      <c r="C347" s="24"/>
      <c r="D347" s="24"/>
      <c r="E347" s="24"/>
      <c r="F347" s="24"/>
      <c r="G347" s="24"/>
      <c r="H347" s="24" t="s">
        <v>460</v>
      </c>
      <c r="I347" s="25">
        <v>45473</v>
      </c>
      <c r="J347" s="24" t="s">
        <v>465</v>
      </c>
      <c r="K347" s="24" t="s">
        <v>530</v>
      </c>
      <c r="L347" s="24" t="s">
        <v>676</v>
      </c>
      <c r="M347" s="24" t="s">
        <v>710</v>
      </c>
      <c r="N347" s="26"/>
      <c r="O347" s="24" t="s">
        <v>36</v>
      </c>
      <c r="P347" s="30">
        <v>-26.14</v>
      </c>
      <c r="Q347" s="30">
        <f>ROUND(Q346+P347,5)</f>
        <v>-26.14</v>
      </c>
    </row>
    <row r="348" spans="1:17" x14ac:dyDescent="0.25">
      <c r="A348" s="24"/>
      <c r="B348" s="24"/>
      <c r="C348" s="24"/>
      <c r="D348" s="24"/>
      <c r="E348" s="24"/>
      <c r="F348" s="24"/>
      <c r="G348" s="24"/>
      <c r="H348" s="24" t="s">
        <v>460</v>
      </c>
      <c r="I348" s="25">
        <v>45473</v>
      </c>
      <c r="J348" s="24" t="s">
        <v>465</v>
      </c>
      <c r="K348" s="24" t="s">
        <v>530</v>
      </c>
      <c r="L348" s="24" t="s">
        <v>677</v>
      </c>
      <c r="M348" s="24" t="s">
        <v>710</v>
      </c>
      <c r="N348" s="26"/>
      <c r="O348" s="24" t="s">
        <v>36</v>
      </c>
      <c r="P348" s="30">
        <v>-7.59</v>
      </c>
      <c r="Q348" s="30">
        <f>ROUND(Q347+P348,5)</f>
        <v>-33.729999999999997</v>
      </c>
    </row>
    <row r="349" spans="1:17" ht="15.75" thickBot="1" x14ac:dyDescent="0.3">
      <c r="A349" s="24"/>
      <c r="B349" s="24"/>
      <c r="C349" s="24"/>
      <c r="D349" s="24"/>
      <c r="E349" s="24"/>
      <c r="F349" s="24"/>
      <c r="G349" s="24"/>
      <c r="H349" s="24" t="s">
        <v>460</v>
      </c>
      <c r="I349" s="25">
        <v>45473</v>
      </c>
      <c r="J349" s="24" t="s">
        <v>465</v>
      </c>
      <c r="K349" s="24" t="s">
        <v>530</v>
      </c>
      <c r="L349" s="24" t="s">
        <v>678</v>
      </c>
      <c r="M349" s="24" t="s">
        <v>710</v>
      </c>
      <c r="N349" s="26"/>
      <c r="O349" s="24" t="s">
        <v>36</v>
      </c>
      <c r="P349" s="27">
        <v>-21.99</v>
      </c>
      <c r="Q349" s="27">
        <f>ROUND(Q348+P349,5)</f>
        <v>-55.72</v>
      </c>
    </row>
    <row r="350" spans="1:17" x14ac:dyDescent="0.25">
      <c r="A350" s="28"/>
      <c r="B350" s="28"/>
      <c r="C350" s="28"/>
      <c r="D350" s="28" t="s">
        <v>442</v>
      </c>
      <c r="E350" s="28"/>
      <c r="F350" s="28"/>
      <c r="G350" s="28"/>
      <c r="H350" s="28"/>
      <c r="I350" s="29"/>
      <c r="J350" s="28"/>
      <c r="K350" s="28"/>
      <c r="L350" s="28"/>
      <c r="M350" s="28"/>
      <c r="N350" s="28"/>
      <c r="O350" s="28"/>
      <c r="P350" s="2">
        <f>ROUND(SUM(P346:P349),5)</f>
        <v>-55.72</v>
      </c>
      <c r="Q350" s="2">
        <f>Q349</f>
        <v>-55.72</v>
      </c>
    </row>
    <row r="351" spans="1:17" x14ac:dyDescent="0.25">
      <c r="A351" s="1"/>
      <c r="B351" s="1"/>
      <c r="C351" s="1"/>
      <c r="D351" s="1" t="s">
        <v>259</v>
      </c>
      <c r="E351" s="1"/>
      <c r="F351" s="1"/>
      <c r="G351" s="1"/>
      <c r="H351" s="1"/>
      <c r="I351" s="22"/>
      <c r="J351" s="1"/>
      <c r="K351" s="1"/>
      <c r="L351" s="1"/>
      <c r="M351" s="1"/>
      <c r="N351" s="1"/>
      <c r="O351" s="1"/>
      <c r="P351" s="23"/>
      <c r="Q351" s="23"/>
    </row>
    <row r="352" spans="1:17" x14ac:dyDescent="0.25">
      <c r="A352" s="24"/>
      <c r="B352" s="24"/>
      <c r="C352" s="24"/>
      <c r="D352" s="24"/>
      <c r="E352" s="24"/>
      <c r="F352" s="24"/>
      <c r="G352" s="24"/>
      <c r="H352" s="24" t="s">
        <v>459</v>
      </c>
      <c r="I352" s="25">
        <v>45453</v>
      </c>
      <c r="J352" s="24"/>
      <c r="K352" s="24" t="s">
        <v>545</v>
      </c>
      <c r="L352" s="24" t="s">
        <v>679</v>
      </c>
      <c r="M352" s="24" t="s">
        <v>710</v>
      </c>
      <c r="N352" s="26"/>
      <c r="O352" s="24" t="s">
        <v>39</v>
      </c>
      <c r="P352" s="30">
        <v>-8.64</v>
      </c>
      <c r="Q352" s="30">
        <f>ROUND(Q351+P352,5)</f>
        <v>-8.64</v>
      </c>
    </row>
    <row r="353" spans="1:17" x14ac:dyDescent="0.25">
      <c r="A353" s="24"/>
      <c r="B353" s="24"/>
      <c r="C353" s="24"/>
      <c r="D353" s="24"/>
      <c r="E353" s="24"/>
      <c r="F353" s="24"/>
      <c r="G353" s="24"/>
      <c r="H353" s="24" t="s">
        <v>460</v>
      </c>
      <c r="I353" s="25">
        <v>45461</v>
      </c>
      <c r="J353" s="24" t="s">
        <v>474</v>
      </c>
      <c r="K353" s="24" t="s">
        <v>522</v>
      </c>
      <c r="L353" s="24" t="s">
        <v>680</v>
      </c>
      <c r="M353" s="24" t="s">
        <v>710</v>
      </c>
      <c r="N353" s="26"/>
      <c r="O353" s="24" t="s">
        <v>36</v>
      </c>
      <c r="P353" s="30">
        <v>-86.31</v>
      </c>
      <c r="Q353" s="30">
        <f>ROUND(Q352+P353,5)</f>
        <v>-94.95</v>
      </c>
    </row>
    <row r="354" spans="1:17" x14ac:dyDescent="0.25">
      <c r="A354" s="24"/>
      <c r="B354" s="24"/>
      <c r="C354" s="24"/>
      <c r="D354" s="24"/>
      <c r="E354" s="24"/>
      <c r="F354" s="24"/>
      <c r="G354" s="24"/>
      <c r="H354" s="24" t="s">
        <v>460</v>
      </c>
      <c r="I354" s="25">
        <v>45461</v>
      </c>
      <c r="J354" s="24" t="s">
        <v>474</v>
      </c>
      <c r="K354" s="24" t="s">
        <v>522</v>
      </c>
      <c r="L354" s="24" t="s">
        <v>681</v>
      </c>
      <c r="M354" s="24" t="s">
        <v>710</v>
      </c>
      <c r="N354" s="26"/>
      <c r="O354" s="24" t="s">
        <v>36</v>
      </c>
      <c r="P354" s="30">
        <v>-60</v>
      </c>
      <c r="Q354" s="30">
        <f>ROUND(Q353+P354,5)</f>
        <v>-154.94999999999999</v>
      </c>
    </row>
    <row r="355" spans="1:17" ht="15.75" thickBot="1" x14ac:dyDescent="0.3">
      <c r="A355" s="24"/>
      <c r="B355" s="24"/>
      <c r="C355" s="24"/>
      <c r="D355" s="24"/>
      <c r="E355" s="24"/>
      <c r="F355" s="24"/>
      <c r="G355" s="24"/>
      <c r="H355" s="24" t="s">
        <v>460</v>
      </c>
      <c r="I355" s="25">
        <v>45473</v>
      </c>
      <c r="J355" s="24" t="s">
        <v>465</v>
      </c>
      <c r="K355" s="24" t="s">
        <v>530</v>
      </c>
      <c r="L355" s="24" t="s">
        <v>682</v>
      </c>
      <c r="M355" s="24" t="s">
        <v>710</v>
      </c>
      <c r="N355" s="26"/>
      <c r="O355" s="24" t="s">
        <v>36</v>
      </c>
      <c r="P355" s="27">
        <v>-7.98</v>
      </c>
      <c r="Q355" s="27">
        <f>ROUND(Q354+P355,5)</f>
        <v>-162.93</v>
      </c>
    </row>
    <row r="356" spans="1:17" x14ac:dyDescent="0.25">
      <c r="A356" s="28"/>
      <c r="B356" s="28"/>
      <c r="C356" s="28"/>
      <c r="D356" s="28" t="s">
        <v>443</v>
      </c>
      <c r="E356" s="28"/>
      <c r="F356" s="28"/>
      <c r="G356" s="28"/>
      <c r="H356" s="28"/>
      <c r="I356" s="29"/>
      <c r="J356" s="28"/>
      <c r="K356" s="28"/>
      <c r="L356" s="28"/>
      <c r="M356" s="28"/>
      <c r="N356" s="28"/>
      <c r="O356" s="28"/>
      <c r="P356" s="2">
        <f>ROUND(SUM(P351:P355),5)</f>
        <v>-162.93</v>
      </c>
      <c r="Q356" s="2">
        <f>Q355</f>
        <v>-162.93</v>
      </c>
    </row>
    <row r="357" spans="1:17" x14ac:dyDescent="0.25">
      <c r="A357" s="1"/>
      <c r="B357" s="1"/>
      <c r="C357" s="1"/>
      <c r="D357" s="1" t="s">
        <v>264</v>
      </c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x14ac:dyDescent="0.25">
      <c r="A358" s="24"/>
      <c r="B358" s="24"/>
      <c r="C358" s="24"/>
      <c r="D358" s="24"/>
      <c r="E358" s="24"/>
      <c r="F358" s="24"/>
      <c r="G358" s="24"/>
      <c r="H358" s="24" t="s">
        <v>460</v>
      </c>
      <c r="I358" s="25">
        <v>45464</v>
      </c>
      <c r="J358" s="24" t="s">
        <v>492</v>
      </c>
      <c r="K358" s="24" t="s">
        <v>546</v>
      </c>
      <c r="L358" s="24" t="s">
        <v>683</v>
      </c>
      <c r="M358" s="24" t="s">
        <v>710</v>
      </c>
      <c r="N358" s="26"/>
      <c r="O358" s="24" t="s">
        <v>36</v>
      </c>
      <c r="P358" s="30">
        <v>-320</v>
      </c>
      <c r="Q358" s="30">
        <f>ROUND(Q357+P358,5)</f>
        <v>-320</v>
      </c>
    </row>
    <row r="359" spans="1:17" x14ac:dyDescent="0.25">
      <c r="A359" s="24"/>
      <c r="B359" s="24"/>
      <c r="C359" s="24"/>
      <c r="D359" s="24"/>
      <c r="E359" s="24"/>
      <c r="F359" s="24"/>
      <c r="G359" s="24"/>
      <c r="H359" s="24" t="s">
        <v>460</v>
      </c>
      <c r="I359" s="25">
        <v>45473</v>
      </c>
      <c r="J359" s="24" t="s">
        <v>465</v>
      </c>
      <c r="K359" s="24" t="s">
        <v>530</v>
      </c>
      <c r="L359" s="24" t="s">
        <v>684</v>
      </c>
      <c r="M359" s="24" t="s">
        <v>710</v>
      </c>
      <c r="N359" s="26"/>
      <c r="O359" s="24" t="s">
        <v>36</v>
      </c>
      <c r="P359" s="30">
        <v>-39.979999999999997</v>
      </c>
      <c r="Q359" s="30">
        <f>ROUND(Q358+P359,5)</f>
        <v>-359.98</v>
      </c>
    </row>
    <row r="360" spans="1:17" x14ac:dyDescent="0.25">
      <c r="A360" s="24"/>
      <c r="B360" s="24"/>
      <c r="C360" s="24"/>
      <c r="D360" s="24"/>
      <c r="E360" s="24"/>
      <c r="F360" s="24"/>
      <c r="G360" s="24"/>
      <c r="H360" s="24" t="s">
        <v>460</v>
      </c>
      <c r="I360" s="25">
        <v>45473</v>
      </c>
      <c r="J360" s="24" t="s">
        <v>465</v>
      </c>
      <c r="K360" s="24" t="s">
        <v>530</v>
      </c>
      <c r="L360" s="24" t="s">
        <v>685</v>
      </c>
      <c r="M360" s="24" t="s">
        <v>710</v>
      </c>
      <c r="N360" s="26"/>
      <c r="O360" s="24" t="s">
        <v>36</v>
      </c>
      <c r="P360" s="30">
        <v>-98.47</v>
      </c>
      <c r="Q360" s="30">
        <f>ROUND(Q359+P360,5)</f>
        <v>-458.45</v>
      </c>
    </row>
    <row r="361" spans="1:17" ht="15.75" thickBot="1" x14ac:dyDescent="0.3">
      <c r="A361" s="24"/>
      <c r="B361" s="24"/>
      <c r="C361" s="24"/>
      <c r="D361" s="24"/>
      <c r="E361" s="24"/>
      <c r="F361" s="24"/>
      <c r="G361" s="24"/>
      <c r="H361" s="24" t="s">
        <v>460</v>
      </c>
      <c r="I361" s="25">
        <v>45473</v>
      </c>
      <c r="J361" s="24" t="s">
        <v>465</v>
      </c>
      <c r="K361" s="24" t="s">
        <v>530</v>
      </c>
      <c r="L361" s="24" t="s">
        <v>686</v>
      </c>
      <c r="M361" s="24" t="s">
        <v>710</v>
      </c>
      <c r="N361" s="26"/>
      <c r="O361" s="24" t="s">
        <v>36</v>
      </c>
      <c r="P361" s="27">
        <v>-33.99</v>
      </c>
      <c r="Q361" s="27">
        <f>ROUND(Q360+P361,5)</f>
        <v>-492.44</v>
      </c>
    </row>
    <row r="362" spans="1:17" x14ac:dyDescent="0.25">
      <c r="A362" s="28"/>
      <c r="B362" s="28"/>
      <c r="C362" s="28"/>
      <c r="D362" s="28" t="s">
        <v>444</v>
      </c>
      <c r="E362" s="28"/>
      <c r="F362" s="28"/>
      <c r="G362" s="28"/>
      <c r="H362" s="28"/>
      <c r="I362" s="29"/>
      <c r="J362" s="28"/>
      <c r="K362" s="28"/>
      <c r="L362" s="28"/>
      <c r="M362" s="28"/>
      <c r="N362" s="28"/>
      <c r="O362" s="28"/>
      <c r="P362" s="2">
        <f>ROUND(SUM(P357:P361),5)</f>
        <v>-492.44</v>
      </c>
      <c r="Q362" s="2">
        <f>Q361</f>
        <v>-492.44</v>
      </c>
    </row>
    <row r="363" spans="1:17" x14ac:dyDescent="0.25">
      <c r="A363" s="1"/>
      <c r="B363" s="1"/>
      <c r="C363" s="1"/>
      <c r="D363" s="1" t="s">
        <v>270</v>
      </c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23"/>
      <c r="Q363" s="23"/>
    </row>
    <row r="364" spans="1:17" x14ac:dyDescent="0.25">
      <c r="A364" s="24"/>
      <c r="B364" s="24"/>
      <c r="C364" s="24"/>
      <c r="D364" s="24"/>
      <c r="E364" s="24"/>
      <c r="F364" s="24"/>
      <c r="G364" s="24"/>
      <c r="H364" s="24" t="s">
        <v>459</v>
      </c>
      <c r="I364" s="25">
        <v>45447</v>
      </c>
      <c r="J364" s="24"/>
      <c r="K364" s="24" t="s">
        <v>528</v>
      </c>
      <c r="L364" s="24" t="s">
        <v>687</v>
      </c>
      <c r="M364" s="24" t="s">
        <v>710</v>
      </c>
      <c r="N364" s="26"/>
      <c r="O364" s="24" t="s">
        <v>39</v>
      </c>
      <c r="P364" s="30">
        <v>-62.95</v>
      </c>
      <c r="Q364" s="30">
        <f>ROUND(Q363+P364,5)</f>
        <v>-62.95</v>
      </c>
    </row>
    <row r="365" spans="1:17" ht="15.75" thickBot="1" x14ac:dyDescent="0.3">
      <c r="A365" s="24"/>
      <c r="B365" s="24"/>
      <c r="C365" s="24"/>
      <c r="D365" s="24"/>
      <c r="E365" s="24"/>
      <c r="F365" s="24"/>
      <c r="G365" s="24"/>
      <c r="H365" s="24" t="s">
        <v>459</v>
      </c>
      <c r="I365" s="25">
        <v>45447</v>
      </c>
      <c r="J365" s="24"/>
      <c r="K365" s="24" t="s">
        <v>505</v>
      </c>
      <c r="L365" s="24" t="s">
        <v>688</v>
      </c>
      <c r="M365" s="24" t="s">
        <v>710</v>
      </c>
      <c r="N365" s="26"/>
      <c r="O365" s="24" t="s">
        <v>39</v>
      </c>
      <c r="P365" s="30">
        <v>-969.97</v>
      </c>
      <c r="Q365" s="30">
        <f>ROUND(Q364+P365,5)</f>
        <v>-1032.92</v>
      </c>
    </row>
    <row r="366" spans="1:17" ht="15.75" thickBot="1" x14ac:dyDescent="0.3">
      <c r="A366" s="28"/>
      <c r="B366" s="28"/>
      <c r="C366" s="28"/>
      <c r="D366" s="28" t="s">
        <v>445</v>
      </c>
      <c r="E366" s="28"/>
      <c r="F366" s="28"/>
      <c r="G366" s="28"/>
      <c r="H366" s="28"/>
      <c r="I366" s="29"/>
      <c r="J366" s="28"/>
      <c r="K366" s="28"/>
      <c r="L366" s="28"/>
      <c r="M366" s="28"/>
      <c r="N366" s="28"/>
      <c r="O366" s="28"/>
      <c r="P366" s="4">
        <f>ROUND(SUM(P363:P365),5)</f>
        <v>-1032.92</v>
      </c>
      <c r="Q366" s="4">
        <f>Q365</f>
        <v>-1032.92</v>
      </c>
    </row>
    <row r="367" spans="1:17" ht="15.75" thickBot="1" x14ac:dyDescent="0.3">
      <c r="A367" s="28"/>
      <c r="B367" s="28"/>
      <c r="C367" s="28" t="s">
        <v>271</v>
      </c>
      <c r="D367" s="28"/>
      <c r="E367" s="28"/>
      <c r="F367" s="28"/>
      <c r="G367" s="28"/>
      <c r="H367" s="28"/>
      <c r="I367" s="29"/>
      <c r="J367" s="28"/>
      <c r="K367" s="28"/>
      <c r="L367" s="28"/>
      <c r="M367" s="28"/>
      <c r="N367" s="28"/>
      <c r="O367" s="28"/>
      <c r="P367" s="3">
        <f>ROUND(P338+P342+P345+P350+P356+P362+P366,5)</f>
        <v>-16551.580000000002</v>
      </c>
      <c r="Q367" s="3">
        <f>ROUND(Q338+Q342+Q345+Q350+Q356+Q362+Q366,5)</f>
        <v>-16551.580000000002</v>
      </c>
    </row>
    <row r="368" spans="1:17" x14ac:dyDescent="0.25">
      <c r="A368" s="28"/>
      <c r="B368" s="28" t="s">
        <v>272</v>
      </c>
      <c r="C368" s="28"/>
      <c r="D368" s="28"/>
      <c r="E368" s="28"/>
      <c r="F368" s="28"/>
      <c r="G368" s="28"/>
      <c r="H368" s="28"/>
      <c r="I368" s="29"/>
      <c r="J368" s="28"/>
      <c r="K368" s="28"/>
      <c r="L368" s="28"/>
      <c r="M368" s="28"/>
      <c r="N368" s="28"/>
      <c r="O368" s="28"/>
      <c r="P368" s="2">
        <f>ROUND(P289+P298+P367,5)</f>
        <v>-21961.68</v>
      </c>
      <c r="Q368" s="2">
        <f>ROUND(Q289+Q298+Q367,5)</f>
        <v>-21961.68</v>
      </c>
    </row>
    <row r="369" spans="1:17" x14ac:dyDescent="0.25">
      <c r="A369" s="1"/>
      <c r="B369" s="1" t="s">
        <v>273</v>
      </c>
      <c r="C369" s="1"/>
      <c r="D369" s="1"/>
      <c r="E369" s="1"/>
      <c r="F369" s="1"/>
      <c r="G369" s="1"/>
      <c r="H369" s="1"/>
      <c r="I369" s="22"/>
      <c r="J369" s="1"/>
      <c r="K369" s="1"/>
      <c r="L369" s="1"/>
      <c r="M369" s="1"/>
      <c r="N369" s="1"/>
      <c r="O369" s="1"/>
      <c r="P369" s="23"/>
      <c r="Q369" s="23"/>
    </row>
    <row r="370" spans="1:17" x14ac:dyDescent="0.25">
      <c r="A370" s="1"/>
      <c r="B370" s="1"/>
      <c r="C370" s="1" t="s">
        <v>274</v>
      </c>
      <c r="D370" s="1"/>
      <c r="E370" s="1"/>
      <c r="F370" s="1"/>
      <c r="G370" s="1"/>
      <c r="H370" s="1"/>
      <c r="I370" s="22"/>
      <c r="J370" s="1"/>
      <c r="K370" s="1"/>
      <c r="L370" s="1"/>
      <c r="M370" s="1"/>
      <c r="N370" s="1"/>
      <c r="O370" s="1"/>
      <c r="P370" s="23"/>
      <c r="Q370" s="23"/>
    </row>
    <row r="371" spans="1:17" ht="15.75" thickBot="1" x14ac:dyDescent="0.3">
      <c r="A371" s="21"/>
      <c r="B371" s="21"/>
      <c r="C371" s="21"/>
      <c r="D371" s="21"/>
      <c r="E371" s="21"/>
      <c r="F371" s="21"/>
      <c r="G371" s="24"/>
      <c r="H371" s="24" t="s">
        <v>460</v>
      </c>
      <c r="I371" s="25">
        <v>45473</v>
      </c>
      <c r="J371" s="24" t="s">
        <v>465</v>
      </c>
      <c r="K371" s="24" t="s">
        <v>530</v>
      </c>
      <c r="L371" s="24" t="s">
        <v>689</v>
      </c>
      <c r="M371" s="24" t="s">
        <v>710</v>
      </c>
      <c r="N371" s="26"/>
      <c r="O371" s="24" t="s">
        <v>36</v>
      </c>
      <c r="P371" s="30">
        <v>-24.99</v>
      </c>
      <c r="Q371" s="30">
        <f>ROUND(Q370+P371,5)</f>
        <v>-24.99</v>
      </c>
    </row>
    <row r="372" spans="1:17" ht="15.75" thickBot="1" x14ac:dyDescent="0.3">
      <c r="A372" s="28"/>
      <c r="B372" s="28"/>
      <c r="C372" s="28" t="s">
        <v>446</v>
      </c>
      <c r="D372" s="28"/>
      <c r="E372" s="28"/>
      <c r="F372" s="28"/>
      <c r="G372" s="28"/>
      <c r="H372" s="28"/>
      <c r="I372" s="29"/>
      <c r="J372" s="28"/>
      <c r="K372" s="28"/>
      <c r="L372" s="28"/>
      <c r="M372" s="28"/>
      <c r="N372" s="28"/>
      <c r="O372" s="28"/>
      <c r="P372" s="3">
        <f>ROUND(SUM(P370:P371),5)</f>
        <v>-24.99</v>
      </c>
      <c r="Q372" s="3">
        <f>Q371</f>
        <v>-24.99</v>
      </c>
    </row>
    <row r="373" spans="1:17" x14ac:dyDescent="0.25">
      <c r="A373" s="28"/>
      <c r="B373" s="28" t="s">
        <v>276</v>
      </c>
      <c r="C373" s="28"/>
      <c r="D373" s="28"/>
      <c r="E373" s="28"/>
      <c r="F373" s="28"/>
      <c r="G373" s="28"/>
      <c r="H373" s="28"/>
      <c r="I373" s="29"/>
      <c r="J373" s="28"/>
      <c r="K373" s="28"/>
      <c r="L373" s="28"/>
      <c r="M373" s="28"/>
      <c r="N373" s="28"/>
      <c r="O373" s="28"/>
      <c r="P373" s="2">
        <f>P372</f>
        <v>-24.99</v>
      </c>
      <c r="Q373" s="2">
        <f>Q372</f>
        <v>-24.99</v>
      </c>
    </row>
    <row r="374" spans="1:17" x14ac:dyDescent="0.25">
      <c r="A374" s="1"/>
      <c r="B374" s="1" t="s">
        <v>277</v>
      </c>
      <c r="C374" s="1"/>
      <c r="D374" s="1"/>
      <c r="E374" s="1"/>
      <c r="F374" s="1"/>
      <c r="G374" s="1"/>
      <c r="H374" s="1"/>
      <c r="I374" s="22"/>
      <c r="J374" s="1"/>
      <c r="K374" s="1"/>
      <c r="L374" s="1"/>
      <c r="M374" s="1"/>
      <c r="N374" s="1"/>
      <c r="O374" s="1"/>
      <c r="P374" s="23"/>
      <c r="Q374" s="23"/>
    </row>
    <row r="375" spans="1:17" x14ac:dyDescent="0.25">
      <c r="A375" s="1"/>
      <c r="B375" s="1"/>
      <c r="C375" s="1" t="s">
        <v>279</v>
      </c>
      <c r="D375" s="1"/>
      <c r="E375" s="1"/>
      <c r="F375" s="1"/>
      <c r="G375" s="1"/>
      <c r="H375" s="1"/>
      <c r="I375" s="22"/>
      <c r="J375" s="1"/>
      <c r="K375" s="1"/>
      <c r="L375" s="1"/>
      <c r="M375" s="1"/>
      <c r="N375" s="1"/>
      <c r="O375" s="1"/>
      <c r="P375" s="23"/>
      <c r="Q375" s="23"/>
    </row>
    <row r="376" spans="1:17" x14ac:dyDescent="0.25">
      <c r="A376" s="24"/>
      <c r="B376" s="24"/>
      <c r="C376" s="24"/>
      <c r="D376" s="24"/>
      <c r="E376" s="24"/>
      <c r="F376" s="24"/>
      <c r="G376" s="24"/>
      <c r="H376" s="24" t="s">
        <v>459</v>
      </c>
      <c r="I376" s="25">
        <v>45447</v>
      </c>
      <c r="J376" s="24"/>
      <c r="K376" s="24" t="s">
        <v>528</v>
      </c>
      <c r="L376" s="24" t="s">
        <v>690</v>
      </c>
      <c r="M376" s="24" t="s">
        <v>710</v>
      </c>
      <c r="N376" s="26"/>
      <c r="O376" s="24" t="s">
        <v>39</v>
      </c>
      <c r="P376" s="30">
        <v>-67.45</v>
      </c>
      <c r="Q376" s="30">
        <f t="shared" ref="Q376:Q382" si="12">ROUND(Q375+P376,5)</f>
        <v>-67.45</v>
      </c>
    </row>
    <row r="377" spans="1:17" x14ac:dyDescent="0.25">
      <c r="A377" s="24"/>
      <c r="B377" s="24"/>
      <c r="C377" s="24"/>
      <c r="D377" s="24"/>
      <c r="E377" s="24"/>
      <c r="F377" s="24"/>
      <c r="G377" s="24"/>
      <c r="H377" s="24" t="s">
        <v>459</v>
      </c>
      <c r="I377" s="25">
        <v>45447</v>
      </c>
      <c r="J377" s="24"/>
      <c r="K377" s="24" t="s">
        <v>512</v>
      </c>
      <c r="L377" s="24" t="s">
        <v>691</v>
      </c>
      <c r="M377" s="24" t="s">
        <v>710</v>
      </c>
      <c r="N377" s="26"/>
      <c r="O377" s="24" t="s">
        <v>39</v>
      </c>
      <c r="P377" s="30">
        <v>-442.39</v>
      </c>
      <c r="Q377" s="30">
        <f t="shared" si="12"/>
        <v>-509.84</v>
      </c>
    </row>
    <row r="378" spans="1:17" x14ac:dyDescent="0.25">
      <c r="A378" s="24"/>
      <c r="B378" s="24"/>
      <c r="C378" s="24"/>
      <c r="D378" s="24"/>
      <c r="E378" s="24"/>
      <c r="F378" s="24"/>
      <c r="G378" s="24"/>
      <c r="H378" s="24" t="s">
        <v>459</v>
      </c>
      <c r="I378" s="25">
        <v>45447</v>
      </c>
      <c r="J378" s="24"/>
      <c r="K378" s="24" t="s">
        <v>512</v>
      </c>
      <c r="L378" s="24" t="s">
        <v>691</v>
      </c>
      <c r="M378" s="24" t="s">
        <v>710</v>
      </c>
      <c r="N378" s="26"/>
      <c r="O378" s="24" t="s">
        <v>39</v>
      </c>
      <c r="P378" s="30">
        <v>-32.78</v>
      </c>
      <c r="Q378" s="30">
        <f t="shared" si="12"/>
        <v>-542.62</v>
      </c>
    </row>
    <row r="379" spans="1:17" x14ac:dyDescent="0.25">
      <c r="A379" s="24"/>
      <c r="B379" s="24"/>
      <c r="C379" s="24"/>
      <c r="D379" s="24"/>
      <c r="E379" s="24"/>
      <c r="F379" s="24"/>
      <c r="G379" s="24"/>
      <c r="H379" s="24" t="s">
        <v>459</v>
      </c>
      <c r="I379" s="25">
        <v>45447</v>
      </c>
      <c r="J379" s="24"/>
      <c r="K379" s="24" t="s">
        <v>512</v>
      </c>
      <c r="L379" s="24" t="s">
        <v>691</v>
      </c>
      <c r="M379" s="24" t="s">
        <v>710</v>
      </c>
      <c r="N379" s="26"/>
      <c r="O379" s="24" t="s">
        <v>39</v>
      </c>
      <c r="P379" s="30">
        <v>-109.63</v>
      </c>
      <c r="Q379" s="30">
        <f t="shared" si="12"/>
        <v>-652.25</v>
      </c>
    </row>
    <row r="380" spans="1:17" x14ac:dyDescent="0.25">
      <c r="A380" s="24"/>
      <c r="B380" s="24"/>
      <c r="C380" s="24"/>
      <c r="D380" s="24"/>
      <c r="E380" s="24"/>
      <c r="F380" s="24"/>
      <c r="G380" s="24"/>
      <c r="H380" s="24" t="s">
        <v>459</v>
      </c>
      <c r="I380" s="25">
        <v>45449</v>
      </c>
      <c r="J380" s="24"/>
      <c r="K380" s="24" t="s">
        <v>547</v>
      </c>
      <c r="L380" s="24" t="s">
        <v>692</v>
      </c>
      <c r="M380" s="24" t="s">
        <v>710</v>
      </c>
      <c r="N380" s="26"/>
      <c r="O380" s="24" t="s">
        <v>39</v>
      </c>
      <c r="P380" s="30">
        <v>-50</v>
      </c>
      <c r="Q380" s="30">
        <f t="shared" si="12"/>
        <v>-702.25</v>
      </c>
    </row>
    <row r="381" spans="1:17" x14ac:dyDescent="0.25">
      <c r="A381" s="24"/>
      <c r="B381" s="24"/>
      <c r="C381" s="24"/>
      <c r="D381" s="24"/>
      <c r="E381" s="24"/>
      <c r="F381" s="24"/>
      <c r="G381" s="24"/>
      <c r="H381" s="24" t="s">
        <v>460</v>
      </c>
      <c r="I381" s="25">
        <v>45473</v>
      </c>
      <c r="J381" s="24" t="s">
        <v>465</v>
      </c>
      <c r="K381" s="24" t="s">
        <v>530</v>
      </c>
      <c r="L381" s="24" t="s">
        <v>693</v>
      </c>
      <c r="M381" s="24" t="s">
        <v>710</v>
      </c>
      <c r="N381" s="26"/>
      <c r="O381" s="24" t="s">
        <v>36</v>
      </c>
      <c r="P381" s="30">
        <v>-6.78</v>
      </c>
      <c r="Q381" s="30">
        <f t="shared" si="12"/>
        <v>-709.03</v>
      </c>
    </row>
    <row r="382" spans="1:17" ht="15.75" thickBot="1" x14ac:dyDescent="0.3">
      <c r="A382" s="24"/>
      <c r="B382" s="24"/>
      <c r="C382" s="24"/>
      <c r="D382" s="24"/>
      <c r="E382" s="24"/>
      <c r="F382" s="24"/>
      <c r="G382" s="24"/>
      <c r="H382" s="24" t="s">
        <v>460</v>
      </c>
      <c r="I382" s="25">
        <v>45473</v>
      </c>
      <c r="J382" s="24" t="s">
        <v>465</v>
      </c>
      <c r="K382" s="24" t="s">
        <v>530</v>
      </c>
      <c r="L382" s="24" t="s">
        <v>694</v>
      </c>
      <c r="M382" s="24" t="s">
        <v>710</v>
      </c>
      <c r="N382" s="26"/>
      <c r="O382" s="24" t="s">
        <v>36</v>
      </c>
      <c r="P382" s="27">
        <v>5</v>
      </c>
      <c r="Q382" s="27">
        <f t="shared" si="12"/>
        <v>-704.03</v>
      </c>
    </row>
    <row r="383" spans="1:17" x14ac:dyDescent="0.25">
      <c r="A383" s="28"/>
      <c r="B383" s="28"/>
      <c r="C383" s="28" t="s">
        <v>285</v>
      </c>
      <c r="D383" s="28"/>
      <c r="E383" s="28"/>
      <c r="F383" s="28"/>
      <c r="G383" s="28"/>
      <c r="H383" s="28"/>
      <c r="I383" s="29"/>
      <c r="J383" s="28"/>
      <c r="K383" s="28"/>
      <c r="L383" s="28"/>
      <c r="M383" s="28"/>
      <c r="N383" s="28"/>
      <c r="O383" s="28"/>
      <c r="P383" s="2">
        <v>-704.03</v>
      </c>
      <c r="Q383" s="2">
        <v>-704.03</v>
      </c>
    </row>
    <row r="384" spans="1:17" x14ac:dyDescent="0.25">
      <c r="A384" s="1"/>
      <c r="B384" s="1"/>
      <c r="C384" s="1" t="s">
        <v>287</v>
      </c>
      <c r="D384" s="1"/>
      <c r="E384" s="1"/>
      <c r="F384" s="1"/>
      <c r="G384" s="1"/>
      <c r="H384" s="1"/>
      <c r="I384" s="22"/>
      <c r="J384" s="1"/>
      <c r="K384" s="1"/>
      <c r="L384" s="1"/>
      <c r="M384" s="1"/>
      <c r="N384" s="1"/>
      <c r="O384" s="1"/>
      <c r="P384" s="23"/>
      <c r="Q384" s="23"/>
    </row>
    <row r="385" spans="1:17" x14ac:dyDescent="0.25">
      <c r="A385" s="1"/>
      <c r="B385" s="1"/>
      <c r="C385" s="1"/>
      <c r="D385" s="1" t="s">
        <v>288</v>
      </c>
      <c r="E385" s="1"/>
      <c r="F385" s="1"/>
      <c r="G385" s="1"/>
      <c r="H385" s="1"/>
      <c r="I385" s="22"/>
      <c r="J385" s="1"/>
      <c r="K385" s="1"/>
      <c r="L385" s="1"/>
      <c r="M385" s="1"/>
      <c r="N385" s="1"/>
      <c r="O385" s="1"/>
      <c r="P385" s="23"/>
      <c r="Q385" s="23"/>
    </row>
    <row r="386" spans="1:17" x14ac:dyDescent="0.25">
      <c r="A386" s="24"/>
      <c r="B386" s="24"/>
      <c r="C386" s="24"/>
      <c r="D386" s="24"/>
      <c r="E386" s="24"/>
      <c r="F386" s="24"/>
      <c r="G386" s="24"/>
      <c r="H386" s="24" t="s">
        <v>459</v>
      </c>
      <c r="I386" s="25">
        <v>45459</v>
      </c>
      <c r="J386" s="24"/>
      <c r="K386" s="24" t="s">
        <v>548</v>
      </c>
      <c r="L386" s="24" t="s">
        <v>695</v>
      </c>
      <c r="M386" s="24" t="s">
        <v>710</v>
      </c>
      <c r="N386" s="26"/>
      <c r="O386" s="24" t="s">
        <v>39</v>
      </c>
      <c r="P386" s="30">
        <v>-158.27000000000001</v>
      </c>
      <c r="Q386" s="30">
        <f>ROUND(Q385+P386,5)</f>
        <v>-158.27000000000001</v>
      </c>
    </row>
    <row r="387" spans="1:17" ht="15.75" thickBot="1" x14ac:dyDescent="0.3">
      <c r="A387" s="24"/>
      <c r="B387" s="24"/>
      <c r="C387" s="24"/>
      <c r="D387" s="24"/>
      <c r="E387" s="24"/>
      <c r="F387" s="24"/>
      <c r="G387" s="24"/>
      <c r="H387" s="24" t="s">
        <v>459</v>
      </c>
      <c r="I387" s="25">
        <v>45469</v>
      </c>
      <c r="J387" s="24"/>
      <c r="K387" s="24" t="s">
        <v>549</v>
      </c>
      <c r="L387" s="24" t="s">
        <v>696</v>
      </c>
      <c r="M387" s="24" t="s">
        <v>710</v>
      </c>
      <c r="N387" s="26"/>
      <c r="O387" s="24" t="s">
        <v>39</v>
      </c>
      <c r="P387" s="30">
        <v>-146.32</v>
      </c>
      <c r="Q387" s="30">
        <f>ROUND(Q386+P387,5)</f>
        <v>-304.58999999999997</v>
      </c>
    </row>
    <row r="388" spans="1:17" ht="15.75" thickBot="1" x14ac:dyDescent="0.3">
      <c r="A388" s="28"/>
      <c r="B388" s="28"/>
      <c r="C388" s="28"/>
      <c r="D388" s="28" t="s">
        <v>447</v>
      </c>
      <c r="E388" s="28"/>
      <c r="F388" s="28"/>
      <c r="G388" s="28"/>
      <c r="H388" s="28"/>
      <c r="I388" s="29"/>
      <c r="J388" s="28"/>
      <c r="K388" s="28"/>
      <c r="L388" s="28"/>
      <c r="M388" s="28"/>
      <c r="N388" s="28"/>
      <c r="O388" s="28"/>
      <c r="P388" s="4">
        <f>ROUND(SUM(P385:P387),5)</f>
        <v>-304.58999999999997</v>
      </c>
      <c r="Q388" s="4">
        <f>Q387</f>
        <v>-304.58999999999997</v>
      </c>
    </row>
    <row r="389" spans="1:17" ht="15.75" thickBot="1" x14ac:dyDescent="0.3">
      <c r="A389" s="28"/>
      <c r="B389" s="28"/>
      <c r="C389" s="28" t="s">
        <v>290</v>
      </c>
      <c r="D389" s="28"/>
      <c r="E389" s="28"/>
      <c r="F389" s="28"/>
      <c r="G389" s="28"/>
      <c r="H389" s="28"/>
      <c r="I389" s="29"/>
      <c r="J389" s="28"/>
      <c r="K389" s="28"/>
      <c r="L389" s="28"/>
      <c r="M389" s="28"/>
      <c r="N389" s="28"/>
      <c r="O389" s="28"/>
      <c r="P389" s="3">
        <f>P388</f>
        <v>-304.58999999999997</v>
      </c>
      <c r="Q389" s="3">
        <f>Q388</f>
        <v>-304.58999999999997</v>
      </c>
    </row>
    <row r="390" spans="1:17" x14ac:dyDescent="0.25">
      <c r="A390" s="28"/>
      <c r="B390" s="28" t="s">
        <v>291</v>
      </c>
      <c r="C390" s="28"/>
      <c r="D390" s="28"/>
      <c r="E390" s="28"/>
      <c r="F390" s="28"/>
      <c r="G390" s="28"/>
      <c r="H390" s="28"/>
      <c r="I390" s="29"/>
      <c r="J390" s="28"/>
      <c r="K390" s="28"/>
      <c r="L390" s="28"/>
      <c r="M390" s="28"/>
      <c r="N390" s="28"/>
      <c r="O390" s="28"/>
      <c r="P390" s="2">
        <f>ROUND(P383+P389,5)</f>
        <v>-1008.62</v>
      </c>
      <c r="Q390" s="2">
        <f>ROUND(Q383+Q389,5)</f>
        <v>-1008.62</v>
      </c>
    </row>
    <row r="391" spans="1:17" x14ac:dyDescent="0.25">
      <c r="A391" s="1"/>
      <c r="B391" s="1" t="s">
        <v>292</v>
      </c>
      <c r="C391" s="1"/>
      <c r="D391" s="1"/>
      <c r="E391" s="1"/>
      <c r="F391" s="1"/>
      <c r="G391" s="1"/>
      <c r="H391" s="1"/>
      <c r="I391" s="22"/>
      <c r="J391" s="1"/>
      <c r="K391" s="1"/>
      <c r="L391" s="1"/>
      <c r="M391" s="1"/>
      <c r="N391" s="1"/>
      <c r="O391" s="1"/>
      <c r="P391" s="23"/>
      <c r="Q391" s="23"/>
    </row>
    <row r="392" spans="1:17" x14ac:dyDescent="0.25">
      <c r="A392" s="1"/>
      <c r="B392" s="1"/>
      <c r="C392" s="1" t="s">
        <v>293</v>
      </c>
      <c r="D392" s="1"/>
      <c r="E392" s="1"/>
      <c r="F392" s="1"/>
      <c r="G392" s="1"/>
      <c r="H392" s="1"/>
      <c r="I392" s="22"/>
      <c r="J392" s="1"/>
      <c r="K392" s="1"/>
      <c r="L392" s="1"/>
      <c r="M392" s="1"/>
      <c r="N392" s="1"/>
      <c r="O392" s="1"/>
      <c r="P392" s="23"/>
      <c r="Q392" s="23"/>
    </row>
    <row r="393" spans="1:17" x14ac:dyDescent="0.25">
      <c r="A393" s="24"/>
      <c r="B393" s="24"/>
      <c r="C393" s="24"/>
      <c r="D393" s="24"/>
      <c r="E393" s="24"/>
      <c r="F393" s="24"/>
      <c r="G393" s="24"/>
      <c r="H393" s="24" t="s">
        <v>460</v>
      </c>
      <c r="I393" s="25">
        <v>45446</v>
      </c>
      <c r="J393" s="24" t="s">
        <v>493</v>
      </c>
      <c r="K393" s="24" t="s">
        <v>550</v>
      </c>
      <c r="L393" s="24" t="s">
        <v>697</v>
      </c>
      <c r="M393" s="24" t="s">
        <v>710</v>
      </c>
      <c r="N393" s="26"/>
      <c r="O393" s="24" t="s">
        <v>36</v>
      </c>
      <c r="P393" s="30">
        <v>-30</v>
      </c>
      <c r="Q393" s="30">
        <f>ROUND(Q392+P393,5)</f>
        <v>-30</v>
      </c>
    </row>
    <row r="394" spans="1:17" ht="15.75" thickBot="1" x14ac:dyDescent="0.3">
      <c r="A394" s="24"/>
      <c r="B394" s="24"/>
      <c r="C394" s="24"/>
      <c r="D394" s="24"/>
      <c r="E394" s="24"/>
      <c r="F394" s="24"/>
      <c r="G394" s="24"/>
      <c r="H394" s="24" t="s">
        <v>460</v>
      </c>
      <c r="I394" s="25">
        <v>45460</v>
      </c>
      <c r="J394" s="24" t="s">
        <v>494</v>
      </c>
      <c r="K394" s="24" t="s">
        <v>550</v>
      </c>
      <c r="L394" s="24" t="s">
        <v>698</v>
      </c>
      <c r="M394" s="24" t="s">
        <v>710</v>
      </c>
      <c r="N394" s="26"/>
      <c r="O394" s="24" t="s">
        <v>36</v>
      </c>
      <c r="P394" s="27">
        <v>-30</v>
      </c>
      <c r="Q394" s="27">
        <f>ROUND(Q393+P394,5)</f>
        <v>-60</v>
      </c>
    </row>
    <row r="395" spans="1:17" x14ac:dyDescent="0.25">
      <c r="A395" s="28"/>
      <c r="B395" s="28"/>
      <c r="C395" s="28" t="s">
        <v>448</v>
      </c>
      <c r="D395" s="28"/>
      <c r="E395" s="28"/>
      <c r="F395" s="28"/>
      <c r="G395" s="28"/>
      <c r="H395" s="28"/>
      <c r="I395" s="29"/>
      <c r="J395" s="28"/>
      <c r="K395" s="28"/>
      <c r="L395" s="28"/>
      <c r="M395" s="28"/>
      <c r="N395" s="28"/>
      <c r="O395" s="28"/>
      <c r="P395" s="2">
        <f>ROUND(SUM(P392:P394),5)</f>
        <v>-60</v>
      </c>
      <c r="Q395" s="2">
        <f>Q394</f>
        <v>-60</v>
      </c>
    </row>
    <row r="396" spans="1:17" x14ac:dyDescent="0.25">
      <c r="A396" s="1"/>
      <c r="B396" s="1"/>
      <c r="C396" s="1" t="s">
        <v>297</v>
      </c>
      <c r="D396" s="1"/>
      <c r="E396" s="1"/>
      <c r="F396" s="1"/>
      <c r="G396" s="1"/>
      <c r="H396" s="1"/>
      <c r="I396" s="22"/>
      <c r="J396" s="1"/>
      <c r="K396" s="1"/>
      <c r="L396" s="1"/>
      <c r="M396" s="1"/>
      <c r="N396" s="1"/>
      <c r="O396" s="1"/>
      <c r="P396" s="23"/>
      <c r="Q396" s="23"/>
    </row>
    <row r="397" spans="1:17" ht="15.75" thickBot="1" x14ac:dyDescent="0.3">
      <c r="A397" s="21"/>
      <c r="B397" s="21"/>
      <c r="C397" s="21"/>
      <c r="D397" s="21"/>
      <c r="E397" s="21"/>
      <c r="F397" s="21"/>
      <c r="G397" s="24"/>
      <c r="H397" s="24" t="s">
        <v>459</v>
      </c>
      <c r="I397" s="25">
        <v>45449</v>
      </c>
      <c r="J397" s="24"/>
      <c r="K397" s="24" t="s">
        <v>551</v>
      </c>
      <c r="L397" s="24" t="s">
        <v>699</v>
      </c>
      <c r="M397" s="24" t="s">
        <v>710</v>
      </c>
      <c r="N397" s="26"/>
      <c r="O397" s="24" t="s">
        <v>39</v>
      </c>
      <c r="P397" s="27">
        <v>-79</v>
      </c>
      <c r="Q397" s="27">
        <f>ROUND(Q396+P397,5)</f>
        <v>-79</v>
      </c>
    </row>
    <row r="398" spans="1:17" x14ac:dyDescent="0.25">
      <c r="A398" s="28"/>
      <c r="B398" s="28"/>
      <c r="C398" s="28" t="s">
        <v>449</v>
      </c>
      <c r="D398" s="28"/>
      <c r="E398" s="28"/>
      <c r="F398" s="28"/>
      <c r="G398" s="28"/>
      <c r="H398" s="28"/>
      <c r="I398" s="29"/>
      <c r="J398" s="28"/>
      <c r="K398" s="28"/>
      <c r="L398" s="28"/>
      <c r="M398" s="28"/>
      <c r="N398" s="28"/>
      <c r="O398" s="28"/>
      <c r="P398" s="2">
        <f>ROUND(SUM(P396:P397),5)</f>
        <v>-79</v>
      </c>
      <c r="Q398" s="2">
        <f>Q397</f>
        <v>-79</v>
      </c>
    </row>
    <row r="399" spans="1:17" x14ac:dyDescent="0.25">
      <c r="A399" s="1"/>
      <c r="B399" s="1"/>
      <c r="C399" s="1" t="s">
        <v>298</v>
      </c>
      <c r="D399" s="1"/>
      <c r="E399" s="1"/>
      <c r="F399" s="1"/>
      <c r="G399" s="1"/>
      <c r="H399" s="1"/>
      <c r="I399" s="22"/>
      <c r="J399" s="1"/>
      <c r="K399" s="1"/>
      <c r="L399" s="1"/>
      <c r="M399" s="1"/>
      <c r="N399" s="1"/>
      <c r="O399" s="1"/>
      <c r="P399" s="23"/>
      <c r="Q399" s="23"/>
    </row>
    <row r="400" spans="1:17" x14ac:dyDescent="0.25">
      <c r="A400" s="24"/>
      <c r="B400" s="24"/>
      <c r="C400" s="24"/>
      <c r="D400" s="24"/>
      <c r="E400" s="24"/>
      <c r="F400" s="24"/>
      <c r="G400" s="24"/>
      <c r="H400" s="24" t="s">
        <v>459</v>
      </c>
      <c r="I400" s="25">
        <v>45454</v>
      </c>
      <c r="J400" s="24"/>
      <c r="K400" s="24" t="s">
        <v>552</v>
      </c>
      <c r="L400" s="24" t="s">
        <v>700</v>
      </c>
      <c r="M400" s="24" t="s">
        <v>710</v>
      </c>
      <c r="N400" s="26"/>
      <c r="O400" s="24" t="s">
        <v>39</v>
      </c>
      <c r="P400" s="30">
        <v>-54.5</v>
      </c>
      <c r="Q400" s="30">
        <f>ROUND(Q399+P400,5)</f>
        <v>-54.5</v>
      </c>
    </row>
    <row r="401" spans="1:17" ht="15.75" thickBot="1" x14ac:dyDescent="0.3">
      <c r="A401" s="24"/>
      <c r="B401" s="24"/>
      <c r="C401" s="24"/>
      <c r="D401" s="24"/>
      <c r="E401" s="24"/>
      <c r="F401" s="24"/>
      <c r="G401" s="24"/>
      <c r="H401" s="24" t="s">
        <v>460</v>
      </c>
      <c r="I401" s="25">
        <v>45456</v>
      </c>
      <c r="J401" s="24" t="s">
        <v>495</v>
      </c>
      <c r="K401" s="24" t="s">
        <v>553</v>
      </c>
      <c r="L401" s="24" t="s">
        <v>701</v>
      </c>
      <c r="M401" s="24" t="s">
        <v>710</v>
      </c>
      <c r="N401" s="26"/>
      <c r="O401" s="24" t="s">
        <v>36</v>
      </c>
      <c r="P401" s="30">
        <v>-18</v>
      </c>
      <c r="Q401" s="30">
        <f>ROUND(Q400+P401,5)</f>
        <v>-72.5</v>
      </c>
    </row>
    <row r="402" spans="1:17" ht="15.75" thickBot="1" x14ac:dyDescent="0.3">
      <c r="A402" s="28"/>
      <c r="B402" s="28"/>
      <c r="C402" s="28" t="s">
        <v>450</v>
      </c>
      <c r="D402" s="28"/>
      <c r="E402" s="28"/>
      <c r="F402" s="28"/>
      <c r="G402" s="28"/>
      <c r="H402" s="28"/>
      <c r="I402" s="29"/>
      <c r="J402" s="28"/>
      <c r="K402" s="28"/>
      <c r="L402" s="28"/>
      <c r="M402" s="28"/>
      <c r="N402" s="28"/>
      <c r="O402" s="28"/>
      <c r="P402" s="3">
        <f>ROUND(SUM(P399:P401),5)</f>
        <v>-72.5</v>
      </c>
      <c r="Q402" s="3">
        <f>Q401</f>
        <v>-72.5</v>
      </c>
    </row>
    <row r="403" spans="1:17" x14ac:dyDescent="0.25">
      <c r="A403" s="28"/>
      <c r="B403" s="28" t="s">
        <v>303</v>
      </c>
      <c r="C403" s="28"/>
      <c r="D403" s="28"/>
      <c r="E403" s="28"/>
      <c r="F403" s="28"/>
      <c r="G403" s="28"/>
      <c r="H403" s="28"/>
      <c r="I403" s="29"/>
      <c r="J403" s="28"/>
      <c r="K403" s="28"/>
      <c r="L403" s="28"/>
      <c r="M403" s="28"/>
      <c r="N403" s="28"/>
      <c r="O403" s="28"/>
      <c r="P403" s="2">
        <f>ROUND(P395+P398+P402,5)</f>
        <v>-211.5</v>
      </c>
      <c r="Q403" s="2">
        <f>ROUND(Q395+Q398+Q402,5)</f>
        <v>-211.5</v>
      </c>
    </row>
    <row r="404" spans="1:17" x14ac:dyDescent="0.25">
      <c r="A404" s="1"/>
      <c r="B404" s="1" t="s">
        <v>309</v>
      </c>
      <c r="C404" s="1"/>
      <c r="D404" s="1"/>
      <c r="E404" s="1"/>
      <c r="F404" s="1"/>
      <c r="G404" s="1"/>
      <c r="H404" s="1"/>
      <c r="I404" s="22"/>
      <c r="J404" s="1"/>
      <c r="K404" s="1"/>
      <c r="L404" s="1"/>
      <c r="M404" s="1"/>
      <c r="N404" s="1"/>
      <c r="O404" s="1"/>
      <c r="P404" s="23"/>
      <c r="Q404" s="23"/>
    </row>
    <row r="405" spans="1:17" x14ac:dyDescent="0.25">
      <c r="A405" s="1"/>
      <c r="B405" s="1"/>
      <c r="C405" s="1" t="s">
        <v>310</v>
      </c>
      <c r="D405" s="1"/>
      <c r="E405" s="1"/>
      <c r="F405" s="1"/>
      <c r="G405" s="1"/>
      <c r="H405" s="1"/>
      <c r="I405" s="22"/>
      <c r="J405" s="1"/>
      <c r="K405" s="1"/>
      <c r="L405" s="1"/>
      <c r="M405" s="1"/>
      <c r="N405" s="1"/>
      <c r="O405" s="1"/>
      <c r="P405" s="23"/>
      <c r="Q405" s="23"/>
    </row>
    <row r="406" spans="1:17" x14ac:dyDescent="0.25">
      <c r="A406" s="1"/>
      <c r="B406" s="1"/>
      <c r="C406" s="1"/>
      <c r="D406" s="1" t="s">
        <v>311</v>
      </c>
      <c r="E406" s="1"/>
      <c r="F406" s="1"/>
      <c r="G406" s="1"/>
      <c r="H406" s="1"/>
      <c r="I406" s="22"/>
      <c r="J406" s="1"/>
      <c r="K406" s="1"/>
      <c r="L406" s="1"/>
      <c r="M406" s="1"/>
      <c r="N406" s="1"/>
      <c r="O406" s="1"/>
      <c r="P406" s="23"/>
      <c r="Q406" s="23"/>
    </row>
    <row r="407" spans="1:17" ht="15.75" thickBot="1" x14ac:dyDescent="0.3">
      <c r="A407" s="21"/>
      <c r="B407" s="21"/>
      <c r="C407" s="21"/>
      <c r="D407" s="21"/>
      <c r="E407" s="21"/>
      <c r="F407" s="21"/>
      <c r="G407" s="24"/>
      <c r="H407" s="24" t="s">
        <v>462</v>
      </c>
      <c r="I407" s="25">
        <v>45447</v>
      </c>
      <c r="J407" s="24" t="s">
        <v>496</v>
      </c>
      <c r="K407" s="24" t="s">
        <v>554</v>
      </c>
      <c r="L407" s="24" t="s">
        <v>702</v>
      </c>
      <c r="M407" s="24" t="s">
        <v>710</v>
      </c>
      <c r="N407" s="26"/>
      <c r="O407" s="24" t="s">
        <v>16</v>
      </c>
      <c r="P407" s="27">
        <v>250</v>
      </c>
      <c r="Q407" s="27">
        <f>ROUND(Q406+P407,5)</f>
        <v>250</v>
      </c>
    </row>
    <row r="408" spans="1:17" x14ac:dyDescent="0.25">
      <c r="A408" s="28"/>
      <c r="B408" s="28"/>
      <c r="C408" s="28"/>
      <c r="D408" s="28" t="s">
        <v>451</v>
      </c>
      <c r="E408" s="28"/>
      <c r="F408" s="28"/>
      <c r="G408" s="28"/>
      <c r="H408" s="28"/>
      <c r="I408" s="29"/>
      <c r="J408" s="28"/>
      <c r="K408" s="28"/>
      <c r="L408" s="28"/>
      <c r="M408" s="28"/>
      <c r="N408" s="28"/>
      <c r="O408" s="28"/>
      <c r="P408" s="2">
        <f>ROUND(SUM(P406:P407),5)</f>
        <v>250</v>
      </c>
      <c r="Q408" s="2">
        <f>Q407</f>
        <v>250</v>
      </c>
    </row>
    <row r="409" spans="1:17" x14ac:dyDescent="0.25">
      <c r="A409" s="1"/>
      <c r="B409" s="1"/>
      <c r="C409" s="1"/>
      <c r="D409" s="1" t="s">
        <v>313</v>
      </c>
      <c r="E409" s="1"/>
      <c r="F409" s="1"/>
      <c r="G409" s="1"/>
      <c r="H409" s="1"/>
      <c r="I409" s="22"/>
      <c r="J409" s="1"/>
      <c r="K409" s="1"/>
      <c r="L409" s="1"/>
      <c r="M409" s="1"/>
      <c r="N409" s="1"/>
      <c r="O409" s="1"/>
      <c r="P409" s="23"/>
      <c r="Q409" s="23"/>
    </row>
    <row r="410" spans="1:17" ht="15.75" thickBot="1" x14ac:dyDescent="0.3">
      <c r="A410" s="21"/>
      <c r="B410" s="21"/>
      <c r="C410" s="21"/>
      <c r="D410" s="21"/>
      <c r="E410" s="21"/>
      <c r="F410" s="21"/>
      <c r="G410" s="24"/>
      <c r="H410" s="24" t="s">
        <v>462</v>
      </c>
      <c r="I410" s="25">
        <v>45455</v>
      </c>
      <c r="J410" s="24" t="s">
        <v>497</v>
      </c>
      <c r="K410" s="24" t="s">
        <v>555</v>
      </c>
      <c r="L410" s="24" t="s">
        <v>703</v>
      </c>
      <c r="M410" s="24" t="s">
        <v>710</v>
      </c>
      <c r="N410" s="26"/>
      <c r="O410" s="24" t="s">
        <v>16</v>
      </c>
      <c r="P410" s="27">
        <v>150</v>
      </c>
      <c r="Q410" s="27">
        <f>ROUND(Q409+P410,5)</f>
        <v>150</v>
      </c>
    </row>
    <row r="411" spans="1:17" x14ac:dyDescent="0.25">
      <c r="A411" s="28"/>
      <c r="B411" s="28"/>
      <c r="C411" s="28"/>
      <c r="D411" s="28" t="s">
        <v>452</v>
      </c>
      <c r="E411" s="28"/>
      <c r="F411" s="28"/>
      <c r="G411" s="28"/>
      <c r="H411" s="28"/>
      <c r="I411" s="29"/>
      <c r="J411" s="28"/>
      <c r="K411" s="28"/>
      <c r="L411" s="28"/>
      <c r="M411" s="28"/>
      <c r="N411" s="28"/>
      <c r="O411" s="28"/>
      <c r="P411" s="2">
        <f>ROUND(SUM(P409:P410),5)</f>
        <v>150</v>
      </c>
      <c r="Q411" s="2">
        <f>Q410</f>
        <v>150</v>
      </c>
    </row>
    <row r="412" spans="1:17" x14ac:dyDescent="0.25">
      <c r="A412" s="1"/>
      <c r="B412" s="1"/>
      <c r="C412" s="1"/>
      <c r="D412" s="1" t="s">
        <v>315</v>
      </c>
      <c r="E412" s="1"/>
      <c r="F412" s="1"/>
      <c r="G412" s="1"/>
      <c r="H412" s="1"/>
      <c r="I412" s="22"/>
      <c r="J412" s="1"/>
      <c r="K412" s="1"/>
      <c r="L412" s="1"/>
      <c r="M412" s="1"/>
      <c r="N412" s="1"/>
      <c r="O412" s="1"/>
      <c r="P412" s="23"/>
      <c r="Q412" s="23"/>
    </row>
    <row r="413" spans="1:17" x14ac:dyDescent="0.25">
      <c r="A413" s="24"/>
      <c r="B413" s="24"/>
      <c r="C413" s="24"/>
      <c r="D413" s="24"/>
      <c r="E413" s="24"/>
      <c r="F413" s="24"/>
      <c r="G413" s="24"/>
      <c r="H413" s="24" t="s">
        <v>462</v>
      </c>
      <c r="I413" s="25">
        <v>45453</v>
      </c>
      <c r="J413" s="24" t="s">
        <v>498</v>
      </c>
      <c r="K413" s="24" t="s">
        <v>556</v>
      </c>
      <c r="L413" s="24" t="s">
        <v>704</v>
      </c>
      <c r="M413" s="24" t="s">
        <v>710</v>
      </c>
      <c r="N413" s="26"/>
      <c r="O413" s="24" t="s">
        <v>16</v>
      </c>
      <c r="P413" s="30">
        <v>150</v>
      </c>
      <c r="Q413" s="30">
        <f>ROUND(Q412+P413,5)</f>
        <v>150</v>
      </c>
    </row>
    <row r="414" spans="1:17" x14ac:dyDescent="0.25">
      <c r="A414" s="24"/>
      <c r="B414" s="24"/>
      <c r="C414" s="24"/>
      <c r="D414" s="24"/>
      <c r="E414" s="24"/>
      <c r="F414" s="24"/>
      <c r="G414" s="24"/>
      <c r="H414" s="24" t="s">
        <v>462</v>
      </c>
      <c r="I414" s="25">
        <v>45467</v>
      </c>
      <c r="J414" s="24" t="s">
        <v>499</v>
      </c>
      <c r="K414" s="24" t="s">
        <v>557</v>
      </c>
      <c r="L414" s="24" t="s">
        <v>705</v>
      </c>
      <c r="M414" s="24" t="s">
        <v>710</v>
      </c>
      <c r="N414" s="26"/>
      <c r="O414" s="24" t="s">
        <v>16</v>
      </c>
      <c r="P414" s="30">
        <v>150</v>
      </c>
      <c r="Q414" s="30">
        <f>ROUND(Q413+P414,5)</f>
        <v>300</v>
      </c>
    </row>
    <row r="415" spans="1:17" x14ac:dyDescent="0.25">
      <c r="A415" s="24"/>
      <c r="B415" s="24"/>
      <c r="C415" s="24"/>
      <c r="D415" s="24"/>
      <c r="E415" s="24"/>
      <c r="F415" s="24"/>
      <c r="G415" s="24"/>
      <c r="H415" s="24" t="s">
        <v>462</v>
      </c>
      <c r="I415" s="25">
        <v>45469</v>
      </c>
      <c r="J415" s="24" t="s">
        <v>500</v>
      </c>
      <c r="K415" s="24" t="s">
        <v>558</v>
      </c>
      <c r="L415" s="24" t="s">
        <v>706</v>
      </c>
      <c r="M415" s="24" t="s">
        <v>710</v>
      </c>
      <c r="N415" s="26"/>
      <c r="O415" s="24" t="s">
        <v>16</v>
      </c>
      <c r="P415" s="30">
        <v>376</v>
      </c>
      <c r="Q415" s="30">
        <f>ROUND(Q414+P415,5)</f>
        <v>676</v>
      </c>
    </row>
    <row r="416" spans="1:17" ht="15.75" thickBot="1" x14ac:dyDescent="0.3">
      <c r="A416" s="24"/>
      <c r="B416" s="24"/>
      <c r="C416" s="24"/>
      <c r="D416" s="24"/>
      <c r="E416" s="24"/>
      <c r="F416" s="24"/>
      <c r="G416" s="24"/>
      <c r="H416" s="24" t="s">
        <v>462</v>
      </c>
      <c r="I416" s="25">
        <v>45469</v>
      </c>
      <c r="J416" s="24" t="s">
        <v>501</v>
      </c>
      <c r="K416" s="24" t="s">
        <v>559</v>
      </c>
      <c r="L416" s="24" t="s">
        <v>707</v>
      </c>
      <c r="M416" s="24" t="s">
        <v>710</v>
      </c>
      <c r="N416" s="26"/>
      <c r="O416" s="24" t="s">
        <v>16</v>
      </c>
      <c r="P416" s="30">
        <v>150</v>
      </c>
      <c r="Q416" s="30">
        <f>ROUND(Q415+P416,5)</f>
        <v>826</v>
      </c>
    </row>
    <row r="417" spans="1:17" ht="15.75" thickBot="1" x14ac:dyDescent="0.3">
      <c r="A417" s="28"/>
      <c r="B417" s="28"/>
      <c r="C417" s="28"/>
      <c r="D417" s="28" t="s">
        <v>453</v>
      </c>
      <c r="E417" s="28"/>
      <c r="F417" s="28"/>
      <c r="G417" s="28"/>
      <c r="H417" s="28"/>
      <c r="I417" s="29"/>
      <c r="J417" s="28"/>
      <c r="K417" s="28"/>
      <c r="L417" s="28"/>
      <c r="M417" s="28"/>
      <c r="N417" s="28"/>
      <c r="O417" s="28"/>
      <c r="P417" s="4">
        <f>ROUND(SUM(P412:P416),5)</f>
        <v>826</v>
      </c>
      <c r="Q417" s="4">
        <f>Q416</f>
        <v>826</v>
      </c>
    </row>
    <row r="418" spans="1:17" ht="15.75" thickBot="1" x14ac:dyDescent="0.3">
      <c r="A418" s="28"/>
      <c r="B418" s="28"/>
      <c r="C418" s="28" t="s">
        <v>317</v>
      </c>
      <c r="D418" s="28"/>
      <c r="E418" s="28"/>
      <c r="F418" s="28"/>
      <c r="G418" s="28"/>
      <c r="H418" s="28"/>
      <c r="I418" s="29"/>
      <c r="J418" s="28"/>
      <c r="K418" s="28"/>
      <c r="L418" s="28"/>
      <c r="M418" s="28"/>
      <c r="N418" s="28"/>
      <c r="O418" s="28"/>
      <c r="P418" s="3">
        <f>ROUND(P408+P411+P417,5)</f>
        <v>1226</v>
      </c>
      <c r="Q418" s="3">
        <f>ROUND(Q408+Q411+Q417,5)</f>
        <v>1226</v>
      </c>
    </row>
    <row r="419" spans="1:17" x14ac:dyDescent="0.25">
      <c r="A419" s="28"/>
      <c r="B419" s="28" t="s">
        <v>339</v>
      </c>
      <c r="C419" s="28"/>
      <c r="D419" s="28"/>
      <c r="E419" s="28"/>
      <c r="F419" s="28"/>
      <c r="G419" s="28"/>
      <c r="H419" s="28"/>
      <c r="I419" s="29"/>
      <c r="J419" s="28"/>
      <c r="K419" s="28"/>
      <c r="L419" s="28"/>
      <c r="M419" s="28"/>
      <c r="N419" s="28"/>
      <c r="O419" s="28"/>
      <c r="P419" s="2">
        <f>P418</f>
        <v>1226</v>
      </c>
      <c r="Q419" s="2">
        <f>Q418</f>
        <v>1226</v>
      </c>
    </row>
    <row r="420" spans="1:17" x14ac:dyDescent="0.25">
      <c r="A420" s="1"/>
      <c r="B420" s="1" t="s">
        <v>342</v>
      </c>
      <c r="C420" s="1"/>
      <c r="D420" s="1"/>
      <c r="E420" s="1"/>
      <c r="F420" s="1"/>
      <c r="G420" s="1"/>
      <c r="H420" s="1"/>
      <c r="I420" s="22"/>
      <c r="J420" s="1"/>
      <c r="K420" s="1"/>
      <c r="L420" s="1"/>
      <c r="M420" s="1"/>
      <c r="N420" s="1"/>
      <c r="O420" s="1"/>
      <c r="P420" s="23"/>
      <c r="Q420" s="23"/>
    </row>
    <row r="421" spans="1:17" x14ac:dyDescent="0.25">
      <c r="A421" s="1"/>
      <c r="B421" s="1"/>
      <c r="C421" s="1" t="s">
        <v>343</v>
      </c>
      <c r="D421" s="1"/>
      <c r="E421" s="1"/>
      <c r="F421" s="1"/>
      <c r="G421" s="1"/>
      <c r="H421" s="1"/>
      <c r="I421" s="22"/>
      <c r="J421" s="1"/>
      <c r="K421" s="1"/>
      <c r="L421" s="1"/>
      <c r="M421" s="1"/>
      <c r="N421" s="1"/>
      <c r="O421" s="1"/>
      <c r="P421" s="23"/>
      <c r="Q421" s="23"/>
    </row>
    <row r="422" spans="1:17" ht="15.75" thickBot="1" x14ac:dyDescent="0.3">
      <c r="A422" s="21"/>
      <c r="B422" s="21"/>
      <c r="C422" s="21"/>
      <c r="D422" s="21"/>
      <c r="E422" s="21"/>
      <c r="F422" s="21"/>
      <c r="G422" s="24"/>
      <c r="H422" s="24" t="s">
        <v>460</v>
      </c>
      <c r="I422" s="25">
        <v>45456</v>
      </c>
      <c r="J422" s="24" t="s">
        <v>502</v>
      </c>
      <c r="K422" s="24" t="s">
        <v>560</v>
      </c>
      <c r="L422" s="24" t="s">
        <v>708</v>
      </c>
      <c r="M422" s="24" t="s">
        <v>710</v>
      </c>
      <c r="N422" s="26"/>
      <c r="O422" s="24" t="s">
        <v>36</v>
      </c>
      <c r="P422" s="30">
        <v>-2600</v>
      </c>
      <c r="Q422" s="30">
        <f>ROUND(Q421+P422,5)</f>
        <v>-2600</v>
      </c>
    </row>
    <row r="423" spans="1:17" ht="15.75" thickBot="1" x14ac:dyDescent="0.3">
      <c r="A423" s="28"/>
      <c r="B423" s="28"/>
      <c r="C423" s="28" t="s">
        <v>454</v>
      </c>
      <c r="D423" s="28"/>
      <c r="E423" s="28"/>
      <c r="F423" s="28"/>
      <c r="G423" s="28"/>
      <c r="H423" s="28"/>
      <c r="I423" s="29"/>
      <c r="J423" s="28"/>
      <c r="K423" s="28"/>
      <c r="L423" s="28"/>
      <c r="M423" s="28"/>
      <c r="N423" s="28"/>
      <c r="O423" s="28"/>
      <c r="P423" s="3">
        <f>ROUND(SUM(P421:P422),5)</f>
        <v>-2600</v>
      </c>
      <c r="Q423" s="3">
        <f>Q422</f>
        <v>-2600</v>
      </c>
    </row>
    <row r="424" spans="1:17" x14ac:dyDescent="0.25">
      <c r="A424" s="28"/>
      <c r="B424" s="28" t="s">
        <v>345</v>
      </c>
      <c r="C424" s="28"/>
      <c r="D424" s="28"/>
      <c r="E424" s="28"/>
      <c r="F424" s="28"/>
      <c r="G424" s="28"/>
      <c r="H424" s="28"/>
      <c r="I424" s="29"/>
      <c r="J424" s="28"/>
      <c r="K424" s="28"/>
      <c r="L424" s="28"/>
      <c r="M424" s="28"/>
      <c r="N424" s="28"/>
      <c r="O424" s="28"/>
      <c r="P424" s="2">
        <f>P423</f>
        <v>-2600</v>
      </c>
      <c r="Q424" s="2">
        <f>Q423</f>
        <v>-2600</v>
      </c>
    </row>
    <row r="425" spans="1:17" x14ac:dyDescent="0.25">
      <c r="A425" s="1"/>
      <c r="B425" s="1" t="s">
        <v>346</v>
      </c>
      <c r="C425" s="1"/>
      <c r="D425" s="1"/>
      <c r="E425" s="1"/>
      <c r="F425" s="1"/>
      <c r="G425" s="1"/>
      <c r="H425" s="1"/>
      <c r="I425" s="22"/>
      <c r="J425" s="1"/>
      <c r="K425" s="1"/>
      <c r="L425" s="1"/>
      <c r="M425" s="1"/>
      <c r="N425" s="1"/>
      <c r="O425" s="1"/>
      <c r="P425" s="23"/>
      <c r="Q425" s="23"/>
    </row>
    <row r="426" spans="1:17" x14ac:dyDescent="0.25">
      <c r="A426" s="1"/>
      <c r="B426" s="1"/>
      <c r="C426" s="1" t="s">
        <v>347</v>
      </c>
      <c r="D426" s="1"/>
      <c r="E426" s="1"/>
      <c r="F426" s="1"/>
      <c r="G426" s="1"/>
      <c r="H426" s="1"/>
      <c r="I426" s="22"/>
      <c r="J426" s="1"/>
      <c r="K426" s="1"/>
      <c r="L426" s="1"/>
      <c r="M426" s="1"/>
      <c r="N426" s="1"/>
      <c r="O426" s="1"/>
      <c r="P426" s="23"/>
      <c r="Q426" s="23"/>
    </row>
    <row r="427" spans="1:17" x14ac:dyDescent="0.25">
      <c r="A427" s="1"/>
      <c r="B427" s="1"/>
      <c r="C427" s="1"/>
      <c r="D427" s="1" t="s">
        <v>348</v>
      </c>
      <c r="E427" s="1"/>
      <c r="F427" s="1"/>
      <c r="G427" s="1"/>
      <c r="H427" s="1"/>
      <c r="I427" s="22"/>
      <c r="J427" s="1"/>
      <c r="K427" s="1"/>
      <c r="L427" s="1"/>
      <c r="M427" s="1"/>
      <c r="N427" s="1"/>
      <c r="O427" s="1"/>
      <c r="P427" s="23"/>
      <c r="Q427" s="23"/>
    </row>
    <row r="428" spans="1:17" x14ac:dyDescent="0.25">
      <c r="A428" s="24"/>
      <c r="B428" s="24"/>
      <c r="C428" s="24"/>
      <c r="D428" s="24"/>
      <c r="E428" s="24"/>
      <c r="F428" s="24"/>
      <c r="G428" s="24"/>
      <c r="H428" s="24" t="s">
        <v>461</v>
      </c>
      <c r="I428" s="25">
        <v>45471</v>
      </c>
      <c r="J428" s="24" t="s">
        <v>467</v>
      </c>
      <c r="K428" s="24" t="s">
        <v>515</v>
      </c>
      <c r="L428" s="24" t="s">
        <v>577</v>
      </c>
      <c r="M428" s="24" t="s">
        <v>710</v>
      </c>
      <c r="N428" s="26"/>
      <c r="O428" s="24" t="s">
        <v>10</v>
      </c>
      <c r="P428" s="30">
        <v>0</v>
      </c>
      <c r="Q428" s="30">
        <f>ROUND(Q427+P428,5)</f>
        <v>0</v>
      </c>
    </row>
    <row r="429" spans="1:17" ht="15.75" thickBot="1" x14ac:dyDescent="0.3">
      <c r="A429" s="24"/>
      <c r="B429" s="24"/>
      <c r="C429" s="24"/>
      <c r="D429" s="24"/>
      <c r="E429" s="24"/>
      <c r="F429" s="24"/>
      <c r="G429" s="24"/>
      <c r="H429" s="24" t="s">
        <v>461</v>
      </c>
      <c r="I429" s="25">
        <v>45471</v>
      </c>
      <c r="J429" s="24" t="s">
        <v>467</v>
      </c>
      <c r="K429" s="24" t="s">
        <v>515</v>
      </c>
      <c r="L429" s="24" t="s">
        <v>577</v>
      </c>
      <c r="M429" s="24" t="s">
        <v>710</v>
      </c>
      <c r="N429" s="26"/>
      <c r="O429" s="24" t="s">
        <v>10</v>
      </c>
      <c r="P429" s="30">
        <v>0</v>
      </c>
      <c r="Q429" s="30">
        <f>ROUND(Q428+P429,5)</f>
        <v>0</v>
      </c>
    </row>
    <row r="430" spans="1:17" ht="15.75" thickBot="1" x14ac:dyDescent="0.3">
      <c r="A430" s="28"/>
      <c r="B430" s="28"/>
      <c r="C430" s="28"/>
      <c r="D430" s="28" t="s">
        <v>455</v>
      </c>
      <c r="E430" s="28"/>
      <c r="F430" s="28"/>
      <c r="G430" s="28"/>
      <c r="H430" s="28"/>
      <c r="I430" s="29"/>
      <c r="J430" s="28"/>
      <c r="K430" s="28"/>
      <c r="L430" s="28"/>
      <c r="M430" s="28"/>
      <c r="N430" s="28"/>
      <c r="O430" s="28"/>
      <c r="P430" s="3">
        <f>ROUND(SUM(P427:P429),5)</f>
        <v>0</v>
      </c>
      <c r="Q430" s="3">
        <f>Q429</f>
        <v>0</v>
      </c>
    </row>
    <row r="431" spans="1:17" x14ac:dyDescent="0.25">
      <c r="A431" s="28"/>
      <c r="B431" s="28"/>
      <c r="C431" s="28" t="s">
        <v>349</v>
      </c>
      <c r="D431" s="28"/>
      <c r="E431" s="28"/>
      <c r="F431" s="28"/>
      <c r="G431" s="28"/>
      <c r="H431" s="28"/>
      <c r="I431" s="29"/>
      <c r="J431" s="28"/>
      <c r="K431" s="28"/>
      <c r="L431" s="28"/>
      <c r="M431" s="28"/>
      <c r="N431" s="28"/>
      <c r="O431" s="28"/>
      <c r="P431" s="2">
        <f>P430</f>
        <v>0</v>
      </c>
      <c r="Q431" s="2">
        <f>Q430</f>
        <v>0</v>
      </c>
    </row>
    <row r="432" spans="1:17" x14ac:dyDescent="0.25">
      <c r="A432" s="1"/>
      <c r="B432" s="1"/>
      <c r="C432" s="1" t="s">
        <v>350</v>
      </c>
      <c r="D432" s="1"/>
      <c r="E432" s="1"/>
      <c r="F432" s="1"/>
      <c r="G432" s="1"/>
      <c r="H432" s="1"/>
      <c r="I432" s="22"/>
      <c r="J432" s="1"/>
      <c r="K432" s="1"/>
      <c r="L432" s="1"/>
      <c r="M432" s="1"/>
      <c r="N432" s="1"/>
      <c r="O432" s="1"/>
      <c r="P432" s="23"/>
      <c r="Q432" s="23"/>
    </row>
    <row r="433" spans="1:17" x14ac:dyDescent="0.25">
      <c r="A433" s="24"/>
      <c r="B433" s="24"/>
      <c r="C433" s="24"/>
      <c r="D433" s="24"/>
      <c r="E433" s="24"/>
      <c r="F433" s="24"/>
      <c r="G433" s="24"/>
      <c r="H433" s="24" t="s">
        <v>460</v>
      </c>
      <c r="I433" s="25">
        <v>45445</v>
      </c>
      <c r="J433" s="24" t="s">
        <v>479</v>
      </c>
      <c r="K433" s="24" t="s">
        <v>527</v>
      </c>
      <c r="L433" s="24" t="s">
        <v>583</v>
      </c>
      <c r="M433" s="24" t="s">
        <v>710</v>
      </c>
      <c r="N433" s="26"/>
      <c r="O433" s="24" t="s">
        <v>36</v>
      </c>
      <c r="P433" s="30">
        <v>-300</v>
      </c>
      <c r="Q433" s="30">
        <f>ROUND(Q432+P433,5)</f>
        <v>-300</v>
      </c>
    </row>
    <row r="434" spans="1:17" ht="15.75" thickBot="1" x14ac:dyDescent="0.3">
      <c r="A434" s="24"/>
      <c r="B434" s="24"/>
      <c r="C434" s="24"/>
      <c r="D434" s="24"/>
      <c r="E434" s="24"/>
      <c r="F434" s="24"/>
      <c r="G434" s="24"/>
      <c r="H434" s="24" t="s">
        <v>459</v>
      </c>
      <c r="I434" s="25">
        <v>45447</v>
      </c>
      <c r="J434" s="24"/>
      <c r="K434" s="24" t="s">
        <v>528</v>
      </c>
      <c r="L434" s="24" t="s">
        <v>709</v>
      </c>
      <c r="M434" s="24" t="s">
        <v>710</v>
      </c>
      <c r="N434" s="26"/>
      <c r="O434" s="24" t="s">
        <v>39</v>
      </c>
      <c r="P434" s="30">
        <v>-79.959999999999994</v>
      </c>
      <c r="Q434" s="30">
        <f>ROUND(Q433+P434,5)</f>
        <v>-379.96</v>
      </c>
    </row>
    <row r="435" spans="1:17" ht="15.75" thickBot="1" x14ac:dyDescent="0.3">
      <c r="A435" s="28"/>
      <c r="B435" s="28"/>
      <c r="C435" s="28" t="s">
        <v>456</v>
      </c>
      <c r="D435" s="28"/>
      <c r="E435" s="28"/>
      <c r="F435" s="28"/>
      <c r="G435" s="28"/>
      <c r="H435" s="28"/>
      <c r="I435" s="29"/>
      <c r="J435" s="28"/>
      <c r="K435" s="28"/>
      <c r="L435" s="28"/>
      <c r="M435" s="28"/>
      <c r="N435" s="28"/>
      <c r="O435" s="28"/>
      <c r="P435" s="4">
        <f>ROUND(SUM(P432:P434),5)</f>
        <v>-379.96</v>
      </c>
      <c r="Q435" s="4">
        <f>Q434</f>
        <v>-379.96</v>
      </c>
    </row>
    <row r="436" spans="1:17" ht="15.75" thickBot="1" x14ac:dyDescent="0.3">
      <c r="A436" s="28"/>
      <c r="B436" s="28" t="s">
        <v>351</v>
      </c>
      <c r="C436" s="28"/>
      <c r="D436" s="28"/>
      <c r="E436" s="28"/>
      <c r="F436" s="28"/>
      <c r="G436" s="28"/>
      <c r="H436" s="28"/>
      <c r="I436" s="29"/>
      <c r="J436" s="28"/>
      <c r="K436" s="28"/>
      <c r="L436" s="28"/>
      <c r="M436" s="28"/>
      <c r="N436" s="28"/>
      <c r="O436" s="28"/>
      <c r="P436" s="4">
        <f>ROUND(P431+P435,5)</f>
        <v>-379.96</v>
      </c>
      <c r="Q436" s="4">
        <f>ROUND(Q431+Q435,5)</f>
        <v>-379.96</v>
      </c>
    </row>
    <row r="437" spans="1:17" s="7" customFormat="1" ht="12" thickBot="1" x14ac:dyDescent="0.25">
      <c r="A437" s="5" t="s">
        <v>457</v>
      </c>
      <c r="B437" s="5"/>
      <c r="C437" s="5"/>
      <c r="D437" s="5"/>
      <c r="E437" s="5"/>
      <c r="F437" s="5"/>
      <c r="G437" s="5"/>
      <c r="H437" s="5"/>
      <c r="I437" s="31"/>
      <c r="J437" s="5"/>
      <c r="K437" s="5"/>
      <c r="L437" s="5"/>
      <c r="M437" s="5"/>
      <c r="N437" s="5"/>
      <c r="O437" s="5"/>
      <c r="P437" s="6">
        <f>ROUND(P4+P13+P27+P259+P283+P368+P373+P390+P403+P419+P424+P436,5)</f>
        <v>-94747.24</v>
      </c>
      <c r="Q437" s="6">
        <f>ROUND(Q4+Q13+Q27+Q259+Q283+Q368+Q373+Q390+Q403+Q419+Q424+Q436,5)</f>
        <v>-94747.24</v>
      </c>
    </row>
    <row r="438" spans="1:17" ht="15.75" thickTop="1" x14ac:dyDescent="0.25"/>
  </sheetData>
  <pageMargins left="0.7" right="0.7" top="0.75" bottom="0.75" header="0.1" footer="0.3"/>
  <pageSetup orientation="portrait" r:id="rId1"/>
  <headerFooter>
    <oddHeader>&amp;L&amp;"Arial,Bold"&amp;8 9:36 AM
&amp;"Arial,Bold"&amp;8 07/10/24
&amp;"Arial,Bold"&amp;8 Accrual Basis&amp;C&amp;"Arial,Bold"&amp;12 Nederland Fire Protection District
&amp;"Arial,Bold"&amp;14 Transaction Detail By Account
&amp;"Arial,Bold"&amp;10 June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4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4" r:id="rId4" name="HEADER"/>
      </mc:Fallback>
    </mc:AlternateContent>
    <mc:AlternateContent xmlns:mc="http://schemas.openxmlformats.org/markup-compatibility/2006">
      <mc:Choice Requires="x14">
        <control shapeId="13313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3313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2A2B-B316-4B92-A257-57D7A9435567}">
  <dimension ref="A1:AK64"/>
  <sheetViews>
    <sheetView workbookViewId="0">
      <selection sqref="A1:AK64"/>
    </sheetView>
  </sheetViews>
  <sheetFormatPr defaultRowHeight="12.75" x14ac:dyDescent="0.2"/>
  <cols>
    <col min="1" max="16384" width="9.140625" style="13"/>
  </cols>
  <sheetData>
    <row r="1" spans="1:37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AB056-43F7-4F00-943E-274F5E76BAFD}">
  <sheetPr codeName="Sheet5"/>
  <dimension ref="A1:M308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5" x14ac:dyDescent="0.25"/>
  <cols>
    <col min="1" max="8" width="3" style="12" customWidth="1"/>
    <col min="9" max="9" width="31.28515625" style="12" customWidth="1"/>
    <col min="10" max="10" width="10.140625" bestFit="1" customWidth="1"/>
    <col min="11" max="11" width="10" bestFit="1" customWidth="1"/>
    <col min="12" max="12" width="12" bestFit="1" customWidth="1"/>
    <col min="13" max="13" width="10.2851562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1" customFormat="1" ht="16.5" thickTop="1" thickBot="1" x14ac:dyDescent="0.3">
      <c r="A2" s="9"/>
      <c r="B2" s="9"/>
      <c r="C2" s="9"/>
      <c r="D2" s="9"/>
      <c r="E2" s="9"/>
      <c r="F2" s="9"/>
      <c r="G2" s="9"/>
      <c r="H2" s="9"/>
      <c r="I2" s="9"/>
      <c r="J2" s="20" t="s">
        <v>711</v>
      </c>
      <c r="K2" s="20" t="s">
        <v>73</v>
      </c>
      <c r="L2" s="20" t="s">
        <v>74</v>
      </c>
      <c r="M2" s="20" t="s">
        <v>75</v>
      </c>
    </row>
    <row r="3" spans="1:13" ht="15.75" thickTop="1" x14ac:dyDescent="0.25">
      <c r="A3" s="1"/>
      <c r="B3" s="1" t="s">
        <v>76</v>
      </c>
      <c r="C3" s="1"/>
      <c r="D3" s="1"/>
      <c r="E3" s="1"/>
      <c r="F3" s="1"/>
      <c r="G3" s="1"/>
      <c r="H3" s="1"/>
      <c r="I3" s="1"/>
      <c r="J3" s="2"/>
      <c r="K3" s="2"/>
      <c r="L3" s="2"/>
      <c r="M3" s="15"/>
    </row>
    <row r="4" spans="1:13" x14ac:dyDescent="0.25">
      <c r="A4" s="1"/>
      <c r="B4" s="1"/>
      <c r="C4" s="1"/>
      <c r="D4" s="1" t="s">
        <v>77</v>
      </c>
      <c r="E4" s="1"/>
      <c r="F4" s="1"/>
      <c r="G4" s="1"/>
      <c r="H4" s="1"/>
      <c r="I4" s="1"/>
      <c r="J4" s="2"/>
      <c r="K4" s="2"/>
      <c r="L4" s="2"/>
      <c r="M4" s="15"/>
    </row>
    <row r="5" spans="1:13" x14ac:dyDescent="0.25">
      <c r="A5" s="1"/>
      <c r="B5" s="1"/>
      <c r="C5" s="1"/>
      <c r="D5" s="1"/>
      <c r="E5" s="1" t="s">
        <v>78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5">
        <f t="shared" ref="M5:M11" si="1">ROUND(IF(K5=0, IF(J5=0, 0, 1), J5/K5),5)</f>
        <v>0</v>
      </c>
    </row>
    <row r="6" spans="1:13" x14ac:dyDescent="0.25">
      <c r="A6" s="1"/>
      <c r="B6" s="1"/>
      <c r="C6" s="1"/>
      <c r="D6" s="1"/>
      <c r="E6" s="1" t="s">
        <v>79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5">
        <f t="shared" si="1"/>
        <v>0</v>
      </c>
    </row>
    <row r="7" spans="1:13" x14ac:dyDescent="0.25">
      <c r="A7" s="1"/>
      <c r="B7" s="1"/>
      <c r="C7" s="1"/>
      <c r="D7" s="1"/>
      <c r="E7" s="1" t="s">
        <v>80</v>
      </c>
      <c r="F7" s="1"/>
      <c r="G7" s="1"/>
      <c r="H7" s="1"/>
      <c r="I7" s="1"/>
      <c r="J7" s="2">
        <v>2450</v>
      </c>
      <c r="K7" s="2">
        <v>0</v>
      </c>
      <c r="L7" s="2">
        <f t="shared" si="0"/>
        <v>2450</v>
      </c>
      <c r="M7" s="15">
        <f t="shared" si="1"/>
        <v>1</v>
      </c>
    </row>
    <row r="8" spans="1:13" x14ac:dyDescent="0.25">
      <c r="A8" s="1"/>
      <c r="B8" s="1"/>
      <c r="C8" s="1"/>
      <c r="D8" s="1"/>
      <c r="E8" s="1" t="s">
        <v>81</v>
      </c>
      <c r="F8" s="1"/>
      <c r="G8" s="1"/>
      <c r="H8" s="1"/>
      <c r="I8" s="1"/>
      <c r="J8" s="2">
        <v>2500</v>
      </c>
      <c r="K8" s="2">
        <v>0</v>
      </c>
      <c r="L8" s="2">
        <f t="shared" si="0"/>
        <v>2500</v>
      </c>
      <c r="M8" s="15">
        <f t="shared" si="1"/>
        <v>1</v>
      </c>
    </row>
    <row r="9" spans="1:13" x14ac:dyDescent="0.25">
      <c r="A9" s="1"/>
      <c r="B9" s="1"/>
      <c r="C9" s="1"/>
      <c r="D9" s="1"/>
      <c r="E9" s="1" t="s">
        <v>82</v>
      </c>
      <c r="F9" s="1"/>
      <c r="G9" s="1"/>
      <c r="H9" s="1"/>
      <c r="I9" s="1"/>
      <c r="J9" s="2">
        <v>0</v>
      </c>
      <c r="K9" s="2">
        <v>26637</v>
      </c>
      <c r="L9" s="2">
        <f t="shared" si="0"/>
        <v>-26637</v>
      </c>
      <c r="M9" s="15">
        <f t="shared" si="1"/>
        <v>0</v>
      </c>
    </row>
    <row r="10" spans="1:13" x14ac:dyDescent="0.25">
      <c r="A10" s="1"/>
      <c r="B10" s="1"/>
      <c r="C10" s="1"/>
      <c r="D10" s="1"/>
      <c r="E10" s="1" t="s">
        <v>83</v>
      </c>
      <c r="F10" s="1"/>
      <c r="G10" s="1"/>
      <c r="H10" s="1"/>
      <c r="I10" s="1"/>
      <c r="J10" s="2">
        <v>2205</v>
      </c>
      <c r="K10" s="2">
        <v>500</v>
      </c>
      <c r="L10" s="2">
        <f t="shared" si="0"/>
        <v>1705</v>
      </c>
      <c r="M10" s="15">
        <f t="shared" si="1"/>
        <v>4.41</v>
      </c>
    </row>
    <row r="11" spans="1:13" x14ac:dyDescent="0.25">
      <c r="A11" s="1"/>
      <c r="B11" s="1"/>
      <c r="C11" s="1"/>
      <c r="D11" s="1"/>
      <c r="E11" s="1" t="s">
        <v>84</v>
      </c>
      <c r="F11" s="1"/>
      <c r="G11" s="1"/>
      <c r="H11" s="1"/>
      <c r="I11" s="1"/>
      <c r="J11" s="2">
        <v>23503.88</v>
      </c>
      <c r="K11" s="2">
        <v>150</v>
      </c>
      <c r="L11" s="2">
        <f t="shared" si="0"/>
        <v>23353.88</v>
      </c>
      <c r="M11" s="15">
        <f t="shared" si="1"/>
        <v>156.69253</v>
      </c>
    </row>
    <row r="12" spans="1:13" x14ac:dyDescent="0.25">
      <c r="A12" s="1"/>
      <c r="B12" s="1"/>
      <c r="C12" s="1"/>
      <c r="D12" s="1"/>
      <c r="E12" s="1" t="s">
        <v>85</v>
      </c>
      <c r="F12" s="1"/>
      <c r="G12" s="1"/>
      <c r="H12" s="1"/>
      <c r="I12" s="1"/>
      <c r="J12" s="2"/>
      <c r="K12" s="2"/>
      <c r="L12" s="2"/>
      <c r="M12" s="15"/>
    </row>
    <row r="13" spans="1:13" x14ac:dyDescent="0.2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2">
        <v>-1236.81</v>
      </c>
      <c r="K13" s="2">
        <v>0</v>
      </c>
      <c r="L13" s="2">
        <f t="shared" ref="L13:L35" si="2">ROUND((J13-K13),5)</f>
        <v>-1236.81</v>
      </c>
      <c r="M13" s="15">
        <f t="shared" ref="M13:M35" si="3">ROUND(IF(K13=0, IF(J13=0, 0, 1), J13/K13),5)</f>
        <v>1</v>
      </c>
    </row>
    <row r="14" spans="1:13" x14ac:dyDescent="0.2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2">
        <v>2814.61</v>
      </c>
      <c r="K14" s="2">
        <v>0</v>
      </c>
      <c r="L14" s="2">
        <f t="shared" si="2"/>
        <v>2814.61</v>
      </c>
      <c r="M14" s="15">
        <f t="shared" si="3"/>
        <v>1</v>
      </c>
    </row>
    <row r="15" spans="1:13" x14ac:dyDescent="0.2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2">
        <v>0</v>
      </c>
      <c r="K15" s="2">
        <v>9159.65</v>
      </c>
      <c r="L15" s="2">
        <f t="shared" si="2"/>
        <v>-9159.65</v>
      </c>
      <c r="M15" s="15">
        <f t="shared" si="3"/>
        <v>0</v>
      </c>
    </row>
    <row r="16" spans="1:13" x14ac:dyDescent="0.2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5">
        <f t="shared" si="3"/>
        <v>0</v>
      </c>
    </row>
    <row r="17" spans="1:13" x14ac:dyDescent="0.2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2">
        <v>0</v>
      </c>
      <c r="K17" s="2">
        <v>183193</v>
      </c>
      <c r="L17" s="2">
        <f t="shared" si="2"/>
        <v>-183193</v>
      </c>
      <c r="M17" s="15">
        <f t="shared" si="3"/>
        <v>0</v>
      </c>
    </row>
    <row r="18" spans="1:13" x14ac:dyDescent="0.2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2">
        <v>1349039.66</v>
      </c>
      <c r="K18" s="2">
        <v>1308638</v>
      </c>
      <c r="L18" s="2">
        <f t="shared" si="2"/>
        <v>40401.660000000003</v>
      </c>
      <c r="M18" s="15">
        <f t="shared" si="3"/>
        <v>1.03087</v>
      </c>
    </row>
    <row r="19" spans="1:13" x14ac:dyDescent="0.2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2">
        <v>31595.61</v>
      </c>
      <c r="K19" s="2">
        <v>65431</v>
      </c>
      <c r="L19" s="2">
        <f t="shared" si="2"/>
        <v>-33835.39</v>
      </c>
      <c r="M19" s="15">
        <f t="shared" si="3"/>
        <v>0.48287999999999998</v>
      </c>
    </row>
    <row r="20" spans="1:13" x14ac:dyDescent="0.25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2">
        <v>8.99</v>
      </c>
      <c r="K20" s="2">
        <v>45798</v>
      </c>
      <c r="L20" s="2">
        <f t="shared" si="2"/>
        <v>-45789.01</v>
      </c>
      <c r="M20" s="15">
        <f t="shared" si="3"/>
        <v>2.0000000000000001E-4</v>
      </c>
    </row>
    <row r="21" spans="1:13" x14ac:dyDescent="0.25">
      <c r="A21" s="1"/>
      <c r="B21" s="1"/>
      <c r="C21" s="1"/>
      <c r="D21" s="1"/>
      <c r="E21" s="1"/>
      <c r="F21" s="1" t="s">
        <v>94</v>
      </c>
      <c r="G21" s="1"/>
      <c r="H21" s="1"/>
      <c r="I21" s="1"/>
      <c r="J21" s="2">
        <v>0</v>
      </c>
      <c r="K21" s="2">
        <v>2289</v>
      </c>
      <c r="L21" s="2">
        <f t="shared" si="2"/>
        <v>-2289</v>
      </c>
      <c r="M21" s="15">
        <f t="shared" si="3"/>
        <v>0</v>
      </c>
    </row>
    <row r="22" spans="1:13" x14ac:dyDescent="0.25">
      <c r="A22" s="1"/>
      <c r="B22" s="1"/>
      <c r="C22" s="1"/>
      <c r="D22" s="1"/>
      <c r="E22" s="1"/>
      <c r="F22" s="1" t="s">
        <v>95</v>
      </c>
      <c r="G22" s="1"/>
      <c r="H22" s="1"/>
      <c r="I22" s="1"/>
      <c r="J22" s="2">
        <v>674.81</v>
      </c>
      <c r="K22" s="2">
        <v>0</v>
      </c>
      <c r="L22" s="2">
        <f t="shared" si="2"/>
        <v>674.81</v>
      </c>
      <c r="M22" s="15">
        <f t="shared" si="3"/>
        <v>1</v>
      </c>
    </row>
    <row r="23" spans="1:13" x14ac:dyDescent="0.25">
      <c r="A23" s="1"/>
      <c r="B23" s="1"/>
      <c r="C23" s="1"/>
      <c r="D23" s="1"/>
      <c r="E23" s="1"/>
      <c r="F23" s="1" t="s">
        <v>96</v>
      </c>
      <c r="G23" s="1"/>
      <c r="H23" s="1"/>
      <c r="I23" s="1"/>
      <c r="J23" s="2">
        <v>53.46</v>
      </c>
      <c r="K23" s="2">
        <v>0</v>
      </c>
      <c r="L23" s="2">
        <f t="shared" si="2"/>
        <v>53.46</v>
      </c>
      <c r="M23" s="15">
        <f t="shared" si="3"/>
        <v>1</v>
      </c>
    </row>
    <row r="24" spans="1:13" x14ac:dyDescent="0.25">
      <c r="A24" s="1"/>
      <c r="B24" s="1"/>
      <c r="C24" s="1"/>
      <c r="D24" s="1"/>
      <c r="E24" s="1"/>
      <c r="F24" s="1" t="s">
        <v>97</v>
      </c>
      <c r="G24" s="1"/>
      <c r="H24" s="1"/>
      <c r="I24" s="1"/>
      <c r="J24" s="2">
        <v>6.36</v>
      </c>
      <c r="K24" s="2">
        <v>0</v>
      </c>
      <c r="L24" s="2">
        <f t="shared" si="2"/>
        <v>6.36</v>
      </c>
      <c r="M24" s="15">
        <f t="shared" si="3"/>
        <v>1</v>
      </c>
    </row>
    <row r="25" spans="1:13" x14ac:dyDescent="0.25">
      <c r="A25" s="1"/>
      <c r="B25" s="1"/>
      <c r="C25" s="1"/>
      <c r="D25" s="1"/>
      <c r="E25" s="1"/>
      <c r="F25" s="1" t="s">
        <v>98</v>
      </c>
      <c r="G25" s="1"/>
      <c r="H25" s="1"/>
      <c r="I25" s="1"/>
      <c r="J25" s="2">
        <v>7122.09</v>
      </c>
      <c r="K25" s="2">
        <v>7869</v>
      </c>
      <c r="L25" s="2">
        <f t="shared" si="2"/>
        <v>-746.91</v>
      </c>
      <c r="M25" s="15">
        <f t="shared" si="3"/>
        <v>0.90508</v>
      </c>
    </row>
    <row r="26" spans="1:13" x14ac:dyDescent="0.25">
      <c r="A26" s="1"/>
      <c r="B26" s="1"/>
      <c r="C26" s="1"/>
      <c r="D26" s="1"/>
      <c r="E26" s="1"/>
      <c r="F26" s="1" t="s">
        <v>99</v>
      </c>
      <c r="G26" s="1"/>
      <c r="H26" s="1"/>
      <c r="I26" s="1"/>
      <c r="J26" s="2">
        <v>119422.48</v>
      </c>
      <c r="K26" s="2">
        <v>86292.64</v>
      </c>
      <c r="L26" s="2">
        <f t="shared" si="2"/>
        <v>33129.839999999997</v>
      </c>
      <c r="M26" s="15">
        <f t="shared" si="3"/>
        <v>1.38392</v>
      </c>
    </row>
    <row r="27" spans="1:13" x14ac:dyDescent="0.2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2">
        <v>-47187.33</v>
      </c>
      <c r="K27" s="2">
        <v>0</v>
      </c>
      <c r="L27" s="2">
        <f t="shared" si="2"/>
        <v>-47187.33</v>
      </c>
      <c r="M27" s="15">
        <f t="shared" si="3"/>
        <v>1</v>
      </c>
    </row>
    <row r="28" spans="1:13" x14ac:dyDescent="0.25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2">
        <v>16.940000000000001</v>
      </c>
      <c r="K28" s="2">
        <v>0</v>
      </c>
      <c r="L28" s="2">
        <f t="shared" si="2"/>
        <v>16.940000000000001</v>
      </c>
      <c r="M28" s="15">
        <f t="shared" si="3"/>
        <v>1</v>
      </c>
    </row>
    <row r="29" spans="1:13" x14ac:dyDescent="0.25">
      <c r="A29" s="1"/>
      <c r="B29" s="1"/>
      <c r="C29" s="1"/>
      <c r="D29" s="1"/>
      <c r="E29" s="1"/>
      <c r="F29" s="1" t="s">
        <v>102</v>
      </c>
      <c r="G29" s="1"/>
      <c r="H29" s="1"/>
      <c r="I29" s="1"/>
      <c r="J29" s="2">
        <v>-3536.44</v>
      </c>
      <c r="K29" s="2">
        <v>0</v>
      </c>
      <c r="L29" s="2">
        <f t="shared" si="2"/>
        <v>-3536.44</v>
      </c>
      <c r="M29" s="15">
        <f t="shared" si="3"/>
        <v>1</v>
      </c>
    </row>
    <row r="30" spans="1:13" x14ac:dyDescent="0.25">
      <c r="A30" s="1"/>
      <c r="B30" s="1"/>
      <c r="C30" s="1"/>
      <c r="D30" s="1"/>
      <c r="E30" s="1"/>
      <c r="F30" s="1" t="s">
        <v>103</v>
      </c>
      <c r="G30" s="1"/>
      <c r="H30" s="1"/>
      <c r="I30" s="1"/>
      <c r="J30" s="2">
        <v>-37.67</v>
      </c>
      <c r="K30" s="2">
        <v>0</v>
      </c>
      <c r="L30" s="2">
        <f t="shared" si="2"/>
        <v>-37.67</v>
      </c>
      <c r="M30" s="15">
        <f t="shared" si="3"/>
        <v>1</v>
      </c>
    </row>
    <row r="31" spans="1:13" x14ac:dyDescent="0.2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2">
        <v>2.46</v>
      </c>
      <c r="K31" s="2">
        <v>0</v>
      </c>
      <c r="L31" s="2">
        <f t="shared" si="2"/>
        <v>2.46</v>
      </c>
      <c r="M31" s="15">
        <f t="shared" si="3"/>
        <v>1</v>
      </c>
    </row>
    <row r="32" spans="1:13" x14ac:dyDescent="0.2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5">
        <f t="shared" si="3"/>
        <v>0</v>
      </c>
    </row>
    <row r="33" spans="1:13" ht="15.75" thickBot="1" x14ac:dyDescent="0.3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2">
        <v>171874.66</v>
      </c>
      <c r="K33" s="2">
        <v>0</v>
      </c>
      <c r="L33" s="2">
        <f t="shared" si="2"/>
        <v>171874.66</v>
      </c>
      <c r="M33" s="15">
        <f t="shared" si="3"/>
        <v>1</v>
      </c>
    </row>
    <row r="34" spans="1:13" ht="15.75" thickBot="1" x14ac:dyDescent="0.3">
      <c r="A34" s="1"/>
      <c r="B34" s="1"/>
      <c r="C34" s="1"/>
      <c r="D34" s="1"/>
      <c r="E34" s="1" t="s">
        <v>107</v>
      </c>
      <c r="F34" s="1"/>
      <c r="G34" s="1"/>
      <c r="H34" s="1"/>
      <c r="I34" s="1"/>
      <c r="J34" s="3">
        <f>ROUND(SUM(J12:J33),5)</f>
        <v>1630633.88</v>
      </c>
      <c r="K34" s="3">
        <f>ROUND(SUM(K12:K33),5)</f>
        <v>1708670.29</v>
      </c>
      <c r="L34" s="3">
        <f t="shared" si="2"/>
        <v>-78036.41</v>
      </c>
      <c r="M34" s="16">
        <f t="shared" si="3"/>
        <v>0.95433000000000001</v>
      </c>
    </row>
    <row r="35" spans="1:13" x14ac:dyDescent="0.25">
      <c r="A35" s="1"/>
      <c r="B35" s="1"/>
      <c r="C35" s="1"/>
      <c r="D35" s="1" t="s">
        <v>108</v>
      </c>
      <c r="E35" s="1"/>
      <c r="F35" s="1"/>
      <c r="G35" s="1"/>
      <c r="H35" s="1"/>
      <c r="I35" s="1"/>
      <c r="J35" s="2">
        <f>ROUND(SUM(J4:J11)+J34,5)</f>
        <v>1661292.76</v>
      </c>
      <c r="K35" s="2">
        <f>ROUND(SUM(K4:K11)+K34,5)</f>
        <v>1735957.29</v>
      </c>
      <c r="L35" s="2">
        <f t="shared" si="2"/>
        <v>-74664.53</v>
      </c>
      <c r="M35" s="15">
        <f t="shared" si="3"/>
        <v>0.95699000000000001</v>
      </c>
    </row>
    <row r="36" spans="1:13" x14ac:dyDescent="0.25">
      <c r="A36" s="1"/>
      <c r="B36" s="1"/>
      <c r="C36" s="1"/>
      <c r="D36" s="1" t="s">
        <v>109</v>
      </c>
      <c r="E36" s="1"/>
      <c r="F36" s="1"/>
      <c r="G36" s="1"/>
      <c r="H36" s="1"/>
      <c r="I36" s="1"/>
      <c r="J36" s="2"/>
      <c r="K36" s="2"/>
      <c r="L36" s="2"/>
      <c r="M36" s="15"/>
    </row>
    <row r="37" spans="1:13" ht="15.75" thickBot="1" x14ac:dyDescent="0.3">
      <c r="A37" s="1"/>
      <c r="B37" s="1"/>
      <c r="C37" s="1"/>
      <c r="D37" s="1"/>
      <c r="E37" s="1" t="s">
        <v>110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5">
        <f>ROUND(IF(K37=0, IF(J37=0, 0, 1), J37/K37),5)</f>
        <v>0</v>
      </c>
    </row>
    <row r="38" spans="1:13" ht="15.75" thickBot="1" x14ac:dyDescent="0.3">
      <c r="A38" s="1"/>
      <c r="B38" s="1"/>
      <c r="C38" s="1"/>
      <c r="D38" s="1" t="s">
        <v>111</v>
      </c>
      <c r="E38" s="1"/>
      <c r="F38" s="1"/>
      <c r="G38" s="1"/>
      <c r="H38" s="1"/>
      <c r="I38" s="1"/>
      <c r="J38" s="3">
        <f>ROUND(SUM(J36:J37),5)</f>
        <v>0</v>
      </c>
      <c r="K38" s="3">
        <f>ROUND(SUM(K36:K37),5)</f>
        <v>0</v>
      </c>
      <c r="L38" s="3">
        <f>ROUND((J38-K38),5)</f>
        <v>0</v>
      </c>
      <c r="M38" s="16">
        <f>ROUND(IF(K38=0, IF(J38=0, 0, 1), J38/K38),5)</f>
        <v>0</v>
      </c>
    </row>
    <row r="39" spans="1:13" x14ac:dyDescent="0.25">
      <c r="A39" s="1"/>
      <c r="B39" s="1"/>
      <c r="C39" s="1" t="s">
        <v>112</v>
      </c>
      <c r="D39" s="1"/>
      <c r="E39" s="1"/>
      <c r="F39" s="1"/>
      <c r="G39" s="1"/>
      <c r="H39" s="1"/>
      <c r="I39" s="1"/>
      <c r="J39" s="2">
        <f>ROUND(J35-J38,5)</f>
        <v>1661292.76</v>
      </c>
      <c r="K39" s="2">
        <f>ROUND(K35-K38,5)</f>
        <v>1735957.29</v>
      </c>
      <c r="L39" s="2">
        <f>ROUND((J39-K39),5)</f>
        <v>-74664.53</v>
      </c>
      <c r="M39" s="15">
        <f>ROUND(IF(K39=0, IF(J39=0, 0, 1), J39/K39),5)</f>
        <v>0.95699000000000001</v>
      </c>
    </row>
    <row r="40" spans="1:13" x14ac:dyDescent="0.25">
      <c r="A40" s="1"/>
      <c r="B40" s="1"/>
      <c r="C40" s="1"/>
      <c r="D40" s="1" t="s">
        <v>113</v>
      </c>
      <c r="E40" s="1"/>
      <c r="F40" s="1"/>
      <c r="G40" s="1"/>
      <c r="H40" s="1"/>
      <c r="I40" s="1"/>
      <c r="J40" s="2"/>
      <c r="K40" s="2"/>
      <c r="L40" s="2"/>
      <c r="M40" s="15"/>
    </row>
    <row r="41" spans="1:13" x14ac:dyDescent="0.25">
      <c r="A41" s="1"/>
      <c r="B41" s="1"/>
      <c r="C41" s="1"/>
      <c r="D41" s="1"/>
      <c r="E41" s="1" t="s">
        <v>114</v>
      </c>
      <c r="F41" s="1"/>
      <c r="G41" s="1"/>
      <c r="H41" s="1"/>
      <c r="I41" s="1"/>
      <c r="J41" s="2">
        <v>-3.34</v>
      </c>
      <c r="K41" s="2">
        <v>0</v>
      </c>
      <c r="L41" s="2">
        <f>ROUND((J41-K41),5)</f>
        <v>-3.34</v>
      </c>
      <c r="M41" s="15">
        <f>ROUND(IF(K41=0, IF(J41=0, 0, 1), J41/K41),5)</f>
        <v>1</v>
      </c>
    </row>
    <row r="42" spans="1:13" x14ac:dyDescent="0.25">
      <c r="A42" s="1"/>
      <c r="B42" s="1"/>
      <c r="C42" s="1"/>
      <c r="D42" s="1"/>
      <c r="E42" s="1" t="s">
        <v>115</v>
      </c>
      <c r="F42" s="1"/>
      <c r="G42" s="1"/>
      <c r="H42" s="1"/>
      <c r="I42" s="1"/>
      <c r="J42" s="2"/>
      <c r="K42" s="2"/>
      <c r="L42" s="2"/>
      <c r="M42" s="15"/>
    </row>
    <row r="43" spans="1:13" x14ac:dyDescent="0.25">
      <c r="A43" s="1"/>
      <c r="B43" s="1"/>
      <c r="C43" s="1"/>
      <c r="D43" s="1"/>
      <c r="E43" s="1"/>
      <c r="F43" s="1" t="s">
        <v>116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5">
        <f>ROUND(IF(K43=0, IF(J43=0, 0, 1), J43/K43),5)</f>
        <v>0</v>
      </c>
    </row>
    <row r="44" spans="1:13" x14ac:dyDescent="0.25">
      <c r="A44" s="1"/>
      <c r="B44" s="1"/>
      <c r="C44" s="1"/>
      <c r="D44" s="1"/>
      <c r="E44" s="1"/>
      <c r="F44" s="1" t="s">
        <v>117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5">
        <f>ROUND(IF(K44=0, IF(J44=0, 0, 1), J44/K44),5)</f>
        <v>0</v>
      </c>
    </row>
    <row r="45" spans="1:13" x14ac:dyDescent="0.2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2">
        <v>0</v>
      </c>
      <c r="K45" s="2">
        <v>13100</v>
      </c>
      <c r="L45" s="2">
        <f>ROUND((J45-K45),5)</f>
        <v>-13100</v>
      </c>
      <c r="M45" s="15">
        <f>ROUND(IF(K45=0, IF(J45=0, 0, 1), J45/K45),5)</f>
        <v>0</v>
      </c>
    </row>
    <row r="46" spans="1:13" ht="15.75" thickBot="1" x14ac:dyDescent="0.3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8">
        <v>0</v>
      </c>
      <c r="K46" s="8">
        <v>0</v>
      </c>
      <c r="L46" s="8">
        <f>ROUND((J46-K46),5)</f>
        <v>0</v>
      </c>
      <c r="M46" s="17">
        <f>ROUND(IF(K46=0, IF(J46=0, 0, 1), J46/K46),5)</f>
        <v>0</v>
      </c>
    </row>
    <row r="47" spans="1:13" x14ac:dyDescent="0.25">
      <c r="A47" s="1"/>
      <c r="B47" s="1"/>
      <c r="C47" s="1"/>
      <c r="D47" s="1"/>
      <c r="E47" s="1" t="s">
        <v>120</v>
      </c>
      <c r="F47" s="1"/>
      <c r="G47" s="1"/>
      <c r="H47" s="1"/>
      <c r="I47" s="1"/>
      <c r="J47" s="2">
        <f>ROUND(SUM(J42:J46),5)</f>
        <v>0</v>
      </c>
      <c r="K47" s="2">
        <f>ROUND(SUM(K42:K46),5)</f>
        <v>138100</v>
      </c>
      <c r="L47" s="2">
        <f>ROUND((J47-K47),5)</f>
        <v>-138100</v>
      </c>
      <c r="M47" s="15">
        <f>ROUND(IF(K47=0, IF(J47=0, 0, 1), J47/K47),5)</f>
        <v>0</v>
      </c>
    </row>
    <row r="48" spans="1:13" x14ac:dyDescent="0.25">
      <c r="A48" s="1"/>
      <c r="B48" s="1"/>
      <c r="C48" s="1"/>
      <c r="D48" s="1"/>
      <c r="E48" s="1" t="s">
        <v>121</v>
      </c>
      <c r="F48" s="1"/>
      <c r="G48" s="1"/>
      <c r="H48" s="1"/>
      <c r="I48" s="1"/>
      <c r="J48" s="2"/>
      <c r="K48" s="2"/>
      <c r="L48" s="2"/>
      <c r="M48" s="15"/>
    </row>
    <row r="49" spans="1:13" x14ac:dyDescent="0.25">
      <c r="A49" s="1"/>
      <c r="B49" s="1"/>
      <c r="C49" s="1"/>
      <c r="D49" s="1"/>
      <c r="E49" s="1"/>
      <c r="F49" s="1" t="s">
        <v>122</v>
      </c>
      <c r="G49" s="1"/>
      <c r="H49" s="1"/>
      <c r="I49" s="1"/>
      <c r="J49" s="2">
        <v>1485.88</v>
      </c>
      <c r="K49" s="2">
        <v>3300</v>
      </c>
      <c r="L49" s="2">
        <f>ROUND((J49-K49),5)</f>
        <v>-1814.12</v>
      </c>
      <c r="M49" s="15">
        <f>ROUND(IF(K49=0, IF(J49=0, 0, 1), J49/K49),5)</f>
        <v>0.45027</v>
      </c>
    </row>
    <row r="50" spans="1:13" x14ac:dyDescent="0.25">
      <c r="A50" s="1"/>
      <c r="B50" s="1"/>
      <c r="C50" s="1"/>
      <c r="D50" s="1"/>
      <c r="E50" s="1"/>
      <c r="F50" s="1" t="s">
        <v>123</v>
      </c>
      <c r="G50" s="1"/>
      <c r="H50" s="1"/>
      <c r="I50" s="1"/>
      <c r="J50" s="2">
        <v>14270.59</v>
      </c>
      <c r="K50" s="2">
        <v>11500</v>
      </c>
      <c r="L50" s="2">
        <f>ROUND((J50-K50),5)</f>
        <v>2770.59</v>
      </c>
      <c r="M50" s="15">
        <f>ROUND(IF(K50=0, IF(J50=0, 0, 1), J50/K50),5)</f>
        <v>1.24092</v>
      </c>
    </row>
    <row r="51" spans="1:13" x14ac:dyDescent="0.25">
      <c r="A51" s="1"/>
      <c r="B51" s="1"/>
      <c r="C51" s="1"/>
      <c r="D51" s="1"/>
      <c r="E51" s="1"/>
      <c r="F51" s="1" t="s">
        <v>124</v>
      </c>
      <c r="G51" s="1"/>
      <c r="H51" s="1"/>
      <c r="I51" s="1"/>
      <c r="J51" s="2">
        <v>2968.41</v>
      </c>
      <c r="K51" s="2">
        <v>250</v>
      </c>
      <c r="L51" s="2">
        <f>ROUND((J51-K51),5)</f>
        <v>2718.41</v>
      </c>
      <c r="M51" s="15">
        <f>ROUND(IF(K51=0, IF(J51=0, 0, 1), J51/K51),5)</f>
        <v>11.87364</v>
      </c>
    </row>
    <row r="52" spans="1:13" x14ac:dyDescent="0.25">
      <c r="A52" s="1"/>
      <c r="B52" s="1"/>
      <c r="C52" s="1"/>
      <c r="D52" s="1"/>
      <c r="E52" s="1"/>
      <c r="F52" s="1" t="s">
        <v>125</v>
      </c>
      <c r="G52" s="1"/>
      <c r="H52" s="1"/>
      <c r="I52" s="1"/>
      <c r="J52" s="2">
        <v>147.91999999999999</v>
      </c>
      <c r="K52" s="2">
        <v>600</v>
      </c>
      <c r="L52" s="2">
        <f>ROUND((J52-K52),5)</f>
        <v>-452.08</v>
      </c>
      <c r="M52" s="15">
        <f>ROUND(IF(K52=0, IF(J52=0, 0, 1), J52/K52),5)</f>
        <v>0.24653</v>
      </c>
    </row>
    <row r="53" spans="1:13" x14ac:dyDescent="0.25">
      <c r="A53" s="1"/>
      <c r="B53" s="1"/>
      <c r="C53" s="1"/>
      <c r="D53" s="1"/>
      <c r="E53" s="1"/>
      <c r="F53" s="1" t="s">
        <v>126</v>
      </c>
      <c r="G53" s="1"/>
      <c r="H53" s="1"/>
      <c r="I53" s="1"/>
      <c r="J53" s="2"/>
      <c r="K53" s="2"/>
      <c r="L53" s="2"/>
      <c r="M53" s="15"/>
    </row>
    <row r="54" spans="1:13" x14ac:dyDescent="0.25">
      <c r="A54" s="1"/>
      <c r="B54" s="1"/>
      <c r="C54" s="1"/>
      <c r="D54" s="1"/>
      <c r="E54" s="1"/>
      <c r="F54" s="1"/>
      <c r="G54" s="1" t="s">
        <v>127</v>
      </c>
      <c r="H54" s="1"/>
      <c r="I54" s="1"/>
      <c r="J54" s="2">
        <v>0</v>
      </c>
      <c r="K54" s="2">
        <v>0</v>
      </c>
      <c r="L54" s="2">
        <f>ROUND((J54-K54),5)</f>
        <v>0</v>
      </c>
      <c r="M54" s="15">
        <f>ROUND(IF(K54=0, IF(J54=0, 0, 1), J54/K54),5)</f>
        <v>0</v>
      </c>
    </row>
    <row r="55" spans="1:13" ht="15.75" thickBot="1" x14ac:dyDescent="0.3">
      <c r="A55" s="1"/>
      <c r="B55" s="1"/>
      <c r="C55" s="1"/>
      <c r="D55" s="1"/>
      <c r="E55" s="1"/>
      <c r="F55" s="1"/>
      <c r="G55" s="1" t="s">
        <v>128</v>
      </c>
      <c r="H55" s="1"/>
      <c r="I55" s="1"/>
      <c r="J55" s="8">
        <v>0</v>
      </c>
      <c r="K55" s="8">
        <v>500</v>
      </c>
      <c r="L55" s="8">
        <f>ROUND((J55-K55),5)</f>
        <v>-500</v>
      </c>
      <c r="M55" s="17">
        <f>ROUND(IF(K55=0, IF(J55=0, 0, 1), J55/K55),5)</f>
        <v>0</v>
      </c>
    </row>
    <row r="56" spans="1:13" x14ac:dyDescent="0.25">
      <c r="A56" s="1"/>
      <c r="B56" s="1"/>
      <c r="C56" s="1"/>
      <c r="D56" s="1"/>
      <c r="E56" s="1"/>
      <c r="F56" s="1" t="s">
        <v>129</v>
      </c>
      <c r="G56" s="1"/>
      <c r="H56" s="1"/>
      <c r="I56" s="1"/>
      <c r="J56" s="2">
        <f>ROUND(SUM(J53:J55),5)</f>
        <v>0</v>
      </c>
      <c r="K56" s="2">
        <f>ROUND(SUM(K53:K55),5)</f>
        <v>500</v>
      </c>
      <c r="L56" s="2">
        <f>ROUND((J56-K56),5)</f>
        <v>-500</v>
      </c>
      <c r="M56" s="15">
        <f>ROUND(IF(K56=0, IF(J56=0, 0, 1), J56/K56),5)</f>
        <v>0</v>
      </c>
    </row>
    <row r="57" spans="1:13" x14ac:dyDescent="0.25">
      <c r="A57" s="1"/>
      <c r="B57" s="1"/>
      <c r="C57" s="1"/>
      <c r="D57" s="1"/>
      <c r="E57" s="1"/>
      <c r="F57" s="1" t="s">
        <v>130</v>
      </c>
      <c r="G57" s="1"/>
      <c r="H57" s="1"/>
      <c r="I57" s="1"/>
      <c r="J57" s="2">
        <v>0</v>
      </c>
      <c r="K57" s="2">
        <v>1500</v>
      </c>
      <c r="L57" s="2">
        <f>ROUND((J57-K57),5)</f>
        <v>-1500</v>
      </c>
      <c r="M57" s="15">
        <f>ROUND(IF(K57=0, IF(J57=0, 0, 1), J57/K57),5)</f>
        <v>0</v>
      </c>
    </row>
    <row r="58" spans="1:13" x14ac:dyDescent="0.25">
      <c r="A58" s="1"/>
      <c r="B58" s="1"/>
      <c r="C58" s="1"/>
      <c r="D58" s="1"/>
      <c r="E58" s="1"/>
      <c r="F58" s="1" t="s">
        <v>131</v>
      </c>
      <c r="G58" s="1"/>
      <c r="H58" s="1"/>
      <c r="I58" s="1"/>
      <c r="J58" s="2"/>
      <c r="K58" s="2"/>
      <c r="L58" s="2"/>
      <c r="M58" s="15"/>
    </row>
    <row r="59" spans="1:13" x14ac:dyDescent="0.25">
      <c r="A59" s="1"/>
      <c r="B59" s="1"/>
      <c r="C59" s="1"/>
      <c r="D59" s="1"/>
      <c r="E59" s="1"/>
      <c r="F59" s="1"/>
      <c r="G59" s="1" t="s">
        <v>132</v>
      </c>
      <c r="H59" s="1"/>
      <c r="I59" s="1"/>
      <c r="J59" s="2">
        <v>21683.71</v>
      </c>
      <c r="K59" s="2">
        <v>17529.68</v>
      </c>
      <c r="L59" s="2">
        <f>ROUND((J59-K59),5)</f>
        <v>4154.03</v>
      </c>
      <c r="M59" s="15">
        <f>ROUND(IF(K59=0, IF(J59=0, 0, 1), J59/K59),5)</f>
        <v>1.2369699999999999</v>
      </c>
    </row>
    <row r="60" spans="1:13" x14ac:dyDescent="0.25">
      <c r="A60" s="1"/>
      <c r="B60" s="1"/>
      <c r="C60" s="1"/>
      <c r="D60" s="1"/>
      <c r="E60" s="1"/>
      <c r="F60" s="1"/>
      <c r="G60" s="1" t="s">
        <v>133</v>
      </c>
      <c r="H60" s="1"/>
      <c r="I60" s="1"/>
      <c r="J60" s="2">
        <v>0.16</v>
      </c>
      <c r="K60" s="2">
        <v>0</v>
      </c>
      <c r="L60" s="2">
        <f>ROUND((J60-K60),5)</f>
        <v>0.16</v>
      </c>
      <c r="M60" s="15">
        <f>ROUND(IF(K60=0, IF(J60=0, 0, 1), J60/K60),5)</f>
        <v>1</v>
      </c>
    </row>
    <row r="61" spans="1:13" ht="15.75" thickBot="1" x14ac:dyDescent="0.3">
      <c r="A61" s="1"/>
      <c r="B61" s="1"/>
      <c r="C61" s="1"/>
      <c r="D61" s="1"/>
      <c r="E61" s="1"/>
      <c r="F61" s="1"/>
      <c r="G61" s="1" t="s">
        <v>134</v>
      </c>
      <c r="H61" s="1"/>
      <c r="I61" s="1"/>
      <c r="J61" s="8">
        <v>8.64</v>
      </c>
      <c r="K61" s="8">
        <v>0</v>
      </c>
      <c r="L61" s="8">
        <f>ROUND((J61-K61),5)</f>
        <v>8.64</v>
      </c>
      <c r="M61" s="17">
        <f>ROUND(IF(K61=0, IF(J61=0, 0, 1), J61/K61),5)</f>
        <v>1</v>
      </c>
    </row>
    <row r="62" spans="1:13" x14ac:dyDescent="0.25">
      <c r="A62" s="1"/>
      <c r="B62" s="1"/>
      <c r="C62" s="1"/>
      <c r="D62" s="1"/>
      <c r="E62" s="1"/>
      <c r="F62" s="1" t="s">
        <v>135</v>
      </c>
      <c r="G62" s="1"/>
      <c r="H62" s="1"/>
      <c r="I62" s="1"/>
      <c r="J62" s="2">
        <f>ROUND(SUM(J58:J61),5)</f>
        <v>21692.51</v>
      </c>
      <c r="K62" s="2">
        <f>ROUND(SUM(K58:K61),5)</f>
        <v>17529.68</v>
      </c>
      <c r="L62" s="2">
        <f>ROUND((J62-K62),5)</f>
        <v>4162.83</v>
      </c>
      <c r="M62" s="15">
        <f>ROUND(IF(K62=0, IF(J62=0, 0, 1), J62/K62),5)</f>
        <v>1.2374700000000001</v>
      </c>
    </row>
    <row r="63" spans="1:13" x14ac:dyDescent="0.25">
      <c r="A63" s="1"/>
      <c r="B63" s="1"/>
      <c r="C63" s="1"/>
      <c r="D63" s="1"/>
      <c r="E63" s="1"/>
      <c r="F63" s="1" t="s">
        <v>136</v>
      </c>
      <c r="G63" s="1"/>
      <c r="H63" s="1"/>
      <c r="I63" s="1"/>
      <c r="J63" s="2"/>
      <c r="K63" s="2"/>
      <c r="L63" s="2"/>
      <c r="M63" s="15"/>
    </row>
    <row r="64" spans="1:13" x14ac:dyDescent="0.25">
      <c r="A64" s="1"/>
      <c r="B64" s="1"/>
      <c r="C64" s="1"/>
      <c r="D64" s="1"/>
      <c r="E64" s="1"/>
      <c r="F64" s="1"/>
      <c r="G64" s="1" t="s">
        <v>137</v>
      </c>
      <c r="H64" s="1"/>
      <c r="I64" s="1"/>
      <c r="J64" s="2">
        <v>0</v>
      </c>
      <c r="K64" s="2">
        <v>3500</v>
      </c>
      <c r="L64" s="2">
        <f>ROUND((J64-K64),5)</f>
        <v>-3500</v>
      </c>
      <c r="M64" s="15">
        <f>ROUND(IF(K64=0, IF(J64=0, 0, 1), J64/K64),5)</f>
        <v>0</v>
      </c>
    </row>
    <row r="65" spans="1:13" x14ac:dyDescent="0.25">
      <c r="A65" s="1"/>
      <c r="B65" s="1"/>
      <c r="C65" s="1"/>
      <c r="D65" s="1"/>
      <c r="E65" s="1"/>
      <c r="F65" s="1"/>
      <c r="G65" s="1" t="s">
        <v>138</v>
      </c>
      <c r="H65" s="1"/>
      <c r="I65" s="1"/>
      <c r="J65" s="2">
        <v>1864.58</v>
      </c>
      <c r="K65" s="2">
        <v>2000</v>
      </c>
      <c r="L65" s="2">
        <f>ROUND((J65-K65),5)</f>
        <v>-135.41999999999999</v>
      </c>
      <c r="M65" s="15">
        <f>ROUND(IF(K65=0, IF(J65=0, 0, 1), J65/K65),5)</f>
        <v>0.93228999999999995</v>
      </c>
    </row>
    <row r="66" spans="1:13" x14ac:dyDescent="0.25">
      <c r="A66" s="1"/>
      <c r="B66" s="1"/>
      <c r="C66" s="1"/>
      <c r="D66" s="1"/>
      <c r="E66" s="1"/>
      <c r="F66" s="1"/>
      <c r="G66" s="1" t="s">
        <v>139</v>
      </c>
      <c r="H66" s="1"/>
      <c r="I66" s="1"/>
      <c r="J66" s="2">
        <v>25218.25</v>
      </c>
      <c r="K66" s="2">
        <v>24300</v>
      </c>
      <c r="L66" s="2">
        <f>ROUND((J66-K66),5)</f>
        <v>918.25</v>
      </c>
      <c r="M66" s="15">
        <f>ROUND(IF(K66=0, IF(J66=0, 0, 1), J66/K66),5)</f>
        <v>1.03779</v>
      </c>
    </row>
    <row r="67" spans="1:13" ht="15.75" thickBot="1" x14ac:dyDescent="0.3">
      <c r="A67" s="1"/>
      <c r="B67" s="1"/>
      <c r="C67" s="1"/>
      <c r="D67" s="1"/>
      <c r="E67" s="1"/>
      <c r="F67" s="1"/>
      <c r="G67" s="1" t="s">
        <v>140</v>
      </c>
      <c r="H67" s="1"/>
      <c r="I67" s="1"/>
      <c r="J67" s="8">
        <v>27884</v>
      </c>
      <c r="K67" s="8">
        <v>33000</v>
      </c>
      <c r="L67" s="8">
        <f>ROUND((J67-K67),5)</f>
        <v>-5116</v>
      </c>
      <c r="M67" s="17">
        <f>ROUND(IF(K67=0, IF(J67=0, 0, 1), J67/K67),5)</f>
        <v>0.84497</v>
      </c>
    </row>
    <row r="68" spans="1:13" x14ac:dyDescent="0.25">
      <c r="A68" s="1"/>
      <c r="B68" s="1"/>
      <c r="C68" s="1"/>
      <c r="D68" s="1"/>
      <c r="E68" s="1"/>
      <c r="F68" s="1" t="s">
        <v>141</v>
      </c>
      <c r="G68" s="1"/>
      <c r="H68" s="1"/>
      <c r="I68" s="1"/>
      <c r="J68" s="2">
        <f>ROUND(SUM(J63:J67),5)</f>
        <v>54966.83</v>
      </c>
      <c r="K68" s="2">
        <f>ROUND(SUM(K63:K67),5)</f>
        <v>62800</v>
      </c>
      <c r="L68" s="2">
        <f>ROUND((J68-K68),5)</f>
        <v>-7833.17</v>
      </c>
      <c r="M68" s="15">
        <f>ROUND(IF(K68=0, IF(J68=0, 0, 1), J68/K68),5)</f>
        <v>0.87526999999999999</v>
      </c>
    </row>
    <row r="69" spans="1:13" x14ac:dyDescent="0.25">
      <c r="A69" s="1"/>
      <c r="B69" s="1"/>
      <c r="C69" s="1"/>
      <c r="D69" s="1"/>
      <c r="E69" s="1"/>
      <c r="F69" s="1" t="s">
        <v>142</v>
      </c>
      <c r="G69" s="1"/>
      <c r="H69" s="1"/>
      <c r="I69" s="1"/>
      <c r="J69" s="2"/>
      <c r="K69" s="2"/>
      <c r="L69" s="2"/>
      <c r="M69" s="15"/>
    </row>
    <row r="70" spans="1:13" x14ac:dyDescent="0.2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2">
        <v>813.89</v>
      </c>
      <c r="K70" s="2">
        <v>0</v>
      </c>
      <c r="L70" s="2">
        <f t="shared" ref="L70:L78" si="4">ROUND((J70-K70),5)</f>
        <v>813.89</v>
      </c>
      <c r="M70" s="15">
        <f t="shared" ref="M70:M78" si="5">ROUND(IF(K70=0, IF(J70=0, 0, 1), J70/K70),5)</f>
        <v>1</v>
      </c>
    </row>
    <row r="71" spans="1:13" x14ac:dyDescent="0.2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2">
        <v>12550</v>
      </c>
      <c r="K71" s="2">
        <v>13600</v>
      </c>
      <c r="L71" s="2">
        <f t="shared" si="4"/>
        <v>-1050</v>
      </c>
      <c r="M71" s="15">
        <f t="shared" si="5"/>
        <v>0.92279</v>
      </c>
    </row>
    <row r="72" spans="1:13" x14ac:dyDescent="0.25">
      <c r="A72" s="1"/>
      <c r="B72" s="1"/>
      <c r="C72" s="1"/>
      <c r="D72" s="1"/>
      <c r="E72" s="1"/>
      <c r="F72" s="1"/>
      <c r="G72" s="1" t="s">
        <v>145</v>
      </c>
      <c r="H72" s="1"/>
      <c r="I72" s="1"/>
      <c r="J72" s="2">
        <v>720</v>
      </c>
      <c r="K72" s="2">
        <v>0</v>
      </c>
      <c r="L72" s="2">
        <f t="shared" si="4"/>
        <v>720</v>
      </c>
      <c r="M72" s="15">
        <f t="shared" si="5"/>
        <v>1</v>
      </c>
    </row>
    <row r="73" spans="1:13" x14ac:dyDescent="0.25">
      <c r="A73" s="1"/>
      <c r="B73" s="1"/>
      <c r="C73" s="1"/>
      <c r="D73" s="1"/>
      <c r="E73" s="1"/>
      <c r="F73" s="1"/>
      <c r="G73" s="1" t="s">
        <v>146</v>
      </c>
      <c r="H73" s="1"/>
      <c r="I73" s="1"/>
      <c r="J73" s="2">
        <v>1045.27</v>
      </c>
      <c r="K73" s="2">
        <v>3500</v>
      </c>
      <c r="L73" s="2">
        <f t="shared" si="4"/>
        <v>-2454.73</v>
      </c>
      <c r="M73" s="15">
        <f t="shared" si="5"/>
        <v>0.29865000000000003</v>
      </c>
    </row>
    <row r="74" spans="1:13" x14ac:dyDescent="0.25">
      <c r="A74" s="1"/>
      <c r="B74" s="1"/>
      <c r="C74" s="1"/>
      <c r="D74" s="1"/>
      <c r="E74" s="1"/>
      <c r="F74" s="1"/>
      <c r="G74" s="1" t="s">
        <v>147</v>
      </c>
      <c r="H74" s="1"/>
      <c r="I74" s="1"/>
      <c r="J74" s="2">
        <v>882</v>
      </c>
      <c r="K74" s="2">
        <v>1800</v>
      </c>
      <c r="L74" s="2">
        <f t="shared" si="4"/>
        <v>-918</v>
      </c>
      <c r="M74" s="15">
        <f t="shared" si="5"/>
        <v>0.49</v>
      </c>
    </row>
    <row r="75" spans="1:13" x14ac:dyDescent="0.25">
      <c r="A75" s="1"/>
      <c r="B75" s="1"/>
      <c r="C75" s="1"/>
      <c r="D75" s="1"/>
      <c r="E75" s="1"/>
      <c r="F75" s="1"/>
      <c r="G75" s="1" t="s">
        <v>148</v>
      </c>
      <c r="H75" s="1"/>
      <c r="I75" s="1"/>
      <c r="J75" s="2">
        <v>0</v>
      </c>
      <c r="K75" s="2">
        <v>0</v>
      </c>
      <c r="L75" s="2">
        <f t="shared" si="4"/>
        <v>0</v>
      </c>
      <c r="M75" s="15">
        <f t="shared" si="5"/>
        <v>0</v>
      </c>
    </row>
    <row r="76" spans="1:13" x14ac:dyDescent="0.25">
      <c r="A76" s="1"/>
      <c r="B76" s="1"/>
      <c r="C76" s="1"/>
      <c r="D76" s="1"/>
      <c r="E76" s="1"/>
      <c r="F76" s="1"/>
      <c r="G76" s="1" t="s">
        <v>149</v>
      </c>
      <c r="H76" s="1"/>
      <c r="I76" s="1"/>
      <c r="J76" s="2">
        <v>300</v>
      </c>
      <c r="K76" s="2">
        <v>0</v>
      </c>
      <c r="L76" s="2">
        <f t="shared" si="4"/>
        <v>300</v>
      </c>
      <c r="M76" s="15">
        <f t="shared" si="5"/>
        <v>1</v>
      </c>
    </row>
    <row r="77" spans="1:13" ht="15.75" thickBot="1" x14ac:dyDescent="0.3">
      <c r="A77" s="1"/>
      <c r="B77" s="1"/>
      <c r="C77" s="1"/>
      <c r="D77" s="1"/>
      <c r="E77" s="1"/>
      <c r="F77" s="1"/>
      <c r="G77" s="1" t="s">
        <v>150</v>
      </c>
      <c r="H77" s="1"/>
      <c r="I77" s="1"/>
      <c r="J77" s="8">
        <v>4115.2</v>
      </c>
      <c r="K77" s="8">
        <v>4400</v>
      </c>
      <c r="L77" s="8">
        <f t="shared" si="4"/>
        <v>-284.8</v>
      </c>
      <c r="M77" s="17">
        <f t="shared" si="5"/>
        <v>0.93527000000000005</v>
      </c>
    </row>
    <row r="78" spans="1:13" x14ac:dyDescent="0.25">
      <c r="A78" s="1"/>
      <c r="B78" s="1"/>
      <c r="C78" s="1"/>
      <c r="D78" s="1"/>
      <c r="E78" s="1"/>
      <c r="F78" s="1" t="s">
        <v>151</v>
      </c>
      <c r="G78" s="1"/>
      <c r="H78" s="1"/>
      <c r="I78" s="1"/>
      <c r="J78" s="2">
        <f>ROUND(SUM(J69:J77),5)</f>
        <v>20426.36</v>
      </c>
      <c r="K78" s="2">
        <f>ROUND(SUM(K69:K77),5)</f>
        <v>23300</v>
      </c>
      <c r="L78" s="2">
        <f t="shared" si="4"/>
        <v>-2873.64</v>
      </c>
      <c r="M78" s="15">
        <f t="shared" si="5"/>
        <v>0.87666999999999995</v>
      </c>
    </row>
    <row r="79" spans="1:13" x14ac:dyDescent="0.25">
      <c r="A79" s="1"/>
      <c r="B79" s="1"/>
      <c r="C79" s="1"/>
      <c r="D79" s="1"/>
      <c r="E79" s="1"/>
      <c r="F79" s="1" t="s">
        <v>152</v>
      </c>
      <c r="G79" s="1"/>
      <c r="H79" s="1"/>
      <c r="I79" s="1"/>
      <c r="J79" s="2"/>
      <c r="K79" s="2"/>
      <c r="L79" s="2"/>
      <c r="M79" s="15"/>
    </row>
    <row r="80" spans="1:13" x14ac:dyDescent="0.2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2"/>
      <c r="K80" s="2"/>
      <c r="L80" s="2"/>
      <c r="M80" s="15"/>
    </row>
    <row r="81" spans="1:13" x14ac:dyDescent="0.2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2">
        <v>13052.63</v>
      </c>
      <c r="K81" s="2">
        <v>30000</v>
      </c>
      <c r="L81" s="2">
        <f>ROUND((J81-K81),5)</f>
        <v>-16947.37</v>
      </c>
      <c r="M81" s="15">
        <f>ROUND(IF(K81=0, IF(J81=0, 0, 1), J81/K81),5)</f>
        <v>0.43508999999999998</v>
      </c>
    </row>
    <row r="82" spans="1:13" x14ac:dyDescent="0.2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2"/>
      <c r="K82" s="2"/>
      <c r="L82" s="2"/>
      <c r="M82" s="15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 t="s">
        <v>156</v>
      </c>
      <c r="J83" s="2">
        <v>67000.02</v>
      </c>
      <c r="K83" s="2">
        <v>134000</v>
      </c>
      <c r="L83" s="2">
        <f t="shared" ref="L83:L94" si="6">ROUND((J83-K83),5)</f>
        <v>-66999.98</v>
      </c>
      <c r="M83" s="15">
        <f t="shared" ref="M83:M94" si="7">ROUND(IF(K83=0, IF(J83=0, 0, 1), J83/K83),5)</f>
        <v>0.5</v>
      </c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 t="s">
        <v>157</v>
      </c>
      <c r="J84" s="2">
        <v>0</v>
      </c>
      <c r="K84" s="2">
        <v>13400</v>
      </c>
      <c r="L84" s="2">
        <f t="shared" si="6"/>
        <v>-13400</v>
      </c>
      <c r="M84" s="15">
        <f t="shared" si="7"/>
        <v>0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 t="s">
        <v>158</v>
      </c>
      <c r="J85" s="2">
        <v>0</v>
      </c>
      <c r="K85" s="2">
        <v>4824</v>
      </c>
      <c r="L85" s="2">
        <f t="shared" si="6"/>
        <v>-4824</v>
      </c>
      <c r="M85" s="15">
        <f t="shared" si="7"/>
        <v>0</v>
      </c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 t="s">
        <v>159</v>
      </c>
      <c r="J86" s="2">
        <v>0</v>
      </c>
      <c r="K86" s="2">
        <v>10320</v>
      </c>
      <c r="L86" s="2">
        <f t="shared" si="6"/>
        <v>-10320</v>
      </c>
      <c r="M86" s="15">
        <f t="shared" si="7"/>
        <v>0</v>
      </c>
    </row>
    <row r="87" spans="1:13" ht="15.75" thickBot="1" x14ac:dyDescent="0.3">
      <c r="A87" s="1"/>
      <c r="B87" s="1"/>
      <c r="C87" s="1"/>
      <c r="D87" s="1"/>
      <c r="E87" s="1"/>
      <c r="F87" s="1"/>
      <c r="G87" s="1"/>
      <c r="H87" s="1"/>
      <c r="I87" s="1" t="s">
        <v>160</v>
      </c>
      <c r="J87" s="8">
        <v>0</v>
      </c>
      <c r="K87" s="8">
        <v>360</v>
      </c>
      <c r="L87" s="8">
        <f t="shared" si="6"/>
        <v>-360</v>
      </c>
      <c r="M87" s="17">
        <f t="shared" si="7"/>
        <v>0</v>
      </c>
    </row>
    <row r="88" spans="1:13" x14ac:dyDescent="0.25">
      <c r="A88" s="1"/>
      <c r="B88" s="1"/>
      <c r="C88" s="1"/>
      <c r="D88" s="1"/>
      <c r="E88" s="1"/>
      <c r="F88" s="1"/>
      <c r="G88" s="1"/>
      <c r="H88" s="1" t="s">
        <v>161</v>
      </c>
      <c r="I88" s="1"/>
      <c r="J88" s="2">
        <f>ROUND(SUM(J82:J87),5)</f>
        <v>67000.02</v>
      </c>
      <c r="K88" s="2">
        <f>ROUND(SUM(K82:K87),5)</f>
        <v>162904</v>
      </c>
      <c r="L88" s="2">
        <f t="shared" si="6"/>
        <v>-95903.98</v>
      </c>
      <c r="M88" s="15">
        <f t="shared" si="7"/>
        <v>0.41128999999999999</v>
      </c>
    </row>
    <row r="89" spans="1:13" x14ac:dyDescent="0.25">
      <c r="A89" s="1"/>
      <c r="B89" s="1"/>
      <c r="C89" s="1"/>
      <c r="D89" s="1"/>
      <c r="E89" s="1"/>
      <c r="F89" s="1"/>
      <c r="G89" s="1"/>
      <c r="H89" s="1" t="s">
        <v>162</v>
      </c>
      <c r="I89" s="1"/>
      <c r="J89" s="2">
        <v>156812.10999999999</v>
      </c>
      <c r="K89" s="2">
        <v>302886</v>
      </c>
      <c r="L89" s="2">
        <f t="shared" si="6"/>
        <v>-146073.89000000001</v>
      </c>
      <c r="M89" s="15">
        <f t="shared" si="7"/>
        <v>0.51773000000000002</v>
      </c>
    </row>
    <row r="90" spans="1:13" x14ac:dyDescent="0.25">
      <c r="A90" s="1"/>
      <c r="B90" s="1"/>
      <c r="C90" s="1"/>
      <c r="D90" s="1"/>
      <c r="E90" s="1"/>
      <c r="F90" s="1"/>
      <c r="G90" s="1"/>
      <c r="H90" s="1" t="s">
        <v>163</v>
      </c>
      <c r="I90" s="1"/>
      <c r="J90" s="2">
        <v>35751.79</v>
      </c>
      <c r="K90" s="2">
        <v>72080</v>
      </c>
      <c r="L90" s="2">
        <f t="shared" si="6"/>
        <v>-36328.21</v>
      </c>
      <c r="M90" s="15">
        <f t="shared" si="7"/>
        <v>0.496</v>
      </c>
    </row>
    <row r="91" spans="1:13" x14ac:dyDescent="0.25">
      <c r="A91" s="1"/>
      <c r="B91" s="1"/>
      <c r="C91" s="1"/>
      <c r="D91" s="1"/>
      <c r="E91" s="1"/>
      <c r="F91" s="1"/>
      <c r="G91" s="1"/>
      <c r="H91" s="1" t="s">
        <v>164</v>
      </c>
      <c r="I91" s="1"/>
      <c r="J91" s="2">
        <v>12350</v>
      </c>
      <c r="K91" s="2">
        <v>40000</v>
      </c>
      <c r="L91" s="2">
        <f t="shared" si="6"/>
        <v>-27650</v>
      </c>
      <c r="M91" s="15">
        <f t="shared" si="7"/>
        <v>0.30875000000000002</v>
      </c>
    </row>
    <row r="92" spans="1:13" x14ac:dyDescent="0.25">
      <c r="A92" s="1"/>
      <c r="B92" s="1"/>
      <c r="C92" s="1"/>
      <c r="D92" s="1"/>
      <c r="E92" s="1"/>
      <c r="F92" s="1"/>
      <c r="G92" s="1"/>
      <c r="H92" s="1" t="s">
        <v>165</v>
      </c>
      <c r="I92" s="1"/>
      <c r="J92" s="2">
        <v>0</v>
      </c>
      <c r="K92" s="2">
        <v>2000</v>
      </c>
      <c r="L92" s="2">
        <f t="shared" si="6"/>
        <v>-2000</v>
      </c>
      <c r="M92" s="15">
        <f t="shared" si="7"/>
        <v>0</v>
      </c>
    </row>
    <row r="93" spans="1:13" ht="15.75" thickBot="1" x14ac:dyDescent="0.3">
      <c r="A93" s="1"/>
      <c r="B93" s="1"/>
      <c r="C93" s="1"/>
      <c r="D93" s="1"/>
      <c r="E93" s="1"/>
      <c r="F93" s="1"/>
      <c r="G93" s="1"/>
      <c r="H93" s="1" t="s">
        <v>166</v>
      </c>
      <c r="I93" s="1"/>
      <c r="J93" s="8">
        <v>42042.84</v>
      </c>
      <c r="K93" s="8">
        <v>81007</v>
      </c>
      <c r="L93" s="8">
        <f t="shared" si="6"/>
        <v>-38964.160000000003</v>
      </c>
      <c r="M93" s="17">
        <f t="shared" si="7"/>
        <v>0.51900000000000002</v>
      </c>
    </row>
    <row r="94" spans="1:13" x14ac:dyDescent="0.25">
      <c r="A94" s="1"/>
      <c r="B94" s="1"/>
      <c r="C94" s="1"/>
      <c r="D94" s="1"/>
      <c r="E94" s="1"/>
      <c r="F94" s="1"/>
      <c r="G94" s="1" t="s">
        <v>167</v>
      </c>
      <c r="H94" s="1"/>
      <c r="I94" s="1"/>
      <c r="J94" s="2">
        <f>ROUND(SUM(J80:J81)+SUM(J88:J93),5)</f>
        <v>327009.39</v>
      </c>
      <c r="K94" s="2">
        <f>ROUND(SUM(K80:K81)+SUM(K88:K93),5)</f>
        <v>690877</v>
      </c>
      <c r="L94" s="2">
        <f t="shared" si="6"/>
        <v>-363867.61</v>
      </c>
      <c r="M94" s="15">
        <f t="shared" si="7"/>
        <v>0.47332999999999997</v>
      </c>
    </row>
    <row r="95" spans="1:13" x14ac:dyDescent="0.25">
      <c r="A95" s="1"/>
      <c r="B95" s="1"/>
      <c r="C95" s="1"/>
      <c r="D95" s="1"/>
      <c r="E95" s="1"/>
      <c r="F95" s="1"/>
      <c r="G95" s="1" t="s">
        <v>168</v>
      </c>
      <c r="H95" s="1"/>
      <c r="I95" s="1"/>
      <c r="J95" s="2">
        <v>38634.230000000003</v>
      </c>
      <c r="K95" s="2"/>
      <c r="L95" s="2"/>
      <c r="M95" s="15"/>
    </row>
    <row r="96" spans="1:13" x14ac:dyDescent="0.25">
      <c r="A96" s="1"/>
      <c r="B96" s="1"/>
      <c r="C96" s="1"/>
      <c r="D96" s="1"/>
      <c r="E96" s="1"/>
      <c r="F96" s="1"/>
      <c r="G96" s="1" t="s">
        <v>169</v>
      </c>
      <c r="H96" s="1"/>
      <c r="I96" s="1"/>
      <c r="J96" s="2"/>
      <c r="K96" s="2"/>
      <c r="L96" s="2"/>
      <c r="M96" s="15"/>
    </row>
    <row r="97" spans="1:13" x14ac:dyDescent="0.25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2">
        <v>254.52</v>
      </c>
      <c r="K97" s="2"/>
      <c r="L97" s="2"/>
      <c r="M97" s="15"/>
    </row>
    <row r="98" spans="1:13" x14ac:dyDescent="0.25">
      <c r="A98" s="1"/>
      <c r="B98" s="1"/>
      <c r="C98" s="1"/>
      <c r="D98" s="1"/>
      <c r="E98" s="1"/>
      <c r="F98" s="1"/>
      <c r="G98" s="1"/>
      <c r="H98" s="1" t="s">
        <v>171</v>
      </c>
      <c r="I98" s="1"/>
      <c r="J98" s="2">
        <v>29096.15</v>
      </c>
      <c r="K98" s="2">
        <v>45597</v>
      </c>
      <c r="L98" s="2">
        <f t="shared" ref="L98:L103" si="8">ROUND((J98-K98),5)</f>
        <v>-16500.849999999999</v>
      </c>
      <c r="M98" s="15">
        <f t="shared" ref="M98:M103" si="9">ROUND(IF(K98=0, IF(J98=0, 0, 1), J98/K98),5)</f>
        <v>0.63812000000000002</v>
      </c>
    </row>
    <row r="99" spans="1:13" x14ac:dyDescent="0.25">
      <c r="A99" s="1"/>
      <c r="B99" s="1"/>
      <c r="C99" s="1"/>
      <c r="D99" s="1"/>
      <c r="E99" s="1"/>
      <c r="F99" s="1"/>
      <c r="G99" s="1"/>
      <c r="H99" s="1" t="s">
        <v>172</v>
      </c>
      <c r="I99" s="1"/>
      <c r="J99" s="2">
        <v>9151.43</v>
      </c>
      <c r="K99" s="2">
        <v>13820</v>
      </c>
      <c r="L99" s="2">
        <f t="shared" si="8"/>
        <v>-4668.57</v>
      </c>
      <c r="M99" s="15">
        <f t="shared" si="9"/>
        <v>0.66218999999999995</v>
      </c>
    </row>
    <row r="100" spans="1:13" x14ac:dyDescent="0.2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2">
        <v>844.07</v>
      </c>
      <c r="K100" s="2">
        <v>83100</v>
      </c>
      <c r="L100" s="2">
        <f t="shared" si="8"/>
        <v>-82255.929999999993</v>
      </c>
      <c r="M100" s="15">
        <f t="shared" si="9"/>
        <v>1.0160000000000001E-2</v>
      </c>
    </row>
    <row r="101" spans="1:13" x14ac:dyDescent="0.2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2">
        <v>0</v>
      </c>
      <c r="K101" s="2">
        <v>8100</v>
      </c>
      <c r="L101" s="2">
        <f t="shared" si="8"/>
        <v>-8100</v>
      </c>
      <c r="M101" s="15">
        <f t="shared" si="9"/>
        <v>0</v>
      </c>
    </row>
    <row r="102" spans="1:13" ht="15.75" thickBot="1" x14ac:dyDescent="0.3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8">
        <v>348</v>
      </c>
      <c r="K102" s="8">
        <v>500</v>
      </c>
      <c r="L102" s="8">
        <f t="shared" si="8"/>
        <v>-152</v>
      </c>
      <c r="M102" s="17">
        <f t="shared" si="9"/>
        <v>0.69599999999999995</v>
      </c>
    </row>
    <row r="103" spans="1:13" x14ac:dyDescent="0.25">
      <c r="A103" s="1"/>
      <c r="B103" s="1"/>
      <c r="C103" s="1"/>
      <c r="D103" s="1"/>
      <c r="E103" s="1"/>
      <c r="F103" s="1"/>
      <c r="G103" s="1" t="s">
        <v>176</v>
      </c>
      <c r="H103" s="1"/>
      <c r="I103" s="1"/>
      <c r="J103" s="2">
        <f>ROUND(SUM(J96:J102),5)</f>
        <v>39694.17</v>
      </c>
      <c r="K103" s="2">
        <f>ROUND(SUM(K96:K102),5)</f>
        <v>151117</v>
      </c>
      <c r="L103" s="2">
        <f t="shared" si="8"/>
        <v>-111422.83</v>
      </c>
      <c r="M103" s="15">
        <f t="shared" si="9"/>
        <v>0.26267000000000001</v>
      </c>
    </row>
    <row r="104" spans="1:13" x14ac:dyDescent="0.25">
      <c r="A104" s="1"/>
      <c r="B104" s="1"/>
      <c r="C104" s="1"/>
      <c r="D104" s="1"/>
      <c r="E104" s="1"/>
      <c r="F104" s="1"/>
      <c r="G104" s="1" t="s">
        <v>177</v>
      </c>
      <c r="H104" s="1"/>
      <c r="I104" s="1"/>
      <c r="J104" s="2"/>
      <c r="K104" s="2"/>
      <c r="L104" s="2"/>
      <c r="M104" s="15"/>
    </row>
    <row r="105" spans="1:13" x14ac:dyDescent="0.25">
      <c r="A105" s="1"/>
      <c r="B105" s="1"/>
      <c r="C105" s="1"/>
      <c r="D105" s="1"/>
      <c r="E105" s="1"/>
      <c r="F105" s="1"/>
      <c r="G105" s="1"/>
      <c r="H105" s="1" t="s">
        <v>178</v>
      </c>
      <c r="I105" s="1"/>
      <c r="J105" s="2">
        <v>2367.0100000000002</v>
      </c>
      <c r="K105" s="2">
        <v>1778</v>
      </c>
      <c r="L105" s="2">
        <f>ROUND((J105-K105),5)</f>
        <v>589.01</v>
      </c>
      <c r="M105" s="15">
        <f>ROUND(IF(K105=0, IF(J105=0, 0, 1), J105/K105),5)</f>
        <v>1.33128</v>
      </c>
    </row>
    <row r="106" spans="1:13" x14ac:dyDescent="0.25">
      <c r="A106" s="1"/>
      <c r="B106" s="1"/>
      <c r="C106" s="1"/>
      <c r="D106" s="1"/>
      <c r="E106" s="1"/>
      <c r="F106" s="1"/>
      <c r="G106" s="1"/>
      <c r="H106" s="1" t="s">
        <v>179</v>
      </c>
      <c r="I106" s="1"/>
      <c r="J106" s="2">
        <v>4783.0200000000004</v>
      </c>
      <c r="K106" s="2">
        <v>9444.7000000000007</v>
      </c>
      <c r="L106" s="2">
        <f>ROUND((J106-K106),5)</f>
        <v>-4661.68</v>
      </c>
      <c r="M106" s="15">
        <f>ROUND(IF(K106=0, IF(J106=0, 0, 1), J106/K106),5)</f>
        <v>0.50641999999999998</v>
      </c>
    </row>
    <row r="107" spans="1:13" ht="15.75" thickBot="1" x14ac:dyDescent="0.3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2">
        <v>758.39</v>
      </c>
      <c r="K107" s="2">
        <v>1302.71</v>
      </c>
      <c r="L107" s="2">
        <f>ROUND((J107-K107),5)</f>
        <v>-544.32000000000005</v>
      </c>
      <c r="M107" s="15">
        <f>ROUND(IF(K107=0, IF(J107=0, 0, 1), J107/K107),5)</f>
        <v>0.58216000000000001</v>
      </c>
    </row>
    <row r="108" spans="1:13" ht="15.75" thickBot="1" x14ac:dyDescent="0.3">
      <c r="A108" s="1"/>
      <c r="B108" s="1"/>
      <c r="C108" s="1"/>
      <c r="D108" s="1"/>
      <c r="E108" s="1"/>
      <c r="F108" s="1"/>
      <c r="G108" s="1" t="s">
        <v>181</v>
      </c>
      <c r="H108" s="1"/>
      <c r="I108" s="1"/>
      <c r="J108" s="3">
        <f>ROUND(SUM(J104:J107),5)</f>
        <v>7908.42</v>
      </c>
      <c r="K108" s="3">
        <f>ROUND(SUM(K104:K107),5)</f>
        <v>12525.41</v>
      </c>
      <c r="L108" s="3">
        <f>ROUND((J108-K108),5)</f>
        <v>-4616.99</v>
      </c>
      <c r="M108" s="16">
        <f>ROUND(IF(K108=0, IF(J108=0, 0, 1), J108/K108),5)</f>
        <v>0.63139000000000001</v>
      </c>
    </row>
    <row r="109" spans="1:13" x14ac:dyDescent="0.25">
      <c r="A109" s="1"/>
      <c r="B109" s="1"/>
      <c r="C109" s="1"/>
      <c r="D109" s="1"/>
      <c r="E109" s="1"/>
      <c r="F109" s="1" t="s">
        <v>182</v>
      </c>
      <c r="G109" s="1"/>
      <c r="H109" s="1"/>
      <c r="I109" s="1"/>
      <c r="J109" s="2">
        <f>ROUND(J79+SUM(J94:J95)+J103+J108,5)</f>
        <v>413246.21</v>
      </c>
      <c r="K109" s="2">
        <f>ROUND(K79+SUM(K94:K95)+K103+K108,5)</f>
        <v>854519.41</v>
      </c>
      <c r="L109" s="2">
        <f>ROUND((J109-K109),5)</f>
        <v>-441273.2</v>
      </c>
      <c r="M109" s="15">
        <f>ROUND(IF(K109=0, IF(J109=0, 0, 1), J109/K109),5)</f>
        <v>0.48359999999999997</v>
      </c>
    </row>
    <row r="110" spans="1:13" x14ac:dyDescent="0.25">
      <c r="A110" s="1"/>
      <c r="B110" s="1"/>
      <c r="C110" s="1"/>
      <c r="D110" s="1"/>
      <c r="E110" s="1"/>
      <c r="F110" s="1" t="s">
        <v>183</v>
      </c>
      <c r="G110" s="1"/>
      <c r="H110" s="1"/>
      <c r="I110" s="1"/>
      <c r="J110" s="2"/>
      <c r="K110" s="2"/>
      <c r="L110" s="2"/>
      <c r="M110" s="15"/>
    </row>
    <row r="111" spans="1:13" x14ac:dyDescent="0.25">
      <c r="A111" s="1"/>
      <c r="B111" s="1"/>
      <c r="C111" s="1"/>
      <c r="D111" s="1"/>
      <c r="E111" s="1"/>
      <c r="F111" s="1"/>
      <c r="G111" s="1" t="s">
        <v>184</v>
      </c>
      <c r="H111" s="1"/>
      <c r="I111" s="1"/>
      <c r="J111" s="2">
        <v>1099.5</v>
      </c>
      <c r="K111" s="2">
        <v>4500</v>
      </c>
      <c r="L111" s="2">
        <f>ROUND((J111-K111),5)</f>
        <v>-3400.5</v>
      </c>
      <c r="M111" s="15">
        <f>ROUND(IF(K111=0, IF(J111=0, 0, 1), J111/K111),5)</f>
        <v>0.24432999999999999</v>
      </c>
    </row>
    <row r="112" spans="1:13" x14ac:dyDescent="0.25">
      <c r="A112" s="1"/>
      <c r="B112" s="1"/>
      <c r="C112" s="1"/>
      <c r="D112" s="1"/>
      <c r="E112" s="1"/>
      <c r="F112" s="1"/>
      <c r="G112" s="1" t="s">
        <v>185</v>
      </c>
      <c r="H112" s="1"/>
      <c r="I112" s="1"/>
      <c r="J112" s="2">
        <v>18900</v>
      </c>
      <c r="K112" s="2">
        <v>32000</v>
      </c>
      <c r="L112" s="2">
        <f>ROUND((J112-K112),5)</f>
        <v>-13100</v>
      </c>
      <c r="M112" s="15">
        <f>ROUND(IF(K112=0, IF(J112=0, 0, 1), J112/K112),5)</f>
        <v>0.59062999999999999</v>
      </c>
    </row>
    <row r="113" spans="1:13" x14ac:dyDescent="0.25">
      <c r="A113" s="1"/>
      <c r="B113" s="1"/>
      <c r="C113" s="1"/>
      <c r="D113" s="1"/>
      <c r="E113" s="1"/>
      <c r="F113" s="1"/>
      <c r="G113" s="1" t="s">
        <v>186</v>
      </c>
      <c r="H113" s="1"/>
      <c r="I113" s="1"/>
      <c r="J113" s="2">
        <v>1.95</v>
      </c>
      <c r="K113" s="2">
        <v>8000</v>
      </c>
      <c r="L113" s="2">
        <f>ROUND((J113-K113),5)</f>
        <v>-7998.05</v>
      </c>
      <c r="M113" s="15">
        <f>ROUND(IF(K113=0, IF(J113=0, 0, 1), J113/K113),5)</f>
        <v>2.4000000000000001E-4</v>
      </c>
    </row>
    <row r="114" spans="1:13" ht="15.75" thickBot="1" x14ac:dyDescent="0.3">
      <c r="A114" s="1"/>
      <c r="B114" s="1"/>
      <c r="C114" s="1"/>
      <c r="D114" s="1"/>
      <c r="E114" s="1"/>
      <c r="F114" s="1"/>
      <c r="G114" s="1" t="s">
        <v>187</v>
      </c>
      <c r="H114" s="1"/>
      <c r="I114" s="1"/>
      <c r="J114" s="8">
        <v>1330</v>
      </c>
      <c r="K114" s="8"/>
      <c r="L114" s="8"/>
      <c r="M114" s="17"/>
    </row>
    <row r="115" spans="1:13" x14ac:dyDescent="0.25">
      <c r="A115" s="1"/>
      <c r="B115" s="1"/>
      <c r="C115" s="1"/>
      <c r="D115" s="1"/>
      <c r="E115" s="1"/>
      <c r="F115" s="1" t="s">
        <v>188</v>
      </c>
      <c r="G115" s="1"/>
      <c r="H115" s="1"/>
      <c r="I115" s="1"/>
      <c r="J115" s="2">
        <f>ROUND(SUM(J110:J114),5)</f>
        <v>21331.45</v>
      </c>
      <c r="K115" s="2">
        <f>ROUND(SUM(K110:K114),5)</f>
        <v>44500</v>
      </c>
      <c r="L115" s="2">
        <f>ROUND((J115-K115),5)</f>
        <v>-23168.55</v>
      </c>
      <c r="M115" s="15">
        <f>ROUND(IF(K115=0, IF(J115=0, 0, 1), J115/K115),5)</f>
        <v>0.47936000000000001</v>
      </c>
    </row>
    <row r="116" spans="1:13" x14ac:dyDescent="0.25">
      <c r="A116" s="1"/>
      <c r="B116" s="1"/>
      <c r="C116" s="1"/>
      <c r="D116" s="1"/>
      <c r="E116" s="1"/>
      <c r="F116" s="1" t="s">
        <v>189</v>
      </c>
      <c r="G116" s="1"/>
      <c r="H116" s="1"/>
      <c r="I116" s="1"/>
      <c r="J116" s="2"/>
      <c r="K116" s="2"/>
      <c r="L116" s="2"/>
      <c r="M116" s="15"/>
    </row>
    <row r="117" spans="1:13" x14ac:dyDescent="0.25">
      <c r="A117" s="1"/>
      <c r="B117" s="1"/>
      <c r="C117" s="1"/>
      <c r="D117" s="1"/>
      <c r="E117" s="1"/>
      <c r="F117" s="1"/>
      <c r="G117" s="1" t="s">
        <v>190</v>
      </c>
      <c r="H117" s="1"/>
      <c r="I117" s="1"/>
      <c r="J117" s="2"/>
      <c r="K117" s="2"/>
      <c r="L117" s="2"/>
      <c r="M117" s="15"/>
    </row>
    <row r="118" spans="1:13" x14ac:dyDescent="0.25">
      <c r="A118" s="1"/>
      <c r="B118" s="1"/>
      <c r="C118" s="1"/>
      <c r="D118" s="1"/>
      <c r="E118" s="1"/>
      <c r="F118" s="1"/>
      <c r="G118" s="1"/>
      <c r="H118" s="1" t="s">
        <v>191</v>
      </c>
      <c r="I118" s="1"/>
      <c r="J118" s="2"/>
      <c r="K118" s="2"/>
      <c r="L118" s="2"/>
      <c r="M118" s="15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 t="s">
        <v>192</v>
      </c>
      <c r="J119" s="2">
        <v>3612.28</v>
      </c>
      <c r="K119" s="2">
        <v>4000</v>
      </c>
      <c r="L119" s="2">
        <f>ROUND((J119-K119),5)</f>
        <v>-387.72</v>
      </c>
      <c r="M119" s="15">
        <f>ROUND(IF(K119=0, IF(J119=0, 0, 1), J119/K119),5)</f>
        <v>0.90307000000000004</v>
      </c>
    </row>
    <row r="120" spans="1:13" ht="15.75" thickBot="1" x14ac:dyDescent="0.3">
      <c r="A120" s="1"/>
      <c r="B120" s="1"/>
      <c r="C120" s="1"/>
      <c r="D120" s="1"/>
      <c r="E120" s="1"/>
      <c r="F120" s="1"/>
      <c r="G120" s="1"/>
      <c r="H120" s="1"/>
      <c r="I120" s="1" t="s">
        <v>193</v>
      </c>
      <c r="J120" s="8">
        <v>28627.43</v>
      </c>
      <c r="K120" s="8">
        <v>21000</v>
      </c>
      <c r="L120" s="8">
        <f>ROUND((J120-K120),5)</f>
        <v>7627.43</v>
      </c>
      <c r="M120" s="17">
        <f>ROUND(IF(K120=0, IF(J120=0, 0, 1), J120/K120),5)</f>
        <v>1.36321</v>
      </c>
    </row>
    <row r="121" spans="1:13" x14ac:dyDescent="0.25">
      <c r="A121" s="1"/>
      <c r="B121" s="1"/>
      <c r="C121" s="1"/>
      <c r="D121" s="1"/>
      <c r="E121" s="1"/>
      <c r="F121" s="1"/>
      <c r="G121" s="1"/>
      <c r="H121" s="1" t="s">
        <v>194</v>
      </c>
      <c r="I121" s="1"/>
      <c r="J121" s="2">
        <f>ROUND(SUM(J118:J120),5)</f>
        <v>32239.71</v>
      </c>
      <c r="K121" s="2">
        <f>ROUND(SUM(K118:K120),5)</f>
        <v>25000</v>
      </c>
      <c r="L121" s="2">
        <f>ROUND((J121-K121),5)</f>
        <v>7239.71</v>
      </c>
      <c r="M121" s="15">
        <f>ROUND(IF(K121=0, IF(J121=0, 0, 1), J121/K121),5)</f>
        <v>1.28959</v>
      </c>
    </row>
    <row r="122" spans="1:13" x14ac:dyDescent="0.25">
      <c r="A122" s="1"/>
      <c r="B122" s="1"/>
      <c r="C122" s="1"/>
      <c r="D122" s="1"/>
      <c r="E122" s="1"/>
      <c r="F122" s="1"/>
      <c r="G122" s="1"/>
      <c r="H122" s="1" t="s">
        <v>195</v>
      </c>
      <c r="I122" s="1"/>
      <c r="J122" s="2"/>
      <c r="K122" s="2"/>
      <c r="L122" s="2"/>
      <c r="M122" s="15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 t="s">
        <v>363</v>
      </c>
      <c r="J123" s="2">
        <v>100.96</v>
      </c>
      <c r="K123" s="2"/>
      <c r="L123" s="2"/>
      <c r="M123" s="15"/>
    </row>
    <row r="124" spans="1:13" ht="15.75" thickBot="1" x14ac:dyDescent="0.3">
      <c r="A124" s="1"/>
      <c r="B124" s="1"/>
      <c r="C124" s="1"/>
      <c r="D124" s="1"/>
      <c r="E124" s="1"/>
      <c r="F124" s="1"/>
      <c r="G124" s="1"/>
      <c r="H124" s="1"/>
      <c r="I124" s="1" t="s">
        <v>364</v>
      </c>
      <c r="J124" s="8">
        <v>195.75</v>
      </c>
      <c r="K124" s="8">
        <v>3000</v>
      </c>
      <c r="L124" s="8">
        <f>ROUND((J124-K124),5)</f>
        <v>-2804.25</v>
      </c>
      <c r="M124" s="17">
        <f>ROUND(IF(K124=0, IF(J124=0, 0, 1), J124/K124),5)</f>
        <v>6.5250000000000002E-2</v>
      </c>
    </row>
    <row r="125" spans="1:13" x14ac:dyDescent="0.25">
      <c r="A125" s="1"/>
      <c r="B125" s="1"/>
      <c r="C125" s="1"/>
      <c r="D125" s="1"/>
      <c r="E125" s="1"/>
      <c r="F125" s="1"/>
      <c r="G125" s="1"/>
      <c r="H125" s="1" t="s">
        <v>365</v>
      </c>
      <c r="I125" s="1"/>
      <c r="J125" s="2">
        <f>ROUND(SUM(J122:J124),5)</f>
        <v>296.70999999999998</v>
      </c>
      <c r="K125" s="2">
        <f>ROUND(SUM(K122:K124),5)</f>
        <v>3000</v>
      </c>
      <c r="L125" s="2">
        <f>ROUND((J125-K125),5)</f>
        <v>-2703.29</v>
      </c>
      <c r="M125" s="15">
        <f>ROUND(IF(K125=0, IF(J125=0, 0, 1), J125/K125),5)</f>
        <v>9.8900000000000002E-2</v>
      </c>
    </row>
    <row r="126" spans="1:13" ht="15.75" thickBot="1" x14ac:dyDescent="0.3">
      <c r="A126" s="1"/>
      <c r="B126" s="1"/>
      <c r="C126" s="1"/>
      <c r="D126" s="1"/>
      <c r="E126" s="1"/>
      <c r="F126" s="1"/>
      <c r="G126" s="1"/>
      <c r="H126" s="1" t="s">
        <v>196</v>
      </c>
      <c r="I126" s="1"/>
      <c r="J126" s="8">
        <v>202.63</v>
      </c>
      <c r="K126" s="8">
        <v>1500</v>
      </c>
      <c r="L126" s="8">
        <f>ROUND((J126-K126),5)</f>
        <v>-1297.3699999999999</v>
      </c>
      <c r="M126" s="17">
        <f>ROUND(IF(K126=0, IF(J126=0, 0, 1), J126/K126),5)</f>
        <v>0.13508999999999999</v>
      </c>
    </row>
    <row r="127" spans="1:13" x14ac:dyDescent="0.25">
      <c r="A127" s="1"/>
      <c r="B127" s="1"/>
      <c r="C127" s="1"/>
      <c r="D127" s="1"/>
      <c r="E127" s="1"/>
      <c r="F127" s="1"/>
      <c r="G127" s="1" t="s">
        <v>197</v>
      </c>
      <c r="H127" s="1"/>
      <c r="I127" s="1"/>
      <c r="J127" s="2">
        <f>ROUND(J117+J121+SUM(J125:J126),5)</f>
        <v>32739.05</v>
      </c>
      <c r="K127" s="2">
        <f>ROUND(K117+K121+SUM(K125:K126),5)</f>
        <v>29500</v>
      </c>
      <c r="L127" s="2">
        <f>ROUND((J127-K127),5)</f>
        <v>3239.05</v>
      </c>
      <c r="M127" s="15">
        <f>ROUND(IF(K127=0, IF(J127=0, 0, 1), J127/K127),5)</f>
        <v>1.1097999999999999</v>
      </c>
    </row>
    <row r="128" spans="1:13" x14ac:dyDescent="0.25">
      <c r="A128" s="1"/>
      <c r="B128" s="1"/>
      <c r="C128" s="1"/>
      <c r="D128" s="1"/>
      <c r="E128" s="1"/>
      <c r="F128" s="1"/>
      <c r="G128" s="1" t="s">
        <v>198</v>
      </c>
      <c r="H128" s="1"/>
      <c r="I128" s="1"/>
      <c r="J128" s="2">
        <v>1</v>
      </c>
      <c r="K128" s="2">
        <v>0</v>
      </c>
      <c r="L128" s="2">
        <f>ROUND((J128-K128),5)</f>
        <v>1</v>
      </c>
      <c r="M128" s="15">
        <f>ROUND(IF(K128=0, IF(J128=0, 0, 1), J128/K128),5)</f>
        <v>1</v>
      </c>
    </row>
    <row r="129" spans="1:13" x14ac:dyDescent="0.25">
      <c r="A129" s="1"/>
      <c r="B129" s="1"/>
      <c r="C129" s="1"/>
      <c r="D129" s="1"/>
      <c r="E129" s="1"/>
      <c r="F129" s="1"/>
      <c r="G129" s="1" t="s">
        <v>199</v>
      </c>
      <c r="H129" s="1"/>
      <c r="I129" s="1"/>
      <c r="J129" s="2"/>
      <c r="K129" s="2"/>
      <c r="L129" s="2"/>
      <c r="M129" s="15"/>
    </row>
    <row r="130" spans="1:13" x14ac:dyDescent="0.25">
      <c r="A130" s="1"/>
      <c r="B130" s="1"/>
      <c r="C130" s="1"/>
      <c r="D130" s="1"/>
      <c r="E130" s="1"/>
      <c r="F130" s="1"/>
      <c r="G130" s="1"/>
      <c r="H130" s="1" t="s">
        <v>200</v>
      </c>
      <c r="I130" s="1"/>
      <c r="J130" s="2">
        <v>536.41999999999996</v>
      </c>
      <c r="K130" s="2">
        <v>1200</v>
      </c>
      <c r="L130" s="2">
        <f>ROUND((J130-K130),5)</f>
        <v>-663.58</v>
      </c>
      <c r="M130" s="15">
        <f>ROUND(IF(K130=0, IF(J130=0, 0, 1), J130/K130),5)</f>
        <v>0.44701999999999997</v>
      </c>
    </row>
    <row r="131" spans="1:13" x14ac:dyDescent="0.25">
      <c r="A131" s="1"/>
      <c r="B131" s="1"/>
      <c r="C131" s="1"/>
      <c r="D131" s="1"/>
      <c r="E131" s="1"/>
      <c r="F131" s="1"/>
      <c r="G131" s="1"/>
      <c r="H131" s="1" t="s">
        <v>201</v>
      </c>
      <c r="I131" s="1"/>
      <c r="J131" s="2">
        <v>400.4</v>
      </c>
      <c r="K131" s="2">
        <v>1500</v>
      </c>
      <c r="L131" s="2">
        <f>ROUND((J131-K131),5)</f>
        <v>-1099.5999999999999</v>
      </c>
      <c r="M131" s="15">
        <f>ROUND(IF(K131=0, IF(J131=0, 0, 1), J131/K131),5)</f>
        <v>0.26693</v>
      </c>
    </row>
    <row r="132" spans="1:13" x14ac:dyDescent="0.25">
      <c r="A132" s="1"/>
      <c r="B132" s="1"/>
      <c r="C132" s="1"/>
      <c r="D132" s="1"/>
      <c r="E132" s="1"/>
      <c r="F132" s="1"/>
      <c r="G132" s="1"/>
      <c r="H132" s="1" t="s">
        <v>202</v>
      </c>
      <c r="I132" s="1"/>
      <c r="J132" s="2">
        <v>2784.56</v>
      </c>
      <c r="K132" s="2">
        <v>4400</v>
      </c>
      <c r="L132" s="2">
        <f>ROUND((J132-K132),5)</f>
        <v>-1615.44</v>
      </c>
      <c r="M132" s="15">
        <f>ROUND(IF(K132=0, IF(J132=0, 0, 1), J132/K132),5)</f>
        <v>0.63285000000000002</v>
      </c>
    </row>
    <row r="133" spans="1:13" x14ac:dyDescent="0.25">
      <c r="A133" s="1"/>
      <c r="B133" s="1"/>
      <c r="C133" s="1"/>
      <c r="D133" s="1"/>
      <c r="E133" s="1"/>
      <c r="F133" s="1"/>
      <c r="G133" s="1"/>
      <c r="H133" s="1" t="s">
        <v>203</v>
      </c>
      <c r="I133" s="1"/>
      <c r="J133" s="2">
        <v>523.23</v>
      </c>
      <c r="K133" s="2">
        <v>1000</v>
      </c>
      <c r="L133" s="2">
        <f>ROUND((J133-K133),5)</f>
        <v>-476.77</v>
      </c>
      <c r="M133" s="15">
        <f>ROUND(IF(K133=0, IF(J133=0, 0, 1), J133/K133),5)</f>
        <v>0.52322999999999997</v>
      </c>
    </row>
    <row r="134" spans="1:13" x14ac:dyDescent="0.25">
      <c r="A134" s="1"/>
      <c r="B134" s="1"/>
      <c r="C134" s="1"/>
      <c r="D134" s="1"/>
      <c r="E134" s="1"/>
      <c r="F134" s="1"/>
      <c r="G134" s="1"/>
      <c r="H134" s="1" t="s">
        <v>204</v>
      </c>
      <c r="I134" s="1"/>
      <c r="J134" s="2">
        <v>637.42999999999995</v>
      </c>
      <c r="K134" s="2">
        <v>1000</v>
      </c>
      <c r="L134" s="2">
        <f>ROUND((J134-K134),5)</f>
        <v>-362.57</v>
      </c>
      <c r="M134" s="15">
        <f>ROUND(IF(K134=0, IF(J134=0, 0, 1), J134/K134),5)</f>
        <v>0.63743000000000005</v>
      </c>
    </row>
    <row r="135" spans="1:13" ht="15.75" thickBot="1" x14ac:dyDescent="0.3">
      <c r="A135" s="1"/>
      <c r="B135" s="1"/>
      <c r="C135" s="1"/>
      <c r="D135" s="1"/>
      <c r="E135" s="1"/>
      <c r="F135" s="1"/>
      <c r="G135" s="1"/>
      <c r="H135" s="1" t="s">
        <v>366</v>
      </c>
      <c r="I135" s="1"/>
      <c r="J135" s="8">
        <v>11.96</v>
      </c>
      <c r="K135" s="8"/>
      <c r="L135" s="8"/>
      <c r="M135" s="17"/>
    </row>
    <row r="136" spans="1:13" x14ac:dyDescent="0.25">
      <c r="A136" s="1"/>
      <c r="B136" s="1"/>
      <c r="C136" s="1"/>
      <c r="D136" s="1"/>
      <c r="E136" s="1"/>
      <c r="F136" s="1"/>
      <c r="G136" s="1" t="s">
        <v>205</v>
      </c>
      <c r="H136" s="1"/>
      <c r="I136" s="1"/>
      <c r="J136" s="2">
        <f>ROUND(SUM(J129:J135),5)</f>
        <v>4894</v>
      </c>
      <c r="K136" s="2">
        <f>ROUND(SUM(K129:K135),5)</f>
        <v>9100</v>
      </c>
      <c r="L136" s="2">
        <f>ROUND((J136-K136),5)</f>
        <v>-4206</v>
      </c>
      <c r="M136" s="15">
        <f>ROUND(IF(K136=0, IF(J136=0, 0, 1), J136/K136),5)</f>
        <v>0.53779999999999994</v>
      </c>
    </row>
    <row r="137" spans="1:13" x14ac:dyDescent="0.25">
      <c r="A137" s="1"/>
      <c r="B137" s="1"/>
      <c r="C137" s="1"/>
      <c r="D137" s="1"/>
      <c r="E137" s="1"/>
      <c r="F137" s="1"/>
      <c r="G137" s="1" t="s">
        <v>206</v>
      </c>
      <c r="H137" s="1"/>
      <c r="I137" s="1"/>
      <c r="J137" s="2"/>
      <c r="K137" s="2"/>
      <c r="L137" s="2"/>
      <c r="M137" s="15"/>
    </row>
    <row r="138" spans="1:13" x14ac:dyDescent="0.25">
      <c r="A138" s="1"/>
      <c r="B138" s="1"/>
      <c r="C138" s="1"/>
      <c r="D138" s="1"/>
      <c r="E138" s="1"/>
      <c r="F138" s="1"/>
      <c r="G138" s="1"/>
      <c r="H138" s="1" t="s">
        <v>207</v>
      </c>
      <c r="I138" s="1"/>
      <c r="J138" s="2"/>
      <c r="K138" s="2"/>
      <c r="L138" s="2"/>
      <c r="M138" s="15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 t="s">
        <v>208</v>
      </c>
      <c r="J139" s="2">
        <v>8955.1200000000008</v>
      </c>
      <c r="K139" s="2">
        <v>20000</v>
      </c>
      <c r="L139" s="2">
        <f t="shared" ref="L139:L148" si="10">ROUND((J139-K139),5)</f>
        <v>-11044.88</v>
      </c>
      <c r="M139" s="15">
        <f t="shared" ref="M139:M148" si="11">ROUND(IF(K139=0, IF(J139=0, 0, 1), J139/K139),5)</f>
        <v>0.44775999999999999</v>
      </c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 t="s">
        <v>209</v>
      </c>
      <c r="J140" s="2">
        <v>1889.54</v>
      </c>
      <c r="K140" s="2">
        <v>4500</v>
      </c>
      <c r="L140" s="2">
        <f t="shared" si="10"/>
        <v>-2610.46</v>
      </c>
      <c r="M140" s="15">
        <f t="shared" si="11"/>
        <v>0.4199</v>
      </c>
    </row>
    <row r="141" spans="1:13" ht="15.75" thickBot="1" x14ac:dyDescent="0.3">
      <c r="A141" s="1"/>
      <c r="B141" s="1"/>
      <c r="C141" s="1"/>
      <c r="D141" s="1"/>
      <c r="E141" s="1"/>
      <c r="F141" s="1"/>
      <c r="G141" s="1"/>
      <c r="H141" s="1"/>
      <c r="I141" s="1" t="s">
        <v>210</v>
      </c>
      <c r="J141" s="8">
        <v>1393.59</v>
      </c>
      <c r="K141" s="8">
        <v>3000</v>
      </c>
      <c r="L141" s="8">
        <f t="shared" si="10"/>
        <v>-1606.41</v>
      </c>
      <c r="M141" s="17">
        <f t="shared" si="11"/>
        <v>0.46453</v>
      </c>
    </row>
    <row r="142" spans="1:13" x14ac:dyDescent="0.25">
      <c r="A142" s="1"/>
      <c r="B142" s="1"/>
      <c r="C142" s="1"/>
      <c r="D142" s="1"/>
      <c r="E142" s="1"/>
      <c r="F142" s="1"/>
      <c r="G142" s="1"/>
      <c r="H142" s="1" t="s">
        <v>211</v>
      </c>
      <c r="I142" s="1"/>
      <c r="J142" s="2">
        <f>ROUND(SUM(J138:J141),5)</f>
        <v>12238.25</v>
      </c>
      <c r="K142" s="2">
        <f>ROUND(SUM(K138:K141),5)</f>
        <v>27500</v>
      </c>
      <c r="L142" s="2">
        <f t="shared" si="10"/>
        <v>-15261.75</v>
      </c>
      <c r="M142" s="15">
        <f t="shared" si="11"/>
        <v>0.44502999999999998</v>
      </c>
    </row>
    <row r="143" spans="1:13" x14ac:dyDescent="0.25">
      <c r="A143" s="1"/>
      <c r="B143" s="1"/>
      <c r="C143" s="1"/>
      <c r="D143" s="1"/>
      <c r="E143" s="1"/>
      <c r="F143" s="1"/>
      <c r="G143" s="1"/>
      <c r="H143" s="1" t="s">
        <v>212</v>
      </c>
      <c r="I143" s="1"/>
      <c r="J143" s="2">
        <v>1097.44</v>
      </c>
      <c r="K143" s="2">
        <v>2000</v>
      </c>
      <c r="L143" s="2">
        <f t="shared" si="10"/>
        <v>-902.56</v>
      </c>
      <c r="M143" s="15">
        <f t="shared" si="11"/>
        <v>0.54871999999999999</v>
      </c>
    </row>
    <row r="144" spans="1:13" ht="15.75" thickBot="1" x14ac:dyDescent="0.3">
      <c r="A144" s="1"/>
      <c r="B144" s="1"/>
      <c r="C144" s="1"/>
      <c r="D144" s="1"/>
      <c r="E144" s="1"/>
      <c r="F144" s="1"/>
      <c r="G144" s="1"/>
      <c r="H144" s="1" t="s">
        <v>213</v>
      </c>
      <c r="I144" s="1"/>
      <c r="J144" s="8">
        <v>1079.8800000000001</v>
      </c>
      <c r="K144" s="8">
        <v>2200</v>
      </c>
      <c r="L144" s="8">
        <f t="shared" si="10"/>
        <v>-1120.1199999999999</v>
      </c>
      <c r="M144" s="17">
        <f t="shared" si="11"/>
        <v>0.49085000000000001</v>
      </c>
    </row>
    <row r="145" spans="1:13" x14ac:dyDescent="0.25">
      <c r="A145" s="1"/>
      <c r="B145" s="1"/>
      <c r="C145" s="1"/>
      <c r="D145" s="1"/>
      <c r="E145" s="1"/>
      <c r="F145" s="1"/>
      <c r="G145" s="1" t="s">
        <v>214</v>
      </c>
      <c r="H145" s="1"/>
      <c r="I145" s="1"/>
      <c r="J145" s="2">
        <f>ROUND(J137+SUM(J142:J144),5)</f>
        <v>14415.57</v>
      </c>
      <c r="K145" s="2">
        <f>ROUND(K137+SUM(K142:K144),5)</f>
        <v>31700</v>
      </c>
      <c r="L145" s="2">
        <f t="shared" si="10"/>
        <v>-17284.43</v>
      </c>
      <c r="M145" s="15">
        <f t="shared" si="11"/>
        <v>0.45474999999999999</v>
      </c>
    </row>
    <row r="146" spans="1:13" ht="15.75" thickBot="1" x14ac:dyDescent="0.3">
      <c r="A146" s="1"/>
      <c r="B146" s="1"/>
      <c r="C146" s="1"/>
      <c r="D146" s="1"/>
      <c r="E146" s="1"/>
      <c r="F146" s="1"/>
      <c r="G146" s="1" t="s">
        <v>215</v>
      </c>
      <c r="H146" s="1"/>
      <c r="I146" s="1"/>
      <c r="J146" s="2">
        <v>2952.7</v>
      </c>
      <c r="K146" s="2">
        <v>1956</v>
      </c>
      <c r="L146" s="2">
        <f t="shared" si="10"/>
        <v>996.7</v>
      </c>
      <c r="M146" s="15">
        <f t="shared" si="11"/>
        <v>1.50956</v>
      </c>
    </row>
    <row r="147" spans="1:13" ht="15.75" thickBot="1" x14ac:dyDescent="0.3">
      <c r="A147" s="1"/>
      <c r="B147" s="1"/>
      <c r="C147" s="1"/>
      <c r="D147" s="1"/>
      <c r="E147" s="1"/>
      <c r="F147" s="1" t="s">
        <v>216</v>
      </c>
      <c r="G147" s="1"/>
      <c r="H147" s="1"/>
      <c r="I147" s="1"/>
      <c r="J147" s="3">
        <f>ROUND(J116+SUM(J127:J128)+J136+SUM(J145:J146),5)</f>
        <v>55002.32</v>
      </c>
      <c r="K147" s="3">
        <f>ROUND(K116+SUM(K127:K128)+K136+SUM(K145:K146),5)</f>
        <v>72256</v>
      </c>
      <c r="L147" s="3">
        <f t="shared" si="10"/>
        <v>-17253.68</v>
      </c>
      <c r="M147" s="16">
        <f t="shared" si="11"/>
        <v>0.76121000000000005</v>
      </c>
    </row>
    <row r="148" spans="1:13" x14ac:dyDescent="0.25">
      <c r="A148" s="1"/>
      <c r="B148" s="1"/>
      <c r="C148" s="1"/>
      <c r="D148" s="1"/>
      <c r="E148" s="1" t="s">
        <v>217</v>
      </c>
      <c r="F148" s="1"/>
      <c r="G148" s="1"/>
      <c r="H148" s="1"/>
      <c r="I148" s="1"/>
      <c r="J148" s="2">
        <f>ROUND(SUM(J48:J52)+SUM(J56:J57)+J62+J68+J78+J109+J115+J147,5)</f>
        <v>605538.48</v>
      </c>
      <c r="K148" s="2">
        <f>ROUND(SUM(K48:K52)+SUM(K56:K57)+K62+K68+K78+K109+K115+K147,5)</f>
        <v>1092555.0900000001</v>
      </c>
      <c r="L148" s="2">
        <f t="shared" si="10"/>
        <v>-487016.61</v>
      </c>
      <c r="M148" s="15">
        <f t="shared" si="11"/>
        <v>0.55423999999999995</v>
      </c>
    </row>
    <row r="149" spans="1:13" x14ac:dyDescent="0.25">
      <c r="A149" s="1"/>
      <c r="B149" s="1"/>
      <c r="C149" s="1"/>
      <c r="D149" s="1"/>
      <c r="E149" s="1" t="s">
        <v>218</v>
      </c>
      <c r="F149" s="1"/>
      <c r="G149" s="1"/>
      <c r="H149" s="1"/>
      <c r="I149" s="1"/>
      <c r="J149" s="2"/>
      <c r="K149" s="2"/>
      <c r="L149" s="2"/>
      <c r="M149" s="15"/>
    </row>
    <row r="150" spans="1:13" x14ac:dyDescent="0.25">
      <c r="A150" s="1"/>
      <c r="B150" s="1"/>
      <c r="C150" s="1"/>
      <c r="D150" s="1"/>
      <c r="E150" s="1"/>
      <c r="F150" s="1" t="s">
        <v>219</v>
      </c>
      <c r="G150" s="1"/>
      <c r="H150" s="1"/>
      <c r="I150" s="1"/>
      <c r="J150" s="2">
        <v>0</v>
      </c>
      <c r="K150" s="2">
        <v>35000</v>
      </c>
      <c r="L150" s="2">
        <f>ROUND((J150-K150),5)</f>
        <v>-35000</v>
      </c>
      <c r="M150" s="15">
        <f>ROUND(IF(K150=0, IF(J150=0, 0, 1), J150/K150),5)</f>
        <v>0</v>
      </c>
    </row>
    <row r="151" spans="1:13" ht="15.75" thickBot="1" x14ac:dyDescent="0.3">
      <c r="A151" s="1"/>
      <c r="B151" s="1"/>
      <c r="C151" s="1"/>
      <c r="D151" s="1"/>
      <c r="E151" s="1"/>
      <c r="F151" s="1" t="s">
        <v>220</v>
      </c>
      <c r="G151" s="1"/>
      <c r="H151" s="1"/>
      <c r="I151" s="1"/>
      <c r="J151" s="8">
        <v>12.45</v>
      </c>
      <c r="K151" s="8">
        <v>1000</v>
      </c>
      <c r="L151" s="8">
        <f>ROUND((J151-K151),5)</f>
        <v>-987.55</v>
      </c>
      <c r="M151" s="17">
        <f>ROUND(IF(K151=0, IF(J151=0, 0, 1), J151/K151),5)</f>
        <v>1.2449999999999999E-2</v>
      </c>
    </row>
    <row r="152" spans="1:13" x14ac:dyDescent="0.25">
      <c r="A152" s="1"/>
      <c r="B152" s="1"/>
      <c r="C152" s="1"/>
      <c r="D152" s="1"/>
      <c r="E152" s="1" t="s">
        <v>221</v>
      </c>
      <c r="F152" s="1"/>
      <c r="G152" s="1"/>
      <c r="H152" s="1"/>
      <c r="I152" s="1"/>
      <c r="J152" s="2">
        <f>ROUND(SUM(J149:J151),5)</f>
        <v>12.45</v>
      </c>
      <c r="K152" s="2">
        <f>ROUND(SUM(K149:K151),5)</f>
        <v>36000</v>
      </c>
      <c r="L152" s="2">
        <f>ROUND((J152-K152),5)</f>
        <v>-35987.550000000003</v>
      </c>
      <c r="M152" s="15">
        <f>ROUND(IF(K152=0, IF(J152=0, 0, 1), J152/K152),5)</f>
        <v>3.5E-4</v>
      </c>
    </row>
    <row r="153" spans="1:13" x14ac:dyDescent="0.25">
      <c r="A153" s="1"/>
      <c r="B153" s="1"/>
      <c r="C153" s="1"/>
      <c r="D153" s="1"/>
      <c r="E153" s="1" t="s">
        <v>222</v>
      </c>
      <c r="F153" s="1"/>
      <c r="G153" s="1"/>
      <c r="H153" s="1"/>
      <c r="I153" s="1"/>
      <c r="J153" s="2"/>
      <c r="K153" s="2"/>
      <c r="L153" s="2"/>
      <c r="M153" s="15"/>
    </row>
    <row r="154" spans="1:13" x14ac:dyDescent="0.25">
      <c r="A154" s="1"/>
      <c r="B154" s="1"/>
      <c r="C154" s="1"/>
      <c r="D154" s="1"/>
      <c r="E154" s="1"/>
      <c r="F154" s="1" t="s">
        <v>223</v>
      </c>
      <c r="G154" s="1"/>
      <c r="H154" s="1"/>
      <c r="I154" s="1"/>
      <c r="J154" s="2">
        <v>0</v>
      </c>
      <c r="K154" s="2">
        <v>7500</v>
      </c>
      <c r="L154" s="2">
        <f t="shared" ref="L154:L159" si="12">ROUND((J154-K154),5)</f>
        <v>-7500</v>
      </c>
      <c r="M154" s="15">
        <f t="shared" ref="M154:M159" si="13">ROUND(IF(K154=0, IF(J154=0, 0, 1), J154/K154),5)</f>
        <v>0</v>
      </c>
    </row>
    <row r="155" spans="1:13" x14ac:dyDescent="0.25">
      <c r="A155" s="1"/>
      <c r="B155" s="1"/>
      <c r="C155" s="1"/>
      <c r="D155" s="1"/>
      <c r="E155" s="1"/>
      <c r="F155" s="1" t="s">
        <v>224</v>
      </c>
      <c r="G155" s="1"/>
      <c r="H155" s="1"/>
      <c r="I155" s="1"/>
      <c r="J155" s="2">
        <v>5751.1</v>
      </c>
      <c r="K155" s="2">
        <v>21697.06</v>
      </c>
      <c r="L155" s="2">
        <f t="shared" si="12"/>
        <v>-15945.96</v>
      </c>
      <c r="M155" s="15">
        <f t="shared" si="13"/>
        <v>0.26506000000000002</v>
      </c>
    </row>
    <row r="156" spans="1:13" x14ac:dyDescent="0.25">
      <c r="A156" s="1"/>
      <c r="B156" s="1"/>
      <c r="C156" s="1"/>
      <c r="D156" s="1"/>
      <c r="E156" s="1"/>
      <c r="F156" s="1" t="s">
        <v>225</v>
      </c>
      <c r="G156" s="1"/>
      <c r="H156" s="1"/>
      <c r="I156" s="1"/>
      <c r="J156" s="2">
        <v>7293.27</v>
      </c>
      <c r="K156" s="2">
        <v>9500</v>
      </c>
      <c r="L156" s="2">
        <f t="shared" si="12"/>
        <v>-2206.73</v>
      </c>
      <c r="M156" s="15">
        <f t="shared" si="13"/>
        <v>0.76771</v>
      </c>
    </row>
    <row r="157" spans="1:13" x14ac:dyDescent="0.25">
      <c r="A157" s="1"/>
      <c r="B157" s="1"/>
      <c r="C157" s="1"/>
      <c r="D157" s="1"/>
      <c r="E157" s="1"/>
      <c r="F157" s="1" t="s">
        <v>226</v>
      </c>
      <c r="G157" s="1"/>
      <c r="H157" s="1"/>
      <c r="I157" s="1"/>
      <c r="J157" s="2">
        <v>808.92</v>
      </c>
      <c r="K157" s="2">
        <v>1500</v>
      </c>
      <c r="L157" s="2">
        <f t="shared" si="12"/>
        <v>-691.08</v>
      </c>
      <c r="M157" s="15">
        <f t="shared" si="13"/>
        <v>0.53927999999999998</v>
      </c>
    </row>
    <row r="158" spans="1:13" ht="15.75" thickBot="1" x14ac:dyDescent="0.3">
      <c r="A158" s="1"/>
      <c r="B158" s="1"/>
      <c r="C158" s="1"/>
      <c r="D158" s="1"/>
      <c r="E158" s="1"/>
      <c r="F158" s="1" t="s">
        <v>227</v>
      </c>
      <c r="G158" s="1"/>
      <c r="H158" s="1"/>
      <c r="I158" s="1"/>
      <c r="J158" s="8">
        <v>5430.6</v>
      </c>
      <c r="K158" s="8">
        <v>7500</v>
      </c>
      <c r="L158" s="8">
        <f t="shared" si="12"/>
        <v>-2069.4</v>
      </c>
      <c r="M158" s="17">
        <f t="shared" si="13"/>
        <v>0.72407999999999995</v>
      </c>
    </row>
    <row r="159" spans="1:13" x14ac:dyDescent="0.25">
      <c r="A159" s="1"/>
      <c r="B159" s="1"/>
      <c r="C159" s="1"/>
      <c r="D159" s="1"/>
      <c r="E159" s="1" t="s">
        <v>228</v>
      </c>
      <c r="F159" s="1"/>
      <c r="G159" s="1"/>
      <c r="H159" s="1"/>
      <c r="I159" s="1"/>
      <c r="J159" s="2">
        <f>ROUND(SUM(J153:J158),5)</f>
        <v>19283.89</v>
      </c>
      <c r="K159" s="2">
        <f>ROUND(SUM(K153:K158),5)</f>
        <v>47697.06</v>
      </c>
      <c r="L159" s="2">
        <f t="shared" si="12"/>
        <v>-28413.17</v>
      </c>
      <c r="M159" s="15">
        <f t="shared" si="13"/>
        <v>0.40429999999999999</v>
      </c>
    </row>
    <row r="160" spans="1:13" x14ac:dyDescent="0.25">
      <c r="A160" s="1"/>
      <c r="B160" s="1"/>
      <c r="C160" s="1"/>
      <c r="D160" s="1"/>
      <c r="E160" s="1" t="s">
        <v>229</v>
      </c>
      <c r="F160" s="1"/>
      <c r="G160" s="1"/>
      <c r="H160" s="1"/>
      <c r="I160" s="1"/>
      <c r="J160" s="2"/>
      <c r="K160" s="2"/>
      <c r="L160" s="2"/>
      <c r="M160" s="15"/>
    </row>
    <row r="161" spans="1:13" x14ac:dyDescent="0.25">
      <c r="A161" s="1"/>
      <c r="B161" s="1"/>
      <c r="C161" s="1"/>
      <c r="D161" s="1"/>
      <c r="E161" s="1"/>
      <c r="F161" s="1" t="s">
        <v>367</v>
      </c>
      <c r="G161" s="1"/>
      <c r="H161" s="1"/>
      <c r="I161" s="1"/>
      <c r="J161" s="2">
        <v>70</v>
      </c>
      <c r="K161" s="2"/>
      <c r="L161" s="2"/>
      <c r="M161" s="15"/>
    </row>
    <row r="162" spans="1:13" x14ac:dyDescent="0.25">
      <c r="A162" s="1"/>
      <c r="B162" s="1"/>
      <c r="C162" s="1"/>
      <c r="D162" s="1"/>
      <c r="E162" s="1"/>
      <c r="F162" s="1" t="s">
        <v>230</v>
      </c>
      <c r="G162" s="1"/>
      <c r="H162" s="1"/>
      <c r="I162" s="1"/>
      <c r="J162" s="2">
        <v>0</v>
      </c>
      <c r="K162" s="2">
        <v>1000</v>
      </c>
      <c r="L162" s="2">
        <f>ROUND((J162-K162),5)</f>
        <v>-1000</v>
      </c>
      <c r="M162" s="15">
        <f>ROUND(IF(K162=0, IF(J162=0, 0, 1), J162/K162),5)</f>
        <v>0</v>
      </c>
    </row>
    <row r="163" spans="1:13" x14ac:dyDescent="0.25">
      <c r="A163" s="1"/>
      <c r="B163" s="1"/>
      <c r="C163" s="1"/>
      <c r="D163" s="1"/>
      <c r="E163" s="1"/>
      <c r="F163" s="1" t="s">
        <v>231</v>
      </c>
      <c r="G163" s="1"/>
      <c r="H163" s="1"/>
      <c r="I163" s="1"/>
      <c r="J163" s="2">
        <v>4927.92</v>
      </c>
      <c r="K163" s="2">
        <v>8500</v>
      </c>
      <c r="L163" s="2">
        <f>ROUND((J163-K163),5)</f>
        <v>-3572.08</v>
      </c>
      <c r="M163" s="15">
        <f>ROUND(IF(K163=0, IF(J163=0, 0, 1), J163/K163),5)</f>
        <v>0.57976000000000005</v>
      </c>
    </row>
    <row r="164" spans="1:13" x14ac:dyDescent="0.25">
      <c r="A164" s="1"/>
      <c r="B164" s="1"/>
      <c r="C164" s="1"/>
      <c r="D164" s="1"/>
      <c r="E164" s="1"/>
      <c r="F164" s="1" t="s">
        <v>232</v>
      </c>
      <c r="G164" s="1"/>
      <c r="H164" s="1"/>
      <c r="I164" s="1"/>
      <c r="J164" s="2"/>
      <c r="K164" s="2"/>
      <c r="L164" s="2"/>
      <c r="M164" s="15"/>
    </row>
    <row r="165" spans="1:13" x14ac:dyDescent="0.25">
      <c r="A165" s="1"/>
      <c r="B165" s="1"/>
      <c r="C165" s="1"/>
      <c r="D165" s="1"/>
      <c r="E165" s="1"/>
      <c r="F165" s="1"/>
      <c r="G165" s="1" t="s">
        <v>233</v>
      </c>
      <c r="H165" s="1"/>
      <c r="I165" s="1"/>
      <c r="J165" s="2">
        <v>401.55</v>
      </c>
      <c r="K165" s="2">
        <v>6000</v>
      </c>
      <c r="L165" s="2">
        <f t="shared" ref="L165:L174" si="14">ROUND((J165-K165),5)</f>
        <v>-5598.45</v>
      </c>
      <c r="M165" s="15">
        <f t="shared" ref="M165:M174" si="15">ROUND(IF(K165=0, IF(J165=0, 0, 1), J165/K165),5)</f>
        <v>6.6930000000000003E-2</v>
      </c>
    </row>
    <row r="166" spans="1:13" x14ac:dyDescent="0.25">
      <c r="A166" s="1"/>
      <c r="B166" s="1"/>
      <c r="C166" s="1"/>
      <c r="D166" s="1"/>
      <c r="E166" s="1"/>
      <c r="F166" s="1"/>
      <c r="G166" s="1" t="s">
        <v>234</v>
      </c>
      <c r="H166" s="1"/>
      <c r="I166" s="1"/>
      <c r="J166" s="2">
        <v>0</v>
      </c>
      <c r="K166" s="2">
        <v>8000</v>
      </c>
      <c r="L166" s="2">
        <f t="shared" si="14"/>
        <v>-8000</v>
      </c>
      <c r="M166" s="15">
        <f t="shared" si="15"/>
        <v>0</v>
      </c>
    </row>
    <row r="167" spans="1:13" x14ac:dyDescent="0.25">
      <c r="A167" s="1"/>
      <c r="B167" s="1"/>
      <c r="C167" s="1"/>
      <c r="D167" s="1"/>
      <c r="E167" s="1"/>
      <c r="F167" s="1"/>
      <c r="G167" s="1" t="s">
        <v>235</v>
      </c>
      <c r="H167" s="1"/>
      <c r="I167" s="1"/>
      <c r="J167" s="2">
        <v>4447.7700000000004</v>
      </c>
      <c r="K167" s="2">
        <v>12000</v>
      </c>
      <c r="L167" s="2">
        <f t="shared" si="14"/>
        <v>-7552.23</v>
      </c>
      <c r="M167" s="15">
        <f t="shared" si="15"/>
        <v>0.37064999999999998</v>
      </c>
    </row>
    <row r="168" spans="1:13" x14ac:dyDescent="0.25">
      <c r="A168" s="1"/>
      <c r="B168" s="1"/>
      <c r="C168" s="1"/>
      <c r="D168" s="1"/>
      <c r="E168" s="1"/>
      <c r="F168" s="1"/>
      <c r="G168" s="1" t="s">
        <v>236</v>
      </c>
      <c r="H168" s="1"/>
      <c r="I168" s="1"/>
      <c r="J168" s="2">
        <v>99.99</v>
      </c>
      <c r="K168" s="2">
        <v>25000</v>
      </c>
      <c r="L168" s="2">
        <f t="shared" si="14"/>
        <v>-24900.01</v>
      </c>
      <c r="M168" s="15">
        <f t="shared" si="15"/>
        <v>4.0000000000000001E-3</v>
      </c>
    </row>
    <row r="169" spans="1:13" x14ac:dyDescent="0.25">
      <c r="A169" s="1"/>
      <c r="B169" s="1"/>
      <c r="C169" s="1"/>
      <c r="D169" s="1"/>
      <c r="E169" s="1"/>
      <c r="F169" s="1"/>
      <c r="G169" s="1" t="s">
        <v>237</v>
      </c>
      <c r="H169" s="1"/>
      <c r="I169" s="1"/>
      <c r="J169" s="2">
        <v>0</v>
      </c>
      <c r="K169" s="2">
        <v>1500</v>
      </c>
      <c r="L169" s="2">
        <f t="shared" si="14"/>
        <v>-1500</v>
      </c>
      <c r="M169" s="15">
        <f t="shared" si="15"/>
        <v>0</v>
      </c>
    </row>
    <row r="170" spans="1:13" x14ac:dyDescent="0.25">
      <c r="A170" s="1"/>
      <c r="B170" s="1"/>
      <c r="C170" s="1"/>
      <c r="D170" s="1"/>
      <c r="E170" s="1"/>
      <c r="F170" s="1"/>
      <c r="G170" s="1" t="s">
        <v>238</v>
      </c>
      <c r="H170" s="1"/>
      <c r="I170" s="1"/>
      <c r="J170" s="2">
        <v>7515.59</v>
      </c>
      <c r="K170" s="2">
        <v>1000</v>
      </c>
      <c r="L170" s="2">
        <f t="shared" si="14"/>
        <v>6515.59</v>
      </c>
      <c r="M170" s="15">
        <f t="shared" si="15"/>
        <v>7.5155900000000004</v>
      </c>
    </row>
    <row r="171" spans="1:13" x14ac:dyDescent="0.25">
      <c r="A171" s="1"/>
      <c r="B171" s="1"/>
      <c r="C171" s="1"/>
      <c r="D171" s="1"/>
      <c r="E171" s="1"/>
      <c r="F171" s="1"/>
      <c r="G171" s="1" t="s">
        <v>239</v>
      </c>
      <c r="H171" s="1"/>
      <c r="I171" s="1"/>
      <c r="J171" s="2">
        <v>508.55</v>
      </c>
      <c r="K171" s="2">
        <v>3600</v>
      </c>
      <c r="L171" s="2">
        <f t="shared" si="14"/>
        <v>-3091.45</v>
      </c>
      <c r="M171" s="15">
        <f t="shared" si="15"/>
        <v>0.14126</v>
      </c>
    </row>
    <row r="172" spans="1:13" x14ac:dyDescent="0.25">
      <c r="A172" s="1"/>
      <c r="B172" s="1"/>
      <c r="C172" s="1"/>
      <c r="D172" s="1"/>
      <c r="E172" s="1"/>
      <c r="F172" s="1"/>
      <c r="G172" s="1" t="s">
        <v>240</v>
      </c>
      <c r="H172" s="1"/>
      <c r="I172" s="1"/>
      <c r="J172" s="2">
        <v>1646.73</v>
      </c>
      <c r="K172" s="2">
        <v>3000</v>
      </c>
      <c r="L172" s="2">
        <f t="shared" si="14"/>
        <v>-1353.27</v>
      </c>
      <c r="M172" s="15">
        <f t="shared" si="15"/>
        <v>0.54891000000000001</v>
      </c>
    </row>
    <row r="173" spans="1:13" x14ac:dyDescent="0.25">
      <c r="A173" s="1"/>
      <c r="B173" s="1"/>
      <c r="C173" s="1"/>
      <c r="D173" s="1"/>
      <c r="E173" s="1"/>
      <c r="F173" s="1"/>
      <c r="G173" s="1" t="s">
        <v>241</v>
      </c>
      <c r="H173" s="1"/>
      <c r="I173" s="1"/>
      <c r="J173" s="2">
        <v>10178.14</v>
      </c>
      <c r="K173" s="2">
        <v>0</v>
      </c>
      <c r="L173" s="2">
        <f t="shared" si="14"/>
        <v>10178.14</v>
      </c>
      <c r="M173" s="15">
        <f t="shared" si="15"/>
        <v>1</v>
      </c>
    </row>
    <row r="174" spans="1:13" x14ac:dyDescent="0.25">
      <c r="A174" s="1"/>
      <c r="B174" s="1"/>
      <c r="C174" s="1"/>
      <c r="D174" s="1"/>
      <c r="E174" s="1"/>
      <c r="F174" s="1"/>
      <c r="G174" s="1" t="s">
        <v>242</v>
      </c>
      <c r="H174" s="1"/>
      <c r="I174" s="1"/>
      <c r="J174" s="2">
        <v>0</v>
      </c>
      <c r="K174" s="2">
        <v>1000</v>
      </c>
      <c r="L174" s="2">
        <f t="shared" si="14"/>
        <v>-1000</v>
      </c>
      <c r="M174" s="15">
        <f t="shared" si="15"/>
        <v>0</v>
      </c>
    </row>
    <row r="175" spans="1:13" ht="15.75" thickBot="1" x14ac:dyDescent="0.3">
      <c r="A175" s="1"/>
      <c r="B175" s="1"/>
      <c r="C175" s="1"/>
      <c r="D175" s="1"/>
      <c r="E175" s="1"/>
      <c r="F175" s="1"/>
      <c r="G175" s="1" t="s">
        <v>368</v>
      </c>
      <c r="H175" s="1"/>
      <c r="I175" s="1"/>
      <c r="J175" s="8">
        <v>588.66999999999996</v>
      </c>
      <c r="K175" s="8"/>
      <c r="L175" s="8"/>
      <c r="M175" s="17"/>
    </row>
    <row r="176" spans="1:13" x14ac:dyDescent="0.25">
      <c r="A176" s="1"/>
      <c r="B176" s="1"/>
      <c r="C176" s="1"/>
      <c r="D176" s="1"/>
      <c r="E176" s="1"/>
      <c r="F176" s="1" t="s">
        <v>243</v>
      </c>
      <c r="G176" s="1"/>
      <c r="H176" s="1"/>
      <c r="I176" s="1"/>
      <c r="J176" s="2">
        <f>ROUND(SUM(J164:J175),5)</f>
        <v>25386.99</v>
      </c>
      <c r="K176" s="2">
        <f>ROUND(SUM(K164:K175),5)</f>
        <v>61100</v>
      </c>
      <c r="L176" s="2">
        <f>ROUND((J176-K176),5)</f>
        <v>-35713.01</v>
      </c>
      <c r="M176" s="15">
        <f>ROUND(IF(K176=0, IF(J176=0, 0, 1), J176/K176),5)</f>
        <v>0.41549999999999998</v>
      </c>
    </row>
    <row r="177" spans="1:13" x14ac:dyDescent="0.25">
      <c r="A177" s="1"/>
      <c r="B177" s="1"/>
      <c r="C177" s="1"/>
      <c r="D177" s="1"/>
      <c r="E177" s="1"/>
      <c r="F177" s="1" t="s">
        <v>244</v>
      </c>
      <c r="G177" s="1"/>
      <c r="H177" s="1"/>
      <c r="I177" s="1"/>
      <c r="J177" s="2"/>
      <c r="K177" s="2"/>
      <c r="L177" s="2"/>
      <c r="M177" s="15"/>
    </row>
    <row r="178" spans="1:13" x14ac:dyDescent="0.25">
      <c r="A178" s="1"/>
      <c r="B178" s="1"/>
      <c r="C178" s="1"/>
      <c r="D178" s="1"/>
      <c r="E178" s="1"/>
      <c r="F178" s="1"/>
      <c r="G178" s="1" t="s">
        <v>369</v>
      </c>
      <c r="H178" s="1"/>
      <c r="I178" s="1"/>
      <c r="J178" s="2">
        <v>1177.3399999999999</v>
      </c>
      <c r="K178" s="2"/>
      <c r="L178" s="2"/>
      <c r="M178" s="15"/>
    </row>
    <row r="179" spans="1:13" x14ac:dyDescent="0.25">
      <c r="A179" s="1"/>
      <c r="B179" s="1"/>
      <c r="C179" s="1"/>
      <c r="D179" s="1"/>
      <c r="E179" s="1"/>
      <c r="F179" s="1"/>
      <c r="G179" s="1" t="s">
        <v>370</v>
      </c>
      <c r="H179" s="1"/>
      <c r="I179" s="1"/>
      <c r="J179" s="2">
        <v>1481.51</v>
      </c>
      <c r="K179" s="2"/>
      <c r="L179" s="2"/>
      <c r="M179" s="15"/>
    </row>
    <row r="180" spans="1:13" x14ac:dyDescent="0.25">
      <c r="A180" s="1"/>
      <c r="B180" s="1"/>
      <c r="C180" s="1"/>
      <c r="D180" s="1"/>
      <c r="E180" s="1"/>
      <c r="F180" s="1"/>
      <c r="G180" s="1" t="s">
        <v>245</v>
      </c>
      <c r="H180" s="1"/>
      <c r="I180" s="1"/>
      <c r="J180" s="2">
        <v>153.9</v>
      </c>
      <c r="K180" s="2">
        <v>0</v>
      </c>
      <c r="L180" s="2">
        <f t="shared" ref="L180:L207" si="16">ROUND((J180-K180),5)</f>
        <v>153.9</v>
      </c>
      <c r="M180" s="15">
        <f t="shared" ref="M180:M207" si="17">ROUND(IF(K180=0, IF(J180=0, 0, 1), J180/K180),5)</f>
        <v>1</v>
      </c>
    </row>
    <row r="181" spans="1:13" x14ac:dyDescent="0.25">
      <c r="A181" s="1"/>
      <c r="B181" s="1"/>
      <c r="C181" s="1"/>
      <c r="D181" s="1"/>
      <c r="E181" s="1"/>
      <c r="F181" s="1"/>
      <c r="G181" s="1" t="s">
        <v>246</v>
      </c>
      <c r="H181" s="1"/>
      <c r="I181" s="1"/>
      <c r="J181" s="2">
        <v>21143.03</v>
      </c>
      <c r="K181" s="2">
        <v>0</v>
      </c>
      <c r="L181" s="2">
        <f t="shared" si="16"/>
        <v>21143.03</v>
      </c>
      <c r="M181" s="15">
        <f t="shared" si="17"/>
        <v>1</v>
      </c>
    </row>
    <row r="182" spans="1:13" x14ac:dyDescent="0.25">
      <c r="A182" s="1"/>
      <c r="B182" s="1"/>
      <c r="C182" s="1"/>
      <c r="D182" s="1"/>
      <c r="E182" s="1"/>
      <c r="F182" s="1"/>
      <c r="G182" s="1" t="s">
        <v>247</v>
      </c>
      <c r="H182" s="1"/>
      <c r="I182" s="1"/>
      <c r="J182" s="2">
        <v>789.39</v>
      </c>
      <c r="K182" s="2">
        <v>0</v>
      </c>
      <c r="L182" s="2">
        <f t="shared" si="16"/>
        <v>789.39</v>
      </c>
      <c r="M182" s="15">
        <f t="shared" si="17"/>
        <v>1</v>
      </c>
    </row>
    <row r="183" spans="1:13" x14ac:dyDescent="0.25">
      <c r="A183" s="1"/>
      <c r="B183" s="1"/>
      <c r="C183" s="1"/>
      <c r="D183" s="1"/>
      <c r="E183" s="1"/>
      <c r="F183" s="1"/>
      <c r="G183" s="1" t="s">
        <v>248</v>
      </c>
      <c r="H183" s="1"/>
      <c r="I183" s="1"/>
      <c r="J183" s="2">
        <v>619.20000000000005</v>
      </c>
      <c r="K183" s="2">
        <v>0</v>
      </c>
      <c r="L183" s="2">
        <f t="shared" si="16"/>
        <v>619.20000000000005</v>
      </c>
      <c r="M183" s="15">
        <f t="shared" si="17"/>
        <v>1</v>
      </c>
    </row>
    <row r="184" spans="1:13" x14ac:dyDescent="0.25">
      <c r="A184" s="1"/>
      <c r="B184" s="1"/>
      <c r="C184" s="1"/>
      <c r="D184" s="1"/>
      <c r="E184" s="1"/>
      <c r="F184" s="1"/>
      <c r="G184" s="1" t="s">
        <v>249</v>
      </c>
      <c r="H184" s="1"/>
      <c r="I184" s="1"/>
      <c r="J184" s="2">
        <v>0</v>
      </c>
      <c r="K184" s="2">
        <v>0</v>
      </c>
      <c r="L184" s="2">
        <f t="shared" si="16"/>
        <v>0</v>
      </c>
      <c r="M184" s="15">
        <f t="shared" si="17"/>
        <v>0</v>
      </c>
    </row>
    <row r="185" spans="1:13" x14ac:dyDescent="0.25">
      <c r="A185" s="1"/>
      <c r="B185" s="1"/>
      <c r="C185" s="1"/>
      <c r="D185" s="1"/>
      <c r="E185" s="1"/>
      <c r="F185" s="1"/>
      <c r="G185" s="1" t="s">
        <v>250</v>
      </c>
      <c r="H185" s="1"/>
      <c r="I185" s="1"/>
      <c r="J185" s="2">
        <v>0</v>
      </c>
      <c r="K185" s="2">
        <v>0</v>
      </c>
      <c r="L185" s="2">
        <f t="shared" si="16"/>
        <v>0</v>
      </c>
      <c r="M185" s="15">
        <f t="shared" si="17"/>
        <v>0</v>
      </c>
    </row>
    <row r="186" spans="1:13" x14ac:dyDescent="0.25">
      <c r="A186" s="1"/>
      <c r="B186" s="1"/>
      <c r="C186" s="1"/>
      <c r="D186" s="1"/>
      <c r="E186" s="1"/>
      <c r="F186" s="1"/>
      <c r="G186" s="1" t="s">
        <v>251</v>
      </c>
      <c r="H186" s="1"/>
      <c r="I186" s="1"/>
      <c r="J186" s="2">
        <v>12.98</v>
      </c>
      <c r="K186" s="2">
        <v>0</v>
      </c>
      <c r="L186" s="2">
        <f t="shared" si="16"/>
        <v>12.98</v>
      </c>
      <c r="M186" s="15">
        <f t="shared" si="17"/>
        <v>1</v>
      </c>
    </row>
    <row r="187" spans="1:13" x14ac:dyDescent="0.25">
      <c r="A187" s="1"/>
      <c r="B187" s="1"/>
      <c r="C187" s="1"/>
      <c r="D187" s="1"/>
      <c r="E187" s="1"/>
      <c r="F187" s="1"/>
      <c r="G187" s="1" t="s">
        <v>252</v>
      </c>
      <c r="H187" s="1"/>
      <c r="I187" s="1"/>
      <c r="J187" s="2">
        <v>415.2</v>
      </c>
      <c r="K187" s="2">
        <v>0</v>
      </c>
      <c r="L187" s="2">
        <f t="shared" si="16"/>
        <v>415.2</v>
      </c>
      <c r="M187" s="15">
        <f t="shared" si="17"/>
        <v>1</v>
      </c>
    </row>
    <row r="188" spans="1:13" x14ac:dyDescent="0.25">
      <c r="A188" s="1"/>
      <c r="B188" s="1"/>
      <c r="C188" s="1"/>
      <c r="D188" s="1"/>
      <c r="E188" s="1"/>
      <c r="F188" s="1"/>
      <c r="G188" s="1" t="s">
        <v>253</v>
      </c>
      <c r="H188" s="1"/>
      <c r="I188" s="1"/>
      <c r="J188" s="2">
        <v>0</v>
      </c>
      <c r="K188" s="2">
        <v>0</v>
      </c>
      <c r="L188" s="2">
        <f t="shared" si="16"/>
        <v>0</v>
      </c>
      <c r="M188" s="15">
        <f t="shared" si="17"/>
        <v>0</v>
      </c>
    </row>
    <row r="189" spans="1:13" x14ac:dyDescent="0.25">
      <c r="A189" s="1"/>
      <c r="B189" s="1"/>
      <c r="C189" s="1"/>
      <c r="D189" s="1"/>
      <c r="E189" s="1"/>
      <c r="F189" s="1"/>
      <c r="G189" s="1" t="s">
        <v>254</v>
      </c>
      <c r="H189" s="1"/>
      <c r="I189" s="1"/>
      <c r="J189" s="2">
        <v>171.18</v>
      </c>
      <c r="K189" s="2">
        <v>0</v>
      </c>
      <c r="L189" s="2">
        <f t="shared" si="16"/>
        <v>171.18</v>
      </c>
      <c r="M189" s="15">
        <f t="shared" si="17"/>
        <v>1</v>
      </c>
    </row>
    <row r="190" spans="1:13" x14ac:dyDescent="0.25">
      <c r="A190" s="1"/>
      <c r="B190" s="1"/>
      <c r="C190" s="1"/>
      <c r="D190" s="1"/>
      <c r="E190" s="1"/>
      <c r="F190" s="1"/>
      <c r="G190" s="1" t="s">
        <v>255</v>
      </c>
      <c r="H190" s="1"/>
      <c r="I190" s="1"/>
      <c r="J190" s="2">
        <v>3580.68</v>
      </c>
      <c r="K190" s="2">
        <v>0</v>
      </c>
      <c r="L190" s="2">
        <f t="shared" si="16"/>
        <v>3580.68</v>
      </c>
      <c r="M190" s="15">
        <f t="shared" si="17"/>
        <v>1</v>
      </c>
    </row>
    <row r="191" spans="1:13" x14ac:dyDescent="0.25">
      <c r="A191" s="1"/>
      <c r="B191" s="1"/>
      <c r="C191" s="1"/>
      <c r="D191" s="1"/>
      <c r="E191" s="1"/>
      <c r="F191" s="1"/>
      <c r="G191" s="1" t="s">
        <v>256</v>
      </c>
      <c r="H191" s="1"/>
      <c r="I191" s="1"/>
      <c r="J191" s="2">
        <v>0</v>
      </c>
      <c r="K191" s="2">
        <v>0</v>
      </c>
      <c r="L191" s="2">
        <f t="shared" si="16"/>
        <v>0</v>
      </c>
      <c r="M191" s="15">
        <f t="shared" si="17"/>
        <v>0</v>
      </c>
    </row>
    <row r="192" spans="1:13" x14ac:dyDescent="0.25">
      <c r="A192" s="1"/>
      <c r="B192" s="1"/>
      <c r="C192" s="1"/>
      <c r="D192" s="1"/>
      <c r="E192" s="1"/>
      <c r="F192" s="1"/>
      <c r="G192" s="1" t="s">
        <v>257</v>
      </c>
      <c r="H192" s="1"/>
      <c r="I192" s="1"/>
      <c r="J192" s="2">
        <v>37.5</v>
      </c>
      <c r="K192" s="2">
        <v>0</v>
      </c>
      <c r="L192" s="2">
        <f t="shared" si="16"/>
        <v>37.5</v>
      </c>
      <c r="M192" s="15">
        <f t="shared" si="17"/>
        <v>1</v>
      </c>
    </row>
    <row r="193" spans="1:13" x14ac:dyDescent="0.25">
      <c r="A193" s="1"/>
      <c r="B193" s="1"/>
      <c r="C193" s="1"/>
      <c r="D193" s="1"/>
      <c r="E193" s="1"/>
      <c r="F193" s="1"/>
      <c r="G193" s="1" t="s">
        <v>258</v>
      </c>
      <c r="H193" s="1"/>
      <c r="I193" s="1"/>
      <c r="J193" s="2">
        <v>200</v>
      </c>
      <c r="K193" s="2">
        <v>0</v>
      </c>
      <c r="L193" s="2">
        <f t="shared" si="16"/>
        <v>200</v>
      </c>
      <c r="M193" s="15">
        <f t="shared" si="17"/>
        <v>1</v>
      </c>
    </row>
    <row r="194" spans="1:13" x14ac:dyDescent="0.25">
      <c r="A194" s="1"/>
      <c r="B194" s="1"/>
      <c r="C194" s="1"/>
      <c r="D194" s="1"/>
      <c r="E194" s="1"/>
      <c r="F194" s="1"/>
      <c r="G194" s="1" t="s">
        <v>259</v>
      </c>
      <c r="H194" s="1"/>
      <c r="I194" s="1"/>
      <c r="J194" s="2">
        <v>187.93</v>
      </c>
      <c r="K194" s="2">
        <v>0</v>
      </c>
      <c r="L194" s="2">
        <f t="shared" si="16"/>
        <v>187.93</v>
      </c>
      <c r="M194" s="15">
        <f t="shared" si="17"/>
        <v>1</v>
      </c>
    </row>
    <row r="195" spans="1:13" x14ac:dyDescent="0.25">
      <c r="A195" s="1"/>
      <c r="B195" s="1"/>
      <c r="C195" s="1"/>
      <c r="D195" s="1"/>
      <c r="E195" s="1"/>
      <c r="F195" s="1"/>
      <c r="G195" s="1" t="s">
        <v>260</v>
      </c>
      <c r="H195" s="1"/>
      <c r="I195" s="1"/>
      <c r="J195" s="2">
        <v>0</v>
      </c>
      <c r="K195" s="2">
        <v>0</v>
      </c>
      <c r="L195" s="2">
        <f t="shared" si="16"/>
        <v>0</v>
      </c>
      <c r="M195" s="15">
        <f t="shared" si="17"/>
        <v>0</v>
      </c>
    </row>
    <row r="196" spans="1:13" x14ac:dyDescent="0.25">
      <c r="A196" s="1"/>
      <c r="B196" s="1"/>
      <c r="C196" s="1"/>
      <c r="D196" s="1"/>
      <c r="E196" s="1"/>
      <c r="F196" s="1"/>
      <c r="G196" s="1" t="s">
        <v>261</v>
      </c>
      <c r="H196" s="1"/>
      <c r="I196" s="1"/>
      <c r="J196" s="2">
        <v>0</v>
      </c>
      <c r="K196" s="2">
        <v>0</v>
      </c>
      <c r="L196" s="2">
        <f t="shared" si="16"/>
        <v>0</v>
      </c>
      <c r="M196" s="15">
        <f t="shared" si="17"/>
        <v>0</v>
      </c>
    </row>
    <row r="197" spans="1:13" x14ac:dyDescent="0.25">
      <c r="A197" s="1"/>
      <c r="B197" s="1"/>
      <c r="C197" s="1"/>
      <c r="D197" s="1"/>
      <c r="E197" s="1"/>
      <c r="F197" s="1"/>
      <c r="G197" s="1" t="s">
        <v>262</v>
      </c>
      <c r="H197" s="1"/>
      <c r="I197" s="1"/>
      <c r="J197" s="2">
        <v>0</v>
      </c>
      <c r="K197" s="2">
        <v>0</v>
      </c>
      <c r="L197" s="2">
        <f t="shared" si="16"/>
        <v>0</v>
      </c>
      <c r="M197" s="15">
        <f t="shared" si="17"/>
        <v>0</v>
      </c>
    </row>
    <row r="198" spans="1:13" x14ac:dyDescent="0.25">
      <c r="A198" s="1"/>
      <c r="B198" s="1"/>
      <c r="C198" s="1"/>
      <c r="D198" s="1"/>
      <c r="E198" s="1"/>
      <c r="F198" s="1"/>
      <c r="G198" s="1" t="s">
        <v>263</v>
      </c>
      <c r="H198" s="1"/>
      <c r="I198" s="1"/>
      <c r="J198" s="2">
        <v>200</v>
      </c>
      <c r="K198" s="2">
        <v>0</v>
      </c>
      <c r="L198" s="2">
        <f t="shared" si="16"/>
        <v>200</v>
      </c>
      <c r="M198" s="15">
        <f t="shared" si="17"/>
        <v>1</v>
      </c>
    </row>
    <row r="199" spans="1:13" x14ac:dyDescent="0.25">
      <c r="A199" s="1"/>
      <c r="B199" s="1"/>
      <c r="C199" s="1"/>
      <c r="D199" s="1"/>
      <c r="E199" s="1"/>
      <c r="F199" s="1"/>
      <c r="G199" s="1" t="s">
        <v>264</v>
      </c>
      <c r="H199" s="1"/>
      <c r="I199" s="1"/>
      <c r="J199" s="2">
        <v>9011.66</v>
      </c>
      <c r="K199" s="2">
        <v>0</v>
      </c>
      <c r="L199" s="2">
        <f t="shared" si="16"/>
        <v>9011.66</v>
      </c>
      <c r="M199" s="15">
        <f t="shared" si="17"/>
        <v>1</v>
      </c>
    </row>
    <row r="200" spans="1:13" x14ac:dyDescent="0.25">
      <c r="A200" s="1"/>
      <c r="B200" s="1"/>
      <c r="C200" s="1"/>
      <c r="D200" s="1"/>
      <c r="E200" s="1"/>
      <c r="F200" s="1"/>
      <c r="G200" s="1" t="s">
        <v>265</v>
      </c>
      <c r="H200" s="1"/>
      <c r="I200" s="1"/>
      <c r="J200" s="2">
        <v>68.75</v>
      </c>
      <c r="K200" s="2">
        <v>0</v>
      </c>
      <c r="L200" s="2">
        <f t="shared" si="16"/>
        <v>68.75</v>
      </c>
      <c r="M200" s="15">
        <f t="shared" si="17"/>
        <v>1</v>
      </c>
    </row>
    <row r="201" spans="1:13" x14ac:dyDescent="0.25">
      <c r="A201" s="1"/>
      <c r="B201" s="1"/>
      <c r="C201" s="1"/>
      <c r="D201" s="1"/>
      <c r="E201" s="1"/>
      <c r="F201" s="1"/>
      <c r="G201" s="1" t="s">
        <v>266</v>
      </c>
      <c r="H201" s="1"/>
      <c r="I201" s="1"/>
      <c r="J201" s="2">
        <v>97.71</v>
      </c>
      <c r="K201" s="2">
        <v>0</v>
      </c>
      <c r="L201" s="2">
        <f t="shared" si="16"/>
        <v>97.71</v>
      </c>
      <c r="M201" s="15">
        <f t="shared" si="17"/>
        <v>1</v>
      </c>
    </row>
    <row r="202" spans="1:13" x14ac:dyDescent="0.25">
      <c r="A202" s="1"/>
      <c r="B202" s="1"/>
      <c r="C202" s="1"/>
      <c r="D202" s="1"/>
      <c r="E202" s="1"/>
      <c r="F202" s="1"/>
      <c r="G202" s="1" t="s">
        <v>267</v>
      </c>
      <c r="H202" s="1"/>
      <c r="I202" s="1"/>
      <c r="J202" s="2">
        <v>420.87</v>
      </c>
      <c r="K202" s="2">
        <v>0</v>
      </c>
      <c r="L202" s="2">
        <f t="shared" si="16"/>
        <v>420.87</v>
      </c>
      <c r="M202" s="15">
        <f t="shared" si="17"/>
        <v>1</v>
      </c>
    </row>
    <row r="203" spans="1:13" x14ac:dyDescent="0.25">
      <c r="A203" s="1"/>
      <c r="B203" s="1"/>
      <c r="C203" s="1"/>
      <c r="D203" s="1"/>
      <c r="E203" s="1"/>
      <c r="F203" s="1"/>
      <c r="G203" s="1" t="s">
        <v>268</v>
      </c>
      <c r="H203" s="1"/>
      <c r="I203" s="1"/>
      <c r="J203" s="2">
        <v>0</v>
      </c>
      <c r="K203" s="2">
        <v>0</v>
      </c>
      <c r="L203" s="2">
        <f t="shared" si="16"/>
        <v>0</v>
      </c>
      <c r="M203" s="15">
        <f t="shared" si="17"/>
        <v>0</v>
      </c>
    </row>
    <row r="204" spans="1:13" x14ac:dyDescent="0.25">
      <c r="A204" s="1"/>
      <c r="B204" s="1"/>
      <c r="C204" s="1"/>
      <c r="D204" s="1"/>
      <c r="E204" s="1"/>
      <c r="F204" s="1"/>
      <c r="G204" s="1" t="s">
        <v>269</v>
      </c>
      <c r="H204" s="1"/>
      <c r="I204" s="1"/>
      <c r="J204" s="2">
        <v>0</v>
      </c>
      <c r="K204" s="2">
        <v>0</v>
      </c>
      <c r="L204" s="2">
        <f t="shared" si="16"/>
        <v>0</v>
      </c>
      <c r="M204" s="15">
        <f t="shared" si="17"/>
        <v>0</v>
      </c>
    </row>
    <row r="205" spans="1:13" ht="15.75" thickBot="1" x14ac:dyDescent="0.3">
      <c r="A205" s="1"/>
      <c r="B205" s="1"/>
      <c r="C205" s="1"/>
      <c r="D205" s="1"/>
      <c r="E205" s="1"/>
      <c r="F205" s="1"/>
      <c r="G205" s="1" t="s">
        <v>270</v>
      </c>
      <c r="H205" s="1"/>
      <c r="I205" s="1"/>
      <c r="J205" s="2">
        <v>3763.14</v>
      </c>
      <c r="K205" s="2">
        <v>30000</v>
      </c>
      <c r="L205" s="2">
        <f t="shared" si="16"/>
        <v>-26236.86</v>
      </c>
      <c r="M205" s="15">
        <f t="shared" si="17"/>
        <v>0.12544</v>
      </c>
    </row>
    <row r="206" spans="1:13" ht="15.75" thickBot="1" x14ac:dyDescent="0.3">
      <c r="A206" s="1"/>
      <c r="B206" s="1"/>
      <c r="C206" s="1"/>
      <c r="D206" s="1"/>
      <c r="E206" s="1"/>
      <c r="F206" s="1" t="s">
        <v>271</v>
      </c>
      <c r="G206" s="1"/>
      <c r="H206" s="1"/>
      <c r="I206" s="1"/>
      <c r="J206" s="3">
        <f>ROUND(SUM(J177:J205),5)</f>
        <v>43531.97</v>
      </c>
      <c r="K206" s="3">
        <f>ROUND(SUM(K177:K205),5)</f>
        <v>30000</v>
      </c>
      <c r="L206" s="3">
        <f t="shared" si="16"/>
        <v>13531.97</v>
      </c>
      <c r="M206" s="16">
        <f t="shared" si="17"/>
        <v>1.4510700000000001</v>
      </c>
    </row>
    <row r="207" spans="1:13" x14ac:dyDescent="0.25">
      <c r="A207" s="1"/>
      <c r="B207" s="1"/>
      <c r="C207" s="1"/>
      <c r="D207" s="1"/>
      <c r="E207" s="1" t="s">
        <v>272</v>
      </c>
      <c r="F207" s="1"/>
      <c r="G207" s="1"/>
      <c r="H207" s="1"/>
      <c r="I207" s="1"/>
      <c r="J207" s="2">
        <f>ROUND(SUM(J160:J163)+J176+J206,5)</f>
        <v>73916.88</v>
      </c>
      <c r="K207" s="2">
        <f>ROUND(SUM(K160:K163)+K176+K206,5)</f>
        <v>100600</v>
      </c>
      <c r="L207" s="2">
        <f t="shared" si="16"/>
        <v>-26683.119999999999</v>
      </c>
      <c r="M207" s="15">
        <f t="shared" si="17"/>
        <v>0.73475999999999997</v>
      </c>
    </row>
    <row r="208" spans="1:13" x14ac:dyDescent="0.25">
      <c r="A208" s="1"/>
      <c r="B208" s="1"/>
      <c r="C208" s="1"/>
      <c r="D208" s="1"/>
      <c r="E208" s="1" t="s">
        <v>273</v>
      </c>
      <c r="F208" s="1"/>
      <c r="G208" s="1"/>
      <c r="H208" s="1"/>
      <c r="I208" s="1"/>
      <c r="J208" s="2"/>
      <c r="K208" s="2"/>
      <c r="L208" s="2"/>
      <c r="M208" s="15"/>
    </row>
    <row r="209" spans="1:13" x14ac:dyDescent="0.25">
      <c r="A209" s="1"/>
      <c r="B209" s="1"/>
      <c r="C209" s="1"/>
      <c r="D209" s="1"/>
      <c r="E209" s="1"/>
      <c r="F209" s="1" t="s">
        <v>274</v>
      </c>
      <c r="G209" s="1"/>
      <c r="H209" s="1"/>
      <c r="I209" s="1"/>
      <c r="J209" s="2">
        <v>57.96</v>
      </c>
      <c r="K209" s="2">
        <v>1500</v>
      </c>
      <c r="L209" s="2">
        <f>ROUND((J209-K209),5)</f>
        <v>-1442.04</v>
      </c>
      <c r="M209" s="15">
        <f>ROUND(IF(K209=0, IF(J209=0, 0, 1), J209/K209),5)</f>
        <v>3.8640000000000001E-2</v>
      </c>
    </row>
    <row r="210" spans="1:13" x14ac:dyDescent="0.25">
      <c r="A210" s="1"/>
      <c r="B210" s="1"/>
      <c r="C210" s="1"/>
      <c r="D210" s="1"/>
      <c r="E210" s="1"/>
      <c r="F210" s="1" t="s">
        <v>275</v>
      </c>
      <c r="G210" s="1"/>
      <c r="H210" s="1"/>
      <c r="I210" s="1"/>
      <c r="J210" s="2">
        <v>8.99</v>
      </c>
      <c r="K210" s="2">
        <v>500</v>
      </c>
      <c r="L210" s="2">
        <f>ROUND((J210-K210),5)</f>
        <v>-491.01</v>
      </c>
      <c r="M210" s="15">
        <f>ROUND(IF(K210=0, IF(J210=0, 0, 1), J210/K210),5)</f>
        <v>1.7979999999999999E-2</v>
      </c>
    </row>
    <row r="211" spans="1:13" ht="15.75" thickBot="1" x14ac:dyDescent="0.3">
      <c r="A211" s="1"/>
      <c r="B211" s="1"/>
      <c r="C211" s="1"/>
      <c r="D211" s="1"/>
      <c r="E211" s="1"/>
      <c r="F211" s="1" t="s">
        <v>371</v>
      </c>
      <c r="G211" s="1"/>
      <c r="H211" s="1"/>
      <c r="I211" s="1"/>
      <c r="J211" s="8">
        <v>160</v>
      </c>
      <c r="K211" s="8"/>
      <c r="L211" s="8"/>
      <c r="M211" s="17"/>
    </row>
    <row r="212" spans="1:13" x14ac:dyDescent="0.25">
      <c r="A212" s="1"/>
      <c r="B212" s="1"/>
      <c r="C212" s="1"/>
      <c r="D212" s="1"/>
      <c r="E212" s="1" t="s">
        <v>276</v>
      </c>
      <c r="F212" s="1"/>
      <c r="G212" s="1"/>
      <c r="H212" s="1"/>
      <c r="I212" s="1"/>
      <c r="J212" s="2">
        <f>ROUND(SUM(J208:J211),5)</f>
        <v>226.95</v>
      </c>
      <c r="K212" s="2">
        <f>ROUND(SUM(K208:K211),5)</f>
        <v>2000</v>
      </c>
      <c r="L212" s="2">
        <f>ROUND((J212-K212),5)</f>
        <v>-1773.05</v>
      </c>
      <c r="M212" s="15">
        <f>ROUND(IF(K212=0, IF(J212=0, 0, 1), J212/K212),5)</f>
        <v>0.11348</v>
      </c>
    </row>
    <row r="213" spans="1:13" x14ac:dyDescent="0.25">
      <c r="A213" s="1"/>
      <c r="B213" s="1"/>
      <c r="C213" s="1"/>
      <c r="D213" s="1"/>
      <c r="E213" s="1" t="s">
        <v>277</v>
      </c>
      <c r="F213" s="1"/>
      <c r="G213" s="1"/>
      <c r="H213" s="1"/>
      <c r="I213" s="1"/>
      <c r="J213" s="2"/>
      <c r="K213" s="2"/>
      <c r="L213" s="2"/>
      <c r="M213" s="15"/>
    </row>
    <row r="214" spans="1:13" x14ac:dyDescent="0.25">
      <c r="A214" s="1"/>
      <c r="B214" s="1"/>
      <c r="C214" s="1"/>
      <c r="D214" s="1"/>
      <c r="E214" s="1"/>
      <c r="F214" s="1" t="s">
        <v>278</v>
      </c>
      <c r="G214" s="1"/>
      <c r="H214" s="1"/>
      <c r="I214" s="1"/>
      <c r="J214" s="2">
        <v>0</v>
      </c>
      <c r="K214" s="2">
        <v>2100</v>
      </c>
      <c r="L214" s="2">
        <f>ROUND((J214-K214),5)</f>
        <v>-2100</v>
      </c>
      <c r="M214" s="15">
        <f>ROUND(IF(K214=0, IF(J214=0, 0, 1), J214/K214),5)</f>
        <v>0</v>
      </c>
    </row>
    <row r="215" spans="1:13" x14ac:dyDescent="0.25">
      <c r="A215" s="1"/>
      <c r="B215" s="1"/>
      <c r="C215" s="1"/>
      <c r="D215" s="1"/>
      <c r="E215" s="1"/>
      <c r="F215" s="1" t="s">
        <v>279</v>
      </c>
      <c r="G215" s="1"/>
      <c r="H215" s="1"/>
      <c r="I215" s="1"/>
      <c r="J215" s="2"/>
      <c r="K215" s="2"/>
      <c r="L215" s="2"/>
      <c r="M215" s="15"/>
    </row>
    <row r="216" spans="1:13" x14ac:dyDescent="0.25">
      <c r="A216" s="1"/>
      <c r="B216" s="1"/>
      <c r="C216" s="1"/>
      <c r="D216" s="1"/>
      <c r="E216" s="1"/>
      <c r="F216" s="1"/>
      <c r="G216" s="1" t="s">
        <v>280</v>
      </c>
      <c r="H216" s="1"/>
      <c r="I216" s="1"/>
      <c r="J216" s="2">
        <v>-320.33</v>
      </c>
      <c r="K216" s="2">
        <v>0</v>
      </c>
      <c r="L216" s="2">
        <f t="shared" ref="L216:L222" si="18">ROUND((J216-K216),5)</f>
        <v>-320.33</v>
      </c>
      <c r="M216" s="15">
        <f t="shared" ref="M216:M222" si="19">ROUND(IF(K216=0, IF(J216=0, 0, 1), J216/K216),5)</f>
        <v>1</v>
      </c>
    </row>
    <row r="217" spans="1:13" x14ac:dyDescent="0.25">
      <c r="A217" s="1"/>
      <c r="B217" s="1"/>
      <c r="C217" s="1"/>
      <c r="D217" s="1"/>
      <c r="E217" s="1"/>
      <c r="F217" s="1"/>
      <c r="G217" s="1" t="s">
        <v>281</v>
      </c>
      <c r="H217" s="1"/>
      <c r="I217" s="1"/>
      <c r="J217" s="2">
        <v>538.1</v>
      </c>
      <c r="K217" s="2">
        <v>5000</v>
      </c>
      <c r="L217" s="2">
        <f t="shared" si="18"/>
        <v>-4461.8999999999996</v>
      </c>
      <c r="M217" s="15">
        <f t="shared" si="19"/>
        <v>0.10761999999999999</v>
      </c>
    </row>
    <row r="218" spans="1:13" x14ac:dyDescent="0.25">
      <c r="A218" s="1"/>
      <c r="B218" s="1"/>
      <c r="C218" s="1"/>
      <c r="D218" s="1"/>
      <c r="E218" s="1"/>
      <c r="F218" s="1"/>
      <c r="G218" s="1" t="s">
        <v>282</v>
      </c>
      <c r="H218" s="1"/>
      <c r="I218" s="1"/>
      <c r="J218" s="2">
        <v>0</v>
      </c>
      <c r="K218" s="2">
        <v>1100</v>
      </c>
      <c r="L218" s="2">
        <f t="shared" si="18"/>
        <v>-1100</v>
      </c>
      <c r="M218" s="15">
        <f t="shared" si="19"/>
        <v>0</v>
      </c>
    </row>
    <row r="219" spans="1:13" x14ac:dyDescent="0.25">
      <c r="A219" s="1"/>
      <c r="B219" s="1"/>
      <c r="C219" s="1"/>
      <c r="D219" s="1"/>
      <c r="E219" s="1"/>
      <c r="F219" s="1"/>
      <c r="G219" s="1" t="s">
        <v>283</v>
      </c>
      <c r="H219" s="1"/>
      <c r="I219" s="1"/>
      <c r="J219" s="2">
        <v>0</v>
      </c>
      <c r="K219" s="2">
        <v>6000</v>
      </c>
      <c r="L219" s="2">
        <f t="shared" si="18"/>
        <v>-6000</v>
      </c>
      <c r="M219" s="15">
        <f t="shared" si="19"/>
        <v>0</v>
      </c>
    </row>
    <row r="220" spans="1:13" ht="15.75" thickBot="1" x14ac:dyDescent="0.3">
      <c r="A220" s="1"/>
      <c r="B220" s="1"/>
      <c r="C220" s="1"/>
      <c r="D220" s="1"/>
      <c r="E220" s="1"/>
      <c r="F220" s="1"/>
      <c r="G220" s="1" t="s">
        <v>284</v>
      </c>
      <c r="H220" s="1"/>
      <c r="I220" s="1"/>
      <c r="J220" s="8">
        <v>5173.68</v>
      </c>
      <c r="K220" s="8">
        <v>12000</v>
      </c>
      <c r="L220" s="8">
        <f t="shared" si="18"/>
        <v>-6826.32</v>
      </c>
      <c r="M220" s="17">
        <f t="shared" si="19"/>
        <v>0.43114000000000002</v>
      </c>
    </row>
    <row r="221" spans="1:13" x14ac:dyDescent="0.25">
      <c r="A221" s="1"/>
      <c r="B221" s="1"/>
      <c r="C221" s="1"/>
      <c r="D221" s="1"/>
      <c r="E221" s="1"/>
      <c r="F221" s="1" t="s">
        <v>285</v>
      </c>
      <c r="G221" s="1"/>
      <c r="H221" s="1"/>
      <c r="I221" s="1"/>
      <c r="J221" s="2">
        <f>ROUND(SUM(J215:J220),5)</f>
        <v>5391.45</v>
      </c>
      <c r="K221" s="2">
        <f>ROUND(SUM(K215:K220),5)</f>
        <v>24100</v>
      </c>
      <c r="L221" s="2">
        <f t="shared" si="18"/>
        <v>-18708.55</v>
      </c>
      <c r="M221" s="15">
        <f t="shared" si="19"/>
        <v>0.22370999999999999</v>
      </c>
    </row>
    <row r="222" spans="1:13" x14ac:dyDescent="0.25">
      <c r="A222" s="1"/>
      <c r="B222" s="1"/>
      <c r="C222" s="1"/>
      <c r="D222" s="1"/>
      <c r="E222" s="1"/>
      <c r="F222" s="1" t="s">
        <v>286</v>
      </c>
      <c r="G222" s="1"/>
      <c r="H222" s="1"/>
      <c r="I222" s="1"/>
      <c r="J222" s="2">
        <v>0</v>
      </c>
      <c r="K222" s="2">
        <v>23160</v>
      </c>
      <c r="L222" s="2">
        <f t="shared" si="18"/>
        <v>-23160</v>
      </c>
      <c r="M222" s="15">
        <f t="shared" si="19"/>
        <v>0</v>
      </c>
    </row>
    <row r="223" spans="1:13" x14ac:dyDescent="0.25">
      <c r="A223" s="1"/>
      <c r="B223" s="1"/>
      <c r="C223" s="1"/>
      <c r="D223" s="1"/>
      <c r="E223" s="1"/>
      <c r="F223" s="1" t="s">
        <v>287</v>
      </c>
      <c r="G223" s="1"/>
      <c r="H223" s="1"/>
      <c r="I223" s="1"/>
      <c r="J223" s="2"/>
      <c r="K223" s="2"/>
      <c r="L223" s="2"/>
      <c r="M223" s="15"/>
    </row>
    <row r="224" spans="1:13" x14ac:dyDescent="0.25">
      <c r="A224" s="1"/>
      <c r="B224" s="1"/>
      <c r="C224" s="1"/>
      <c r="D224" s="1"/>
      <c r="E224" s="1"/>
      <c r="F224" s="1"/>
      <c r="G224" s="1" t="s">
        <v>288</v>
      </c>
      <c r="H224" s="1"/>
      <c r="I224" s="1"/>
      <c r="J224" s="2">
        <v>1927.79</v>
      </c>
      <c r="K224" s="2">
        <v>2500</v>
      </c>
      <c r="L224" s="2">
        <f>ROUND((J224-K224),5)</f>
        <v>-572.21</v>
      </c>
      <c r="M224" s="15">
        <f>ROUND(IF(K224=0, IF(J224=0, 0, 1), J224/K224),5)</f>
        <v>0.77112000000000003</v>
      </c>
    </row>
    <row r="225" spans="1:13" x14ac:dyDescent="0.25">
      <c r="A225" s="1"/>
      <c r="B225" s="1"/>
      <c r="C225" s="1"/>
      <c r="D225" s="1"/>
      <c r="E225" s="1"/>
      <c r="F225" s="1"/>
      <c r="G225" s="1" t="s">
        <v>289</v>
      </c>
      <c r="H225" s="1"/>
      <c r="I225" s="1"/>
      <c r="J225" s="2">
        <v>32</v>
      </c>
      <c r="K225" s="2">
        <v>1000</v>
      </c>
      <c r="L225" s="2">
        <f>ROUND((J225-K225),5)</f>
        <v>-968</v>
      </c>
      <c r="M225" s="15">
        <f>ROUND(IF(K225=0, IF(J225=0, 0, 1), J225/K225),5)</f>
        <v>3.2000000000000001E-2</v>
      </c>
    </row>
    <row r="226" spans="1:13" ht="15.75" thickBot="1" x14ac:dyDescent="0.3">
      <c r="A226" s="1"/>
      <c r="B226" s="1"/>
      <c r="C226" s="1"/>
      <c r="D226" s="1"/>
      <c r="E226" s="1"/>
      <c r="F226" s="1"/>
      <c r="G226" s="1" t="s">
        <v>372</v>
      </c>
      <c r="H226" s="1"/>
      <c r="I226" s="1"/>
      <c r="J226" s="2">
        <v>415.67</v>
      </c>
      <c r="K226" s="2"/>
      <c r="L226" s="2"/>
      <c r="M226" s="15"/>
    </row>
    <row r="227" spans="1:13" ht="15.75" thickBot="1" x14ac:dyDescent="0.3">
      <c r="A227" s="1"/>
      <c r="B227" s="1"/>
      <c r="C227" s="1"/>
      <c r="D227" s="1"/>
      <c r="E227" s="1"/>
      <c r="F227" s="1" t="s">
        <v>290</v>
      </c>
      <c r="G227" s="1"/>
      <c r="H227" s="1"/>
      <c r="I227" s="1"/>
      <c r="J227" s="3">
        <f>ROUND(SUM(J223:J226),5)</f>
        <v>2375.46</v>
      </c>
      <c r="K227" s="3">
        <f>ROUND(SUM(K223:K226),5)</f>
        <v>3500</v>
      </c>
      <c r="L227" s="3">
        <f>ROUND((J227-K227),5)</f>
        <v>-1124.54</v>
      </c>
      <c r="M227" s="16">
        <f>ROUND(IF(K227=0, IF(J227=0, 0, 1), J227/K227),5)</f>
        <v>0.67869999999999997</v>
      </c>
    </row>
    <row r="228" spans="1:13" x14ac:dyDescent="0.25">
      <c r="A228" s="1"/>
      <c r="B228" s="1"/>
      <c r="C228" s="1"/>
      <c r="D228" s="1"/>
      <c r="E228" s="1" t="s">
        <v>291</v>
      </c>
      <c r="F228" s="1"/>
      <c r="G228" s="1"/>
      <c r="H228" s="1"/>
      <c r="I228" s="1"/>
      <c r="J228" s="2">
        <f>ROUND(SUM(J213:J214)+SUM(J221:J222)+J227,5)</f>
        <v>7766.91</v>
      </c>
      <c r="K228" s="2">
        <f>ROUND(SUM(K213:K214)+SUM(K221:K222)+K227,5)</f>
        <v>52860</v>
      </c>
      <c r="L228" s="2">
        <f>ROUND((J228-K228),5)</f>
        <v>-45093.09</v>
      </c>
      <c r="M228" s="15">
        <f>ROUND(IF(K228=0, IF(J228=0, 0, 1), J228/K228),5)</f>
        <v>0.14693000000000001</v>
      </c>
    </row>
    <row r="229" spans="1:13" x14ac:dyDescent="0.25">
      <c r="A229" s="1"/>
      <c r="B229" s="1"/>
      <c r="C229" s="1"/>
      <c r="D229" s="1"/>
      <c r="E229" s="1" t="s">
        <v>292</v>
      </c>
      <c r="F229" s="1"/>
      <c r="G229" s="1"/>
      <c r="H229" s="1"/>
      <c r="I229" s="1"/>
      <c r="J229" s="2"/>
      <c r="K229" s="2"/>
      <c r="L229" s="2"/>
      <c r="M229" s="15"/>
    </row>
    <row r="230" spans="1:13" x14ac:dyDescent="0.25">
      <c r="A230" s="1"/>
      <c r="B230" s="1"/>
      <c r="C230" s="1"/>
      <c r="D230" s="1"/>
      <c r="E230" s="1"/>
      <c r="F230" s="1" t="s">
        <v>293</v>
      </c>
      <c r="G230" s="1"/>
      <c r="H230" s="1"/>
      <c r="I230" s="1"/>
      <c r="J230" s="2">
        <v>2652.37</v>
      </c>
      <c r="K230" s="2">
        <v>10500</v>
      </c>
      <c r="L230" s="2">
        <f t="shared" ref="L230:L235" si="20">ROUND((J230-K230),5)</f>
        <v>-7847.63</v>
      </c>
      <c r="M230" s="15">
        <f t="shared" ref="M230:M235" si="21">ROUND(IF(K230=0, IF(J230=0, 0, 1), J230/K230),5)</f>
        <v>0.25261</v>
      </c>
    </row>
    <row r="231" spans="1:13" x14ac:dyDescent="0.25">
      <c r="A231" s="1"/>
      <c r="B231" s="1"/>
      <c r="C231" s="1"/>
      <c r="D231" s="1"/>
      <c r="E231" s="1"/>
      <c r="F231" s="1" t="s">
        <v>294</v>
      </c>
      <c r="G231" s="1"/>
      <c r="H231" s="1"/>
      <c r="I231" s="1"/>
      <c r="J231" s="2">
        <v>0</v>
      </c>
      <c r="K231" s="2">
        <v>0</v>
      </c>
      <c r="L231" s="2">
        <f t="shared" si="20"/>
        <v>0</v>
      </c>
      <c r="M231" s="15">
        <f t="shared" si="21"/>
        <v>0</v>
      </c>
    </row>
    <row r="232" spans="1:13" x14ac:dyDescent="0.25">
      <c r="A232" s="1"/>
      <c r="B232" s="1"/>
      <c r="C232" s="1"/>
      <c r="D232" s="1"/>
      <c r="E232" s="1"/>
      <c r="F232" s="1" t="s">
        <v>295</v>
      </c>
      <c r="G232" s="1"/>
      <c r="H232" s="1"/>
      <c r="I232" s="1"/>
      <c r="J232" s="2">
        <v>0</v>
      </c>
      <c r="K232" s="2">
        <v>5000</v>
      </c>
      <c r="L232" s="2">
        <f t="shared" si="20"/>
        <v>-5000</v>
      </c>
      <c r="M232" s="15">
        <f t="shared" si="21"/>
        <v>0</v>
      </c>
    </row>
    <row r="233" spans="1:13" x14ac:dyDescent="0.25">
      <c r="A233" s="1"/>
      <c r="B233" s="1"/>
      <c r="C233" s="1"/>
      <c r="D233" s="1"/>
      <c r="E233" s="1"/>
      <c r="F233" s="1" t="s">
        <v>296</v>
      </c>
      <c r="G233" s="1"/>
      <c r="H233" s="1"/>
      <c r="I233" s="1"/>
      <c r="J233" s="2">
        <v>0</v>
      </c>
      <c r="K233" s="2">
        <v>13412.64</v>
      </c>
      <c r="L233" s="2">
        <f t="shared" si="20"/>
        <v>-13412.64</v>
      </c>
      <c r="M233" s="15">
        <f t="shared" si="21"/>
        <v>0</v>
      </c>
    </row>
    <row r="234" spans="1:13" x14ac:dyDescent="0.25">
      <c r="A234" s="1"/>
      <c r="B234" s="1"/>
      <c r="C234" s="1"/>
      <c r="D234" s="1"/>
      <c r="E234" s="1"/>
      <c r="F234" s="1" t="s">
        <v>297</v>
      </c>
      <c r="G234" s="1"/>
      <c r="H234" s="1"/>
      <c r="I234" s="1"/>
      <c r="J234" s="2">
        <v>3211.75</v>
      </c>
      <c r="K234" s="2">
        <v>5650</v>
      </c>
      <c r="L234" s="2">
        <f t="shared" si="20"/>
        <v>-2438.25</v>
      </c>
      <c r="M234" s="15">
        <f t="shared" si="21"/>
        <v>0.56845000000000001</v>
      </c>
    </row>
    <row r="235" spans="1:13" x14ac:dyDescent="0.25">
      <c r="A235" s="1"/>
      <c r="B235" s="1"/>
      <c r="C235" s="1"/>
      <c r="D235" s="1"/>
      <c r="E235" s="1"/>
      <c r="F235" s="1" t="s">
        <v>298</v>
      </c>
      <c r="G235" s="1"/>
      <c r="H235" s="1"/>
      <c r="I235" s="1"/>
      <c r="J235" s="2">
        <v>2000.18</v>
      </c>
      <c r="K235" s="2">
        <v>27000</v>
      </c>
      <c r="L235" s="2">
        <f t="shared" si="20"/>
        <v>-24999.82</v>
      </c>
      <c r="M235" s="15">
        <f t="shared" si="21"/>
        <v>7.4079999999999993E-2</v>
      </c>
    </row>
    <row r="236" spans="1:13" x14ac:dyDescent="0.25">
      <c r="A236" s="1"/>
      <c r="B236" s="1"/>
      <c r="C236" s="1"/>
      <c r="D236" s="1"/>
      <c r="E236" s="1"/>
      <c r="F236" s="1" t="s">
        <v>299</v>
      </c>
      <c r="G236" s="1"/>
      <c r="H236" s="1"/>
      <c r="I236" s="1"/>
      <c r="J236" s="2"/>
      <c r="K236" s="2"/>
      <c r="L236" s="2"/>
      <c r="M236" s="15"/>
    </row>
    <row r="237" spans="1:13" x14ac:dyDescent="0.25">
      <c r="A237" s="1"/>
      <c r="B237" s="1"/>
      <c r="C237" s="1"/>
      <c r="D237" s="1"/>
      <c r="E237" s="1"/>
      <c r="F237" s="1"/>
      <c r="G237" s="1" t="s">
        <v>300</v>
      </c>
      <c r="H237" s="1"/>
      <c r="I237" s="1"/>
      <c r="J237" s="2">
        <v>0</v>
      </c>
      <c r="K237" s="2">
        <v>40000</v>
      </c>
      <c r="L237" s="2">
        <f t="shared" ref="L237:L243" si="22">ROUND((J237-K237),5)</f>
        <v>-40000</v>
      </c>
      <c r="M237" s="15">
        <f t="shared" ref="M237:M243" si="23">ROUND(IF(K237=0, IF(J237=0, 0, 1), J237/K237),5)</f>
        <v>0</v>
      </c>
    </row>
    <row r="238" spans="1:13" ht="15.75" thickBot="1" x14ac:dyDescent="0.3">
      <c r="A238" s="1"/>
      <c r="B238" s="1"/>
      <c r="C238" s="1"/>
      <c r="D238" s="1"/>
      <c r="E238" s="1"/>
      <c r="F238" s="1"/>
      <c r="G238" s="1" t="s">
        <v>301</v>
      </c>
      <c r="H238" s="1"/>
      <c r="I238" s="1"/>
      <c r="J238" s="2">
        <v>550</v>
      </c>
      <c r="K238" s="2">
        <v>550</v>
      </c>
      <c r="L238" s="2">
        <f t="shared" si="22"/>
        <v>0</v>
      </c>
      <c r="M238" s="15">
        <f t="shared" si="23"/>
        <v>1</v>
      </c>
    </row>
    <row r="239" spans="1:13" ht="15.75" thickBot="1" x14ac:dyDescent="0.3">
      <c r="A239" s="1"/>
      <c r="B239" s="1"/>
      <c r="C239" s="1"/>
      <c r="D239" s="1"/>
      <c r="E239" s="1"/>
      <c r="F239" s="1" t="s">
        <v>302</v>
      </c>
      <c r="G239" s="1"/>
      <c r="H239" s="1"/>
      <c r="I239" s="1"/>
      <c r="J239" s="3">
        <f>ROUND(SUM(J236:J238),5)</f>
        <v>550</v>
      </c>
      <c r="K239" s="3">
        <f>ROUND(SUM(K236:K238),5)</f>
        <v>40550</v>
      </c>
      <c r="L239" s="3">
        <f t="shared" si="22"/>
        <v>-40000</v>
      </c>
      <c r="M239" s="16">
        <f t="shared" si="23"/>
        <v>1.3559999999999999E-2</v>
      </c>
    </row>
    <row r="240" spans="1:13" x14ac:dyDescent="0.25">
      <c r="A240" s="1"/>
      <c r="B240" s="1"/>
      <c r="C240" s="1"/>
      <c r="D240" s="1"/>
      <c r="E240" s="1" t="s">
        <v>303</v>
      </c>
      <c r="F240" s="1"/>
      <c r="G240" s="1"/>
      <c r="H240" s="1"/>
      <c r="I240" s="1"/>
      <c r="J240" s="2">
        <f>ROUND(SUM(J229:J235)+J239,5)</f>
        <v>8414.2999999999993</v>
      </c>
      <c r="K240" s="2">
        <f>ROUND(SUM(K229:K235)+K239,5)</f>
        <v>102112.64</v>
      </c>
      <c r="L240" s="2">
        <f t="shared" si="22"/>
        <v>-93698.34</v>
      </c>
      <c r="M240" s="15">
        <f t="shared" si="23"/>
        <v>8.2400000000000001E-2</v>
      </c>
    </row>
    <row r="241" spans="1:13" ht="15.75" thickBot="1" x14ac:dyDescent="0.3">
      <c r="A241" s="1"/>
      <c r="B241" s="1"/>
      <c r="C241" s="1"/>
      <c r="D241" s="1"/>
      <c r="E241" s="1" t="s">
        <v>304</v>
      </c>
      <c r="F241" s="1"/>
      <c r="G241" s="1"/>
      <c r="H241" s="1"/>
      <c r="I241" s="1"/>
      <c r="J241" s="2">
        <v>169.75</v>
      </c>
      <c r="K241" s="2">
        <v>0</v>
      </c>
      <c r="L241" s="2">
        <f t="shared" si="22"/>
        <v>169.75</v>
      </c>
      <c r="M241" s="15">
        <f t="shared" si="23"/>
        <v>1</v>
      </c>
    </row>
    <row r="242" spans="1:13" ht="15.75" thickBot="1" x14ac:dyDescent="0.3">
      <c r="A242" s="1"/>
      <c r="B242" s="1"/>
      <c r="C242" s="1"/>
      <c r="D242" s="1" t="s">
        <v>305</v>
      </c>
      <c r="E242" s="1"/>
      <c r="F242" s="1"/>
      <c r="G242" s="1"/>
      <c r="H242" s="1"/>
      <c r="I242" s="1"/>
      <c r="J242" s="3">
        <f>ROUND(SUM(J40:J41)+J47+J148+J152+J159+J207+J212+J228+SUM(J240:J241),5)</f>
        <v>715326.27</v>
      </c>
      <c r="K242" s="3">
        <f>ROUND(SUM(K40:K41)+K47+K148+K152+K159+K207+K212+K228+SUM(K240:K241),5)</f>
        <v>1571924.79</v>
      </c>
      <c r="L242" s="3">
        <f t="shared" si="22"/>
        <v>-856598.52</v>
      </c>
      <c r="M242" s="16">
        <f t="shared" si="23"/>
        <v>0.45506000000000002</v>
      </c>
    </row>
    <row r="243" spans="1:13" x14ac:dyDescent="0.25">
      <c r="A243" s="1"/>
      <c r="B243" s="1" t="s">
        <v>306</v>
      </c>
      <c r="C243" s="1"/>
      <c r="D243" s="1"/>
      <c r="E243" s="1"/>
      <c r="F243" s="1"/>
      <c r="G243" s="1"/>
      <c r="H243" s="1"/>
      <c r="I243" s="1"/>
      <c r="J243" s="2">
        <f>ROUND(J3+J39-J242,5)</f>
        <v>945966.49</v>
      </c>
      <c r="K243" s="2">
        <f>ROUND(K3+K39-K242,5)</f>
        <v>164032.5</v>
      </c>
      <c r="L243" s="2">
        <f t="shared" si="22"/>
        <v>781933.99</v>
      </c>
      <c r="M243" s="15">
        <f t="shared" si="23"/>
        <v>5.7669499999999996</v>
      </c>
    </row>
    <row r="244" spans="1:13" x14ac:dyDescent="0.25">
      <c r="A244" s="1"/>
      <c r="B244" s="1" t="s">
        <v>307</v>
      </c>
      <c r="C244" s="1"/>
      <c r="D244" s="1"/>
      <c r="E244" s="1"/>
      <c r="F244" s="1"/>
      <c r="G244" s="1"/>
      <c r="H244" s="1"/>
      <c r="I244" s="1"/>
      <c r="J244" s="2"/>
      <c r="K244" s="2"/>
      <c r="L244" s="2"/>
      <c r="M244" s="15"/>
    </row>
    <row r="245" spans="1:13" x14ac:dyDescent="0.25">
      <c r="A245" s="1"/>
      <c r="B245" s="1"/>
      <c r="C245" s="1" t="s">
        <v>308</v>
      </c>
      <c r="D245" s="1"/>
      <c r="E245" s="1"/>
      <c r="F245" s="1"/>
      <c r="G245" s="1"/>
      <c r="H245" s="1"/>
      <c r="I245" s="1"/>
      <c r="J245" s="2"/>
      <c r="K245" s="2"/>
      <c r="L245" s="2"/>
      <c r="M245" s="15"/>
    </row>
    <row r="246" spans="1:13" x14ac:dyDescent="0.25">
      <c r="A246" s="1"/>
      <c r="B246" s="1"/>
      <c r="C246" s="1"/>
      <c r="D246" s="1" t="s">
        <v>373</v>
      </c>
      <c r="E246" s="1"/>
      <c r="F246" s="1"/>
      <c r="G246" s="1"/>
      <c r="H246" s="1"/>
      <c r="I246" s="1"/>
      <c r="J246" s="2"/>
      <c r="K246" s="2"/>
      <c r="L246" s="2"/>
      <c r="M246" s="15"/>
    </row>
    <row r="247" spans="1:13" ht="15.75" thickBot="1" x14ac:dyDescent="0.3">
      <c r="A247" s="1"/>
      <c r="B247" s="1"/>
      <c r="C247" s="1"/>
      <c r="D247" s="1"/>
      <c r="E247" s="1" t="s">
        <v>374</v>
      </c>
      <c r="F247" s="1"/>
      <c r="G247" s="1"/>
      <c r="H247" s="1"/>
      <c r="I247" s="1"/>
      <c r="J247" s="8">
        <v>7812.5</v>
      </c>
      <c r="K247" s="2"/>
      <c r="L247" s="2"/>
      <c r="M247" s="15"/>
    </row>
    <row r="248" spans="1:13" x14ac:dyDescent="0.25">
      <c r="A248" s="1"/>
      <c r="B248" s="1"/>
      <c r="C248" s="1"/>
      <c r="D248" s="1" t="s">
        <v>375</v>
      </c>
      <c r="E248" s="1"/>
      <c r="F248" s="1"/>
      <c r="G248" s="1"/>
      <c r="H248" s="1"/>
      <c r="I248" s="1"/>
      <c r="J248" s="2">
        <f>ROUND(SUM(J246:J247),5)</f>
        <v>7812.5</v>
      </c>
      <c r="K248" s="2"/>
      <c r="L248" s="2"/>
      <c r="M248" s="15"/>
    </row>
    <row r="249" spans="1:13" x14ac:dyDescent="0.25">
      <c r="A249" s="1"/>
      <c r="B249" s="1"/>
      <c r="C249" s="1"/>
      <c r="D249" s="1" t="s">
        <v>309</v>
      </c>
      <c r="E249" s="1"/>
      <c r="F249" s="1"/>
      <c r="G249" s="1"/>
      <c r="H249" s="1"/>
      <c r="I249" s="1"/>
      <c r="J249" s="2"/>
      <c r="K249" s="2"/>
      <c r="L249" s="2"/>
      <c r="M249" s="15"/>
    </row>
    <row r="250" spans="1:13" x14ac:dyDescent="0.25">
      <c r="A250" s="1"/>
      <c r="B250" s="1"/>
      <c r="C250" s="1"/>
      <c r="D250" s="1"/>
      <c r="E250" s="1" t="s">
        <v>310</v>
      </c>
      <c r="F250" s="1"/>
      <c r="G250" s="1"/>
      <c r="H250" s="1"/>
      <c r="I250" s="1"/>
      <c r="J250" s="2"/>
      <c r="K250" s="2"/>
      <c r="L250" s="2"/>
      <c r="M250" s="15"/>
    </row>
    <row r="251" spans="1:13" x14ac:dyDescent="0.25">
      <c r="A251" s="1"/>
      <c r="B251" s="1"/>
      <c r="C251" s="1"/>
      <c r="D251" s="1"/>
      <c r="E251" s="1"/>
      <c r="F251" s="1" t="s">
        <v>311</v>
      </c>
      <c r="G251" s="1"/>
      <c r="H251" s="1"/>
      <c r="I251" s="1"/>
      <c r="J251" s="2">
        <v>650</v>
      </c>
      <c r="K251" s="2">
        <v>2000</v>
      </c>
      <c r="L251" s="2">
        <f t="shared" ref="L251:L258" si="24">ROUND((J251-K251),5)</f>
        <v>-1350</v>
      </c>
      <c r="M251" s="15">
        <f t="shared" ref="M251:M258" si="25">ROUND(IF(K251=0, IF(J251=0, 0, 1), J251/K251),5)</f>
        <v>0.32500000000000001</v>
      </c>
    </row>
    <row r="252" spans="1:13" x14ac:dyDescent="0.25">
      <c r="A252" s="1"/>
      <c r="B252" s="1"/>
      <c r="C252" s="1"/>
      <c r="D252" s="1"/>
      <c r="E252" s="1"/>
      <c r="F252" s="1" t="s">
        <v>312</v>
      </c>
      <c r="G252" s="1"/>
      <c r="H252" s="1"/>
      <c r="I252" s="1"/>
      <c r="J252" s="2">
        <v>0</v>
      </c>
      <c r="K252" s="2">
        <v>0</v>
      </c>
      <c r="L252" s="2">
        <f t="shared" si="24"/>
        <v>0</v>
      </c>
      <c r="M252" s="15">
        <f t="shared" si="25"/>
        <v>0</v>
      </c>
    </row>
    <row r="253" spans="1:13" x14ac:dyDescent="0.25">
      <c r="A253" s="1"/>
      <c r="B253" s="1"/>
      <c r="C253" s="1"/>
      <c r="D253" s="1"/>
      <c r="E253" s="1"/>
      <c r="F253" s="1" t="s">
        <v>313</v>
      </c>
      <c r="G253" s="1"/>
      <c r="H253" s="1"/>
      <c r="I253" s="1"/>
      <c r="J253" s="2">
        <v>150</v>
      </c>
      <c r="K253" s="2">
        <v>0</v>
      </c>
      <c r="L253" s="2">
        <f t="shared" si="24"/>
        <v>150</v>
      </c>
      <c r="M253" s="15">
        <f t="shared" si="25"/>
        <v>1</v>
      </c>
    </row>
    <row r="254" spans="1:13" x14ac:dyDescent="0.25">
      <c r="A254" s="1"/>
      <c r="B254" s="1"/>
      <c r="C254" s="1"/>
      <c r="D254" s="1"/>
      <c r="E254" s="1"/>
      <c r="F254" s="1" t="s">
        <v>314</v>
      </c>
      <c r="G254" s="1"/>
      <c r="H254" s="1"/>
      <c r="I254" s="1"/>
      <c r="J254" s="2">
        <v>0</v>
      </c>
      <c r="K254" s="2">
        <v>0</v>
      </c>
      <c r="L254" s="2">
        <f t="shared" si="24"/>
        <v>0</v>
      </c>
      <c r="M254" s="15">
        <f t="shared" si="25"/>
        <v>0</v>
      </c>
    </row>
    <row r="255" spans="1:13" x14ac:dyDescent="0.25">
      <c r="A255" s="1"/>
      <c r="B255" s="1"/>
      <c r="C255" s="1"/>
      <c r="D255" s="1"/>
      <c r="E255" s="1"/>
      <c r="F255" s="1" t="s">
        <v>315</v>
      </c>
      <c r="G255" s="1"/>
      <c r="H255" s="1"/>
      <c r="I255" s="1"/>
      <c r="J255" s="2">
        <v>2263</v>
      </c>
      <c r="K255" s="2">
        <v>0</v>
      </c>
      <c r="L255" s="2">
        <f t="shared" si="24"/>
        <v>2263</v>
      </c>
      <c r="M255" s="15">
        <f t="shared" si="25"/>
        <v>1</v>
      </c>
    </row>
    <row r="256" spans="1:13" ht="15.75" thickBot="1" x14ac:dyDescent="0.3">
      <c r="A256" s="1"/>
      <c r="B256" s="1"/>
      <c r="C256" s="1"/>
      <c r="D256" s="1"/>
      <c r="E256" s="1"/>
      <c r="F256" s="1" t="s">
        <v>316</v>
      </c>
      <c r="G256" s="1"/>
      <c r="H256" s="1"/>
      <c r="I256" s="1"/>
      <c r="J256" s="8">
        <v>150</v>
      </c>
      <c r="K256" s="8">
        <v>0</v>
      </c>
      <c r="L256" s="8">
        <f t="shared" si="24"/>
        <v>150</v>
      </c>
      <c r="M256" s="17">
        <f t="shared" si="25"/>
        <v>1</v>
      </c>
    </row>
    <row r="257" spans="1:13" x14ac:dyDescent="0.25">
      <c r="A257" s="1"/>
      <c r="B257" s="1"/>
      <c r="C257" s="1"/>
      <c r="D257" s="1"/>
      <c r="E257" s="1" t="s">
        <v>317</v>
      </c>
      <c r="F257" s="1"/>
      <c r="G257" s="1"/>
      <c r="H257" s="1"/>
      <c r="I257" s="1"/>
      <c r="J257" s="2">
        <f>ROUND(SUM(J250:J256),5)</f>
        <v>3213</v>
      </c>
      <c r="K257" s="2">
        <f>ROUND(SUM(K250:K256),5)</f>
        <v>2000</v>
      </c>
      <c r="L257" s="2">
        <f t="shared" si="24"/>
        <v>1213</v>
      </c>
      <c r="M257" s="15">
        <f t="shared" si="25"/>
        <v>1.6065</v>
      </c>
    </row>
    <row r="258" spans="1:13" x14ac:dyDescent="0.25">
      <c r="A258" s="1"/>
      <c r="B258" s="1"/>
      <c r="C258" s="1"/>
      <c r="D258" s="1"/>
      <c r="E258" s="1" t="s">
        <v>318</v>
      </c>
      <c r="F258" s="1"/>
      <c r="G258" s="1"/>
      <c r="H258" s="1"/>
      <c r="I258" s="1"/>
      <c r="J258" s="2">
        <v>0</v>
      </c>
      <c r="K258" s="2">
        <v>0</v>
      </c>
      <c r="L258" s="2">
        <f t="shared" si="24"/>
        <v>0</v>
      </c>
      <c r="M258" s="15">
        <f t="shared" si="25"/>
        <v>0</v>
      </c>
    </row>
    <row r="259" spans="1:13" x14ac:dyDescent="0.25">
      <c r="A259" s="1"/>
      <c r="B259" s="1"/>
      <c r="C259" s="1"/>
      <c r="D259" s="1"/>
      <c r="E259" s="1" t="s">
        <v>319</v>
      </c>
      <c r="F259" s="1"/>
      <c r="G259" s="1"/>
      <c r="H259" s="1"/>
      <c r="I259" s="1"/>
      <c r="J259" s="2"/>
      <c r="K259" s="2"/>
      <c r="L259" s="2"/>
      <c r="M259" s="15"/>
    </row>
    <row r="260" spans="1:13" x14ac:dyDescent="0.25">
      <c r="A260" s="1"/>
      <c r="B260" s="1"/>
      <c r="C260" s="1"/>
      <c r="D260" s="1"/>
      <c r="E260" s="1"/>
      <c r="F260" s="1" t="s">
        <v>320</v>
      </c>
      <c r="G260" s="1"/>
      <c r="H260" s="1"/>
      <c r="I260" s="1"/>
      <c r="J260" s="2">
        <v>0</v>
      </c>
      <c r="K260" s="2">
        <v>0</v>
      </c>
      <c r="L260" s="2">
        <f t="shared" ref="L260:L265" si="26">ROUND((J260-K260),5)</f>
        <v>0</v>
      </c>
      <c r="M260" s="15">
        <f t="shared" ref="M260:M265" si="27">ROUND(IF(K260=0, IF(J260=0, 0, 1), J260/K260),5)</f>
        <v>0</v>
      </c>
    </row>
    <row r="261" spans="1:13" x14ac:dyDescent="0.25">
      <c r="A261" s="1"/>
      <c r="B261" s="1"/>
      <c r="C261" s="1"/>
      <c r="D261" s="1"/>
      <c r="E261" s="1"/>
      <c r="F261" s="1" t="s">
        <v>321</v>
      </c>
      <c r="G261" s="1"/>
      <c r="H261" s="1"/>
      <c r="I261" s="1"/>
      <c r="J261" s="2">
        <v>550</v>
      </c>
      <c r="K261" s="2">
        <v>0</v>
      </c>
      <c r="L261" s="2">
        <f t="shared" si="26"/>
        <v>550</v>
      </c>
      <c r="M261" s="15">
        <f t="shared" si="27"/>
        <v>1</v>
      </c>
    </row>
    <row r="262" spans="1:13" x14ac:dyDescent="0.25">
      <c r="A262" s="1"/>
      <c r="B262" s="1"/>
      <c r="C262" s="1"/>
      <c r="D262" s="1"/>
      <c r="E262" s="1"/>
      <c r="F262" s="1" t="s">
        <v>322</v>
      </c>
      <c r="G262" s="1"/>
      <c r="H262" s="1"/>
      <c r="I262" s="1"/>
      <c r="J262" s="2">
        <v>10000</v>
      </c>
      <c r="K262" s="2">
        <v>0</v>
      </c>
      <c r="L262" s="2">
        <f t="shared" si="26"/>
        <v>10000</v>
      </c>
      <c r="M262" s="15">
        <f t="shared" si="27"/>
        <v>1</v>
      </c>
    </row>
    <row r="263" spans="1:13" ht="15.75" thickBot="1" x14ac:dyDescent="0.3">
      <c r="A263" s="1"/>
      <c r="B263" s="1"/>
      <c r="C263" s="1"/>
      <c r="D263" s="1"/>
      <c r="E263" s="1"/>
      <c r="F263" s="1" t="s">
        <v>323</v>
      </c>
      <c r="G263" s="1"/>
      <c r="H263" s="1"/>
      <c r="I263" s="1"/>
      <c r="J263" s="8">
        <v>0</v>
      </c>
      <c r="K263" s="8">
        <v>0</v>
      </c>
      <c r="L263" s="8">
        <f t="shared" si="26"/>
        <v>0</v>
      </c>
      <c r="M263" s="17">
        <f t="shared" si="27"/>
        <v>0</v>
      </c>
    </row>
    <row r="264" spans="1:13" x14ac:dyDescent="0.25">
      <c r="A264" s="1"/>
      <c r="B264" s="1"/>
      <c r="C264" s="1"/>
      <c r="D264" s="1"/>
      <c r="E264" s="1" t="s">
        <v>324</v>
      </c>
      <c r="F264" s="1"/>
      <c r="G264" s="1"/>
      <c r="H264" s="1"/>
      <c r="I264" s="1"/>
      <c r="J264" s="2">
        <f>ROUND(SUM(J259:J263),5)</f>
        <v>10550</v>
      </c>
      <c r="K264" s="2">
        <f>ROUND(SUM(K259:K263),5)</f>
        <v>0</v>
      </c>
      <c r="L264" s="2">
        <f t="shared" si="26"/>
        <v>10550</v>
      </c>
      <c r="M264" s="15">
        <f t="shared" si="27"/>
        <v>1</v>
      </c>
    </row>
    <row r="265" spans="1:13" x14ac:dyDescent="0.25">
      <c r="A265" s="1"/>
      <c r="B265" s="1"/>
      <c r="C265" s="1"/>
      <c r="D265" s="1"/>
      <c r="E265" s="1" t="s">
        <v>325</v>
      </c>
      <c r="F265" s="1"/>
      <c r="G265" s="1"/>
      <c r="H265" s="1"/>
      <c r="I265" s="1"/>
      <c r="J265" s="2">
        <v>0</v>
      </c>
      <c r="K265" s="2">
        <v>0</v>
      </c>
      <c r="L265" s="2">
        <f t="shared" si="26"/>
        <v>0</v>
      </c>
      <c r="M265" s="15">
        <f t="shared" si="27"/>
        <v>0</v>
      </c>
    </row>
    <row r="266" spans="1:13" x14ac:dyDescent="0.25">
      <c r="A266" s="1"/>
      <c r="B266" s="1"/>
      <c r="C266" s="1"/>
      <c r="D266" s="1"/>
      <c r="E266" s="1" t="s">
        <v>712</v>
      </c>
      <c r="F266" s="1"/>
      <c r="G266" s="1"/>
      <c r="H266" s="1"/>
      <c r="I266" s="1"/>
      <c r="J266" s="2">
        <v>4000</v>
      </c>
      <c r="K266" s="2"/>
      <c r="L266" s="2"/>
      <c r="M266" s="15"/>
    </row>
    <row r="267" spans="1:13" x14ac:dyDescent="0.25">
      <c r="A267" s="1"/>
      <c r="B267" s="1"/>
      <c r="C267" s="1"/>
      <c r="D267" s="1"/>
      <c r="E267" s="1" t="s">
        <v>326</v>
      </c>
      <c r="F267" s="1"/>
      <c r="G267" s="1"/>
      <c r="H267" s="1"/>
      <c r="I267" s="1"/>
      <c r="J267" s="2"/>
      <c r="K267" s="2"/>
      <c r="L267" s="2"/>
      <c r="M267" s="15"/>
    </row>
    <row r="268" spans="1:13" x14ac:dyDescent="0.25">
      <c r="A268" s="1"/>
      <c r="B268" s="1"/>
      <c r="C268" s="1"/>
      <c r="D268" s="1"/>
      <c r="E268" s="1"/>
      <c r="F268" s="1" t="s">
        <v>327</v>
      </c>
      <c r="G268" s="1"/>
      <c r="H268" s="1"/>
      <c r="I268" s="1"/>
      <c r="J268" s="2">
        <v>0</v>
      </c>
      <c r="K268" s="2">
        <v>0</v>
      </c>
      <c r="L268" s="2">
        <f t="shared" ref="L268:L281" si="28">ROUND((J268-K268),5)</f>
        <v>0</v>
      </c>
      <c r="M268" s="15">
        <f t="shared" ref="M268:M281" si="29">ROUND(IF(K268=0, IF(J268=0, 0, 1), J268/K268),5)</f>
        <v>0</v>
      </c>
    </row>
    <row r="269" spans="1:13" x14ac:dyDescent="0.25">
      <c r="A269" s="1"/>
      <c r="B269" s="1"/>
      <c r="C269" s="1"/>
      <c r="D269" s="1"/>
      <c r="E269" s="1"/>
      <c r="F269" s="1" t="s">
        <v>328</v>
      </c>
      <c r="G269" s="1"/>
      <c r="H269" s="1"/>
      <c r="I269" s="1"/>
      <c r="J269" s="2">
        <v>0</v>
      </c>
      <c r="K269" s="2">
        <v>0</v>
      </c>
      <c r="L269" s="2">
        <f t="shared" si="28"/>
        <v>0</v>
      </c>
      <c r="M269" s="15">
        <f t="shared" si="29"/>
        <v>0</v>
      </c>
    </row>
    <row r="270" spans="1:13" x14ac:dyDescent="0.25">
      <c r="A270" s="1"/>
      <c r="B270" s="1"/>
      <c r="C270" s="1"/>
      <c r="D270" s="1"/>
      <c r="E270" s="1"/>
      <c r="F270" s="1" t="s">
        <v>329</v>
      </c>
      <c r="G270" s="1"/>
      <c r="H270" s="1"/>
      <c r="I270" s="1"/>
      <c r="J270" s="2">
        <v>0</v>
      </c>
      <c r="K270" s="2">
        <v>0</v>
      </c>
      <c r="L270" s="2">
        <f t="shared" si="28"/>
        <v>0</v>
      </c>
      <c r="M270" s="15">
        <f t="shared" si="29"/>
        <v>0</v>
      </c>
    </row>
    <row r="271" spans="1:13" x14ac:dyDescent="0.25">
      <c r="A271" s="1"/>
      <c r="B271" s="1"/>
      <c r="C271" s="1"/>
      <c r="D271" s="1"/>
      <c r="E271" s="1"/>
      <c r="F271" s="1" t="s">
        <v>330</v>
      </c>
      <c r="G271" s="1"/>
      <c r="H271" s="1"/>
      <c r="I271" s="1"/>
      <c r="J271" s="2">
        <v>0</v>
      </c>
      <c r="K271" s="2">
        <v>0</v>
      </c>
      <c r="L271" s="2">
        <f t="shared" si="28"/>
        <v>0</v>
      </c>
      <c r="M271" s="15">
        <f t="shared" si="29"/>
        <v>0</v>
      </c>
    </row>
    <row r="272" spans="1:13" x14ac:dyDescent="0.25">
      <c r="A272" s="1"/>
      <c r="B272" s="1"/>
      <c r="C272" s="1"/>
      <c r="D272" s="1"/>
      <c r="E272" s="1"/>
      <c r="F272" s="1" t="s">
        <v>331</v>
      </c>
      <c r="G272" s="1"/>
      <c r="H272" s="1"/>
      <c r="I272" s="1"/>
      <c r="J272" s="2">
        <v>0</v>
      </c>
      <c r="K272" s="2">
        <v>0</v>
      </c>
      <c r="L272" s="2">
        <f t="shared" si="28"/>
        <v>0</v>
      </c>
      <c r="M272" s="15">
        <f t="shared" si="29"/>
        <v>0</v>
      </c>
    </row>
    <row r="273" spans="1:13" x14ac:dyDescent="0.25">
      <c r="A273" s="1"/>
      <c r="B273" s="1"/>
      <c r="C273" s="1"/>
      <c r="D273" s="1"/>
      <c r="E273" s="1"/>
      <c r="F273" s="1" t="s">
        <v>332</v>
      </c>
      <c r="G273" s="1"/>
      <c r="H273" s="1"/>
      <c r="I273" s="1"/>
      <c r="J273" s="2">
        <v>0</v>
      </c>
      <c r="K273" s="2">
        <v>0</v>
      </c>
      <c r="L273" s="2">
        <f t="shared" si="28"/>
        <v>0</v>
      </c>
      <c r="M273" s="15">
        <f t="shared" si="29"/>
        <v>0</v>
      </c>
    </row>
    <row r="274" spans="1:13" x14ac:dyDescent="0.25">
      <c r="A274" s="1"/>
      <c r="B274" s="1"/>
      <c r="C274" s="1"/>
      <c r="D274" s="1"/>
      <c r="E274" s="1"/>
      <c r="F274" s="1" t="s">
        <v>333</v>
      </c>
      <c r="G274" s="1"/>
      <c r="H274" s="1"/>
      <c r="I274" s="1"/>
      <c r="J274" s="2">
        <v>0</v>
      </c>
      <c r="K274" s="2">
        <v>0</v>
      </c>
      <c r="L274" s="2">
        <f t="shared" si="28"/>
        <v>0</v>
      </c>
      <c r="M274" s="15">
        <f t="shared" si="29"/>
        <v>0</v>
      </c>
    </row>
    <row r="275" spans="1:13" x14ac:dyDescent="0.25">
      <c r="A275" s="1"/>
      <c r="B275" s="1"/>
      <c r="C275" s="1"/>
      <c r="D275" s="1"/>
      <c r="E275" s="1"/>
      <c r="F275" s="1" t="s">
        <v>334</v>
      </c>
      <c r="G275" s="1"/>
      <c r="H275" s="1"/>
      <c r="I275" s="1"/>
      <c r="J275" s="2">
        <v>0</v>
      </c>
      <c r="K275" s="2">
        <v>0</v>
      </c>
      <c r="L275" s="2">
        <f t="shared" si="28"/>
        <v>0</v>
      </c>
      <c r="M275" s="15">
        <f t="shared" si="29"/>
        <v>0</v>
      </c>
    </row>
    <row r="276" spans="1:13" x14ac:dyDescent="0.25">
      <c r="A276" s="1"/>
      <c r="B276" s="1"/>
      <c r="C276" s="1"/>
      <c r="D276" s="1"/>
      <c r="E276" s="1"/>
      <c r="F276" s="1" t="s">
        <v>335</v>
      </c>
      <c r="G276" s="1"/>
      <c r="H276" s="1"/>
      <c r="I276" s="1"/>
      <c r="J276" s="2">
        <v>0</v>
      </c>
      <c r="K276" s="2">
        <v>0</v>
      </c>
      <c r="L276" s="2">
        <f t="shared" si="28"/>
        <v>0</v>
      </c>
      <c r="M276" s="15">
        <f t="shared" si="29"/>
        <v>0</v>
      </c>
    </row>
    <row r="277" spans="1:13" x14ac:dyDescent="0.25">
      <c r="A277" s="1"/>
      <c r="B277" s="1"/>
      <c r="C277" s="1"/>
      <c r="D277" s="1"/>
      <c r="E277" s="1"/>
      <c r="F277" s="1" t="s">
        <v>336</v>
      </c>
      <c r="G277" s="1"/>
      <c r="H277" s="1"/>
      <c r="I277" s="1"/>
      <c r="J277" s="2">
        <v>0</v>
      </c>
      <c r="K277" s="2">
        <v>0</v>
      </c>
      <c r="L277" s="2">
        <f t="shared" si="28"/>
        <v>0</v>
      </c>
      <c r="M277" s="15">
        <f t="shared" si="29"/>
        <v>0</v>
      </c>
    </row>
    <row r="278" spans="1:13" ht="15.75" thickBot="1" x14ac:dyDescent="0.3">
      <c r="A278" s="1"/>
      <c r="B278" s="1"/>
      <c r="C278" s="1"/>
      <c r="D278" s="1"/>
      <c r="E278" s="1"/>
      <c r="F278" s="1" t="s">
        <v>337</v>
      </c>
      <c r="G278" s="1"/>
      <c r="H278" s="1"/>
      <c r="I278" s="1"/>
      <c r="J278" s="2">
        <v>0</v>
      </c>
      <c r="K278" s="2">
        <v>0</v>
      </c>
      <c r="L278" s="2">
        <f t="shared" si="28"/>
        <v>0</v>
      </c>
      <c r="M278" s="15">
        <f t="shared" si="29"/>
        <v>0</v>
      </c>
    </row>
    <row r="279" spans="1:13" ht="15.75" thickBot="1" x14ac:dyDescent="0.3">
      <c r="A279" s="1"/>
      <c r="B279" s="1"/>
      <c r="C279" s="1"/>
      <c r="D279" s="1"/>
      <c r="E279" s="1" t="s">
        <v>338</v>
      </c>
      <c r="F279" s="1"/>
      <c r="G279" s="1"/>
      <c r="H279" s="1"/>
      <c r="I279" s="1"/>
      <c r="J279" s="4">
        <f>ROUND(SUM(J267:J278),5)</f>
        <v>0</v>
      </c>
      <c r="K279" s="4">
        <f>ROUND(SUM(K267:K278),5)</f>
        <v>0</v>
      </c>
      <c r="L279" s="4">
        <f t="shared" si="28"/>
        <v>0</v>
      </c>
      <c r="M279" s="18">
        <f t="shared" si="29"/>
        <v>0</v>
      </c>
    </row>
    <row r="280" spans="1:13" ht="15.75" thickBot="1" x14ac:dyDescent="0.3">
      <c r="A280" s="1"/>
      <c r="B280" s="1"/>
      <c r="C280" s="1"/>
      <c r="D280" s="1" t="s">
        <v>339</v>
      </c>
      <c r="E280" s="1"/>
      <c r="F280" s="1"/>
      <c r="G280" s="1"/>
      <c r="H280" s="1"/>
      <c r="I280" s="1"/>
      <c r="J280" s="3">
        <f>ROUND(J249+SUM(J257:J258)+SUM(J264:J266)+J279,5)</f>
        <v>17763</v>
      </c>
      <c r="K280" s="3">
        <f>ROUND(K249+SUM(K257:K258)+SUM(K264:K266)+K279,5)</f>
        <v>2000</v>
      </c>
      <c r="L280" s="3">
        <f t="shared" si="28"/>
        <v>15763</v>
      </c>
      <c r="M280" s="16">
        <f t="shared" si="29"/>
        <v>8.8815000000000008</v>
      </c>
    </row>
    <row r="281" spans="1:13" x14ac:dyDescent="0.25">
      <c r="A281" s="1"/>
      <c r="B281" s="1"/>
      <c r="C281" s="1" t="s">
        <v>340</v>
      </c>
      <c r="D281" s="1"/>
      <c r="E281" s="1"/>
      <c r="F281" s="1"/>
      <c r="G281" s="1"/>
      <c r="H281" s="1"/>
      <c r="I281" s="1"/>
      <c r="J281" s="2">
        <f>ROUND(J245+J248+J280,5)</f>
        <v>25575.5</v>
      </c>
      <c r="K281" s="2">
        <f>ROUND(K245+K248+K280,5)</f>
        <v>2000</v>
      </c>
      <c r="L281" s="2">
        <f t="shared" si="28"/>
        <v>23575.5</v>
      </c>
      <c r="M281" s="15">
        <f t="shared" si="29"/>
        <v>12.787750000000001</v>
      </c>
    </row>
    <row r="282" spans="1:13" x14ac:dyDescent="0.25">
      <c r="A282" s="1"/>
      <c r="B282" s="1"/>
      <c r="C282" s="1" t="s">
        <v>341</v>
      </c>
      <c r="D282" s="1"/>
      <c r="E282" s="1"/>
      <c r="F282" s="1"/>
      <c r="G282" s="1"/>
      <c r="H282" s="1"/>
      <c r="I282" s="1"/>
      <c r="J282" s="2"/>
      <c r="K282" s="2"/>
      <c r="L282" s="2"/>
      <c r="M282" s="15"/>
    </row>
    <row r="283" spans="1:13" x14ac:dyDescent="0.25">
      <c r="A283" s="1"/>
      <c r="B283" s="1"/>
      <c r="C283" s="1"/>
      <c r="D283" s="1" t="s">
        <v>342</v>
      </c>
      <c r="E283" s="1"/>
      <c r="F283" s="1"/>
      <c r="G283" s="1"/>
      <c r="H283" s="1"/>
      <c r="I283" s="1"/>
      <c r="J283" s="2"/>
      <c r="K283" s="2"/>
      <c r="L283" s="2"/>
      <c r="M283" s="15"/>
    </row>
    <row r="284" spans="1:13" x14ac:dyDescent="0.25">
      <c r="A284" s="1"/>
      <c r="B284" s="1"/>
      <c r="C284" s="1"/>
      <c r="D284" s="1"/>
      <c r="E284" s="1" t="s">
        <v>343</v>
      </c>
      <c r="F284" s="1"/>
      <c r="G284" s="1"/>
      <c r="H284" s="1"/>
      <c r="I284" s="1"/>
      <c r="J284" s="2">
        <v>2600</v>
      </c>
      <c r="K284" s="2"/>
      <c r="L284" s="2"/>
      <c r="M284" s="15"/>
    </row>
    <row r="285" spans="1:13" x14ac:dyDescent="0.25">
      <c r="A285" s="1"/>
      <c r="B285" s="1"/>
      <c r="C285" s="1"/>
      <c r="D285" s="1"/>
      <c r="E285" s="1" t="s">
        <v>376</v>
      </c>
      <c r="F285" s="1"/>
      <c r="G285" s="1"/>
      <c r="H285" s="1"/>
      <c r="I285" s="1"/>
      <c r="J285" s="2">
        <v>7812.5</v>
      </c>
      <c r="K285" s="2"/>
      <c r="L285" s="2"/>
      <c r="M285" s="15"/>
    </row>
    <row r="286" spans="1:13" ht="15.75" thickBot="1" x14ac:dyDescent="0.3">
      <c r="A286" s="1"/>
      <c r="B286" s="1"/>
      <c r="C286" s="1"/>
      <c r="D286" s="1"/>
      <c r="E286" s="1" t="s">
        <v>344</v>
      </c>
      <c r="F286" s="1"/>
      <c r="G286" s="1"/>
      <c r="H286" s="1"/>
      <c r="I286" s="1"/>
      <c r="J286" s="8">
        <v>0</v>
      </c>
      <c r="K286" s="8">
        <v>0</v>
      </c>
      <c r="L286" s="8">
        <f>ROUND((J286-K286),5)</f>
        <v>0</v>
      </c>
      <c r="M286" s="17">
        <f>ROUND(IF(K286=0, IF(J286=0, 0, 1), J286/K286),5)</f>
        <v>0</v>
      </c>
    </row>
    <row r="287" spans="1:13" x14ac:dyDescent="0.25">
      <c r="A287" s="1"/>
      <c r="B287" s="1"/>
      <c r="C287" s="1"/>
      <c r="D287" s="1" t="s">
        <v>345</v>
      </c>
      <c r="E287" s="1"/>
      <c r="F287" s="1"/>
      <c r="G287" s="1"/>
      <c r="H287" s="1"/>
      <c r="I287" s="1"/>
      <c r="J287" s="2">
        <f>ROUND(SUM(J283:J286),5)</f>
        <v>10412.5</v>
      </c>
      <c r="K287" s="2">
        <f>ROUND(SUM(K283:K286),5)</f>
        <v>0</v>
      </c>
      <c r="L287" s="2">
        <f>ROUND((J287-K287),5)</f>
        <v>10412.5</v>
      </c>
      <c r="M287" s="15">
        <f>ROUND(IF(K287=0, IF(J287=0, 0, 1), J287/K287),5)</f>
        <v>1</v>
      </c>
    </row>
    <row r="288" spans="1:13" x14ac:dyDescent="0.25">
      <c r="A288" s="1"/>
      <c r="B288" s="1"/>
      <c r="C288" s="1"/>
      <c r="D288" s="1" t="s">
        <v>346</v>
      </c>
      <c r="E288" s="1"/>
      <c r="F288" s="1"/>
      <c r="G288" s="1"/>
      <c r="H288" s="1"/>
      <c r="I288" s="1"/>
      <c r="J288" s="2"/>
      <c r="K288" s="2"/>
      <c r="L288" s="2"/>
      <c r="M288" s="15"/>
    </row>
    <row r="289" spans="1:13" x14ac:dyDescent="0.25">
      <c r="A289" s="1"/>
      <c r="B289" s="1"/>
      <c r="C289" s="1"/>
      <c r="D289" s="1"/>
      <c r="E289" s="1" t="s">
        <v>377</v>
      </c>
      <c r="F289" s="1"/>
      <c r="G289" s="1"/>
      <c r="H289" s="1"/>
      <c r="I289" s="1"/>
      <c r="J289" s="2">
        <v>20135.36</v>
      </c>
      <c r="K289" s="2"/>
      <c r="L289" s="2"/>
      <c r="M289" s="15"/>
    </row>
    <row r="290" spans="1:13" x14ac:dyDescent="0.25">
      <c r="A290" s="1"/>
      <c r="B290" s="1"/>
      <c r="C290" s="1"/>
      <c r="D290" s="1"/>
      <c r="E290" s="1" t="s">
        <v>378</v>
      </c>
      <c r="F290" s="1"/>
      <c r="G290" s="1"/>
      <c r="H290" s="1"/>
      <c r="I290" s="1"/>
      <c r="J290" s="2">
        <v>575.89</v>
      </c>
      <c r="K290" s="2"/>
      <c r="L290" s="2"/>
      <c r="M290" s="15"/>
    </row>
    <row r="291" spans="1:13" x14ac:dyDescent="0.25">
      <c r="A291" s="1"/>
      <c r="B291" s="1"/>
      <c r="C291" s="1"/>
      <c r="D291" s="1"/>
      <c r="E291" s="1" t="s">
        <v>379</v>
      </c>
      <c r="F291" s="1"/>
      <c r="G291" s="1"/>
      <c r="H291" s="1"/>
      <c r="I291" s="1"/>
      <c r="J291" s="2">
        <v>6834.48</v>
      </c>
      <c r="K291" s="2"/>
      <c r="L291" s="2"/>
      <c r="M291" s="15"/>
    </row>
    <row r="292" spans="1:13" x14ac:dyDescent="0.25">
      <c r="A292" s="1"/>
      <c r="B292" s="1"/>
      <c r="C292" s="1"/>
      <c r="D292" s="1"/>
      <c r="E292" s="1" t="s">
        <v>347</v>
      </c>
      <c r="F292" s="1"/>
      <c r="G292" s="1"/>
      <c r="H292" s="1"/>
      <c r="I292" s="1"/>
      <c r="J292" s="2"/>
      <c r="K292" s="2"/>
      <c r="L292" s="2"/>
      <c r="M292" s="15"/>
    </row>
    <row r="293" spans="1:13" ht="15.75" thickBot="1" x14ac:dyDescent="0.3">
      <c r="A293" s="1"/>
      <c r="B293" s="1"/>
      <c r="C293" s="1"/>
      <c r="D293" s="1"/>
      <c r="E293" s="1"/>
      <c r="F293" s="1" t="s">
        <v>348</v>
      </c>
      <c r="G293" s="1"/>
      <c r="H293" s="1"/>
      <c r="I293" s="1"/>
      <c r="J293" s="8">
        <v>22948.38</v>
      </c>
      <c r="K293" s="2"/>
      <c r="L293" s="2"/>
      <c r="M293" s="15"/>
    </row>
    <row r="294" spans="1:13" x14ac:dyDescent="0.25">
      <c r="A294" s="1"/>
      <c r="B294" s="1"/>
      <c r="C294" s="1"/>
      <c r="D294" s="1"/>
      <c r="E294" s="1" t="s">
        <v>349</v>
      </c>
      <c r="F294" s="1"/>
      <c r="G294" s="1"/>
      <c r="H294" s="1"/>
      <c r="I294" s="1"/>
      <c r="J294" s="2">
        <f>ROUND(SUM(J292:J293),5)</f>
        <v>22948.38</v>
      </c>
      <c r="K294" s="2"/>
      <c r="L294" s="2"/>
      <c r="M294" s="15"/>
    </row>
    <row r="295" spans="1:13" ht="15.75" thickBot="1" x14ac:dyDescent="0.3">
      <c r="A295" s="1"/>
      <c r="B295" s="1"/>
      <c r="C295" s="1"/>
      <c r="D295" s="1"/>
      <c r="E295" s="1" t="s">
        <v>350</v>
      </c>
      <c r="F295" s="1"/>
      <c r="G295" s="1"/>
      <c r="H295" s="1"/>
      <c r="I295" s="1"/>
      <c r="J295" s="8">
        <v>6323.25</v>
      </c>
      <c r="K295" s="2"/>
      <c r="L295" s="2"/>
      <c r="M295" s="15"/>
    </row>
    <row r="296" spans="1:13" x14ac:dyDescent="0.25">
      <c r="A296" s="1"/>
      <c r="B296" s="1"/>
      <c r="C296" s="1"/>
      <c r="D296" s="1" t="s">
        <v>351</v>
      </c>
      <c r="E296" s="1"/>
      <c r="F296" s="1"/>
      <c r="G296" s="1"/>
      <c r="H296" s="1"/>
      <c r="I296" s="1"/>
      <c r="J296" s="2">
        <f>ROUND(SUM(J288:J291)+SUM(J294:J295),5)</f>
        <v>56817.36</v>
      </c>
      <c r="K296" s="2"/>
      <c r="L296" s="2"/>
      <c r="M296" s="15"/>
    </row>
    <row r="297" spans="1:13" x14ac:dyDescent="0.25">
      <c r="A297" s="1"/>
      <c r="B297" s="1"/>
      <c r="C297" s="1"/>
      <c r="D297" s="1" t="s">
        <v>352</v>
      </c>
      <c r="E297" s="1"/>
      <c r="F297" s="1"/>
      <c r="G297" s="1"/>
      <c r="H297" s="1"/>
      <c r="I297" s="1"/>
      <c r="J297" s="2"/>
      <c r="K297" s="2"/>
      <c r="L297" s="2"/>
      <c r="M297" s="15"/>
    </row>
    <row r="298" spans="1:13" x14ac:dyDescent="0.25">
      <c r="A298" s="1"/>
      <c r="B298" s="1"/>
      <c r="C298" s="1"/>
      <c r="D298" s="1"/>
      <c r="E298" s="1" t="s">
        <v>353</v>
      </c>
      <c r="F298" s="1"/>
      <c r="G298" s="1"/>
      <c r="H298" s="1"/>
      <c r="I298" s="1"/>
      <c r="J298" s="2">
        <v>0</v>
      </c>
      <c r="K298" s="2">
        <v>23375.5</v>
      </c>
      <c r="L298" s="2">
        <f t="shared" ref="L298:L307" si="30">ROUND((J298-K298),5)</f>
        <v>-23375.5</v>
      </c>
      <c r="M298" s="15">
        <f t="shared" ref="M298:M307" si="31">ROUND(IF(K298=0, IF(J298=0, 0, 1), J298/K298),5)</f>
        <v>0</v>
      </c>
    </row>
    <row r="299" spans="1:13" x14ac:dyDescent="0.25">
      <c r="A299" s="1"/>
      <c r="B299" s="1"/>
      <c r="C299" s="1"/>
      <c r="D299" s="1"/>
      <c r="E299" s="1" t="s">
        <v>354</v>
      </c>
      <c r="F299" s="1"/>
      <c r="G299" s="1"/>
      <c r="H299" s="1"/>
      <c r="I299" s="1"/>
      <c r="J299" s="2">
        <v>0</v>
      </c>
      <c r="K299" s="2">
        <v>37548.5</v>
      </c>
      <c r="L299" s="2">
        <f t="shared" si="30"/>
        <v>-37548.5</v>
      </c>
      <c r="M299" s="15">
        <f t="shared" si="31"/>
        <v>0</v>
      </c>
    </row>
    <row r="300" spans="1:13" x14ac:dyDescent="0.25">
      <c r="A300" s="1"/>
      <c r="B300" s="1"/>
      <c r="C300" s="1"/>
      <c r="D300" s="1"/>
      <c r="E300" s="1" t="s">
        <v>355</v>
      </c>
      <c r="F300" s="1"/>
      <c r="G300" s="1"/>
      <c r="H300" s="1"/>
      <c r="I300" s="1"/>
      <c r="J300" s="2">
        <v>0</v>
      </c>
      <c r="K300" s="2">
        <v>14840</v>
      </c>
      <c r="L300" s="2">
        <f t="shared" si="30"/>
        <v>-14840</v>
      </c>
      <c r="M300" s="15">
        <f t="shared" si="31"/>
        <v>0</v>
      </c>
    </row>
    <row r="301" spans="1:13" x14ac:dyDescent="0.25">
      <c r="A301" s="1"/>
      <c r="B301" s="1"/>
      <c r="C301" s="1"/>
      <c r="D301" s="1"/>
      <c r="E301" s="1" t="s">
        <v>356</v>
      </c>
      <c r="F301" s="1"/>
      <c r="G301" s="1"/>
      <c r="H301" s="1"/>
      <c r="I301" s="1"/>
      <c r="J301" s="2">
        <v>0</v>
      </c>
      <c r="K301" s="2">
        <v>827</v>
      </c>
      <c r="L301" s="2">
        <f t="shared" si="30"/>
        <v>-827</v>
      </c>
      <c r="M301" s="15">
        <f t="shared" si="31"/>
        <v>0</v>
      </c>
    </row>
    <row r="302" spans="1:13" x14ac:dyDescent="0.25">
      <c r="A302" s="1"/>
      <c r="B302" s="1"/>
      <c r="C302" s="1"/>
      <c r="D302" s="1"/>
      <c r="E302" s="1" t="s">
        <v>357</v>
      </c>
      <c r="F302" s="1"/>
      <c r="G302" s="1"/>
      <c r="H302" s="1"/>
      <c r="I302" s="1"/>
      <c r="J302" s="2">
        <v>0</v>
      </c>
      <c r="K302" s="2">
        <v>45093</v>
      </c>
      <c r="L302" s="2">
        <f t="shared" si="30"/>
        <v>-45093</v>
      </c>
      <c r="M302" s="15">
        <f t="shared" si="31"/>
        <v>0</v>
      </c>
    </row>
    <row r="303" spans="1:13" ht="15.75" thickBot="1" x14ac:dyDescent="0.3">
      <c r="A303" s="1"/>
      <c r="B303" s="1"/>
      <c r="C303" s="1"/>
      <c r="D303" s="1"/>
      <c r="E303" s="1" t="s">
        <v>358</v>
      </c>
      <c r="F303" s="1"/>
      <c r="G303" s="1"/>
      <c r="H303" s="1"/>
      <c r="I303" s="1"/>
      <c r="J303" s="2">
        <v>0</v>
      </c>
      <c r="K303" s="2">
        <v>44348.5</v>
      </c>
      <c r="L303" s="2">
        <f t="shared" si="30"/>
        <v>-44348.5</v>
      </c>
      <c r="M303" s="15">
        <f t="shared" si="31"/>
        <v>0</v>
      </c>
    </row>
    <row r="304" spans="1:13" ht="15.75" thickBot="1" x14ac:dyDescent="0.3">
      <c r="A304" s="1"/>
      <c r="B304" s="1"/>
      <c r="C304" s="1"/>
      <c r="D304" s="1" t="s">
        <v>359</v>
      </c>
      <c r="E304" s="1"/>
      <c r="F304" s="1"/>
      <c r="G304" s="1"/>
      <c r="H304" s="1"/>
      <c r="I304" s="1"/>
      <c r="J304" s="4">
        <f>ROUND(SUM(J297:J303),5)</f>
        <v>0</v>
      </c>
      <c r="K304" s="4">
        <f>ROUND(SUM(K297:K303),5)</f>
        <v>166032.5</v>
      </c>
      <c r="L304" s="4">
        <f t="shared" si="30"/>
        <v>-166032.5</v>
      </c>
      <c r="M304" s="18">
        <f t="shared" si="31"/>
        <v>0</v>
      </c>
    </row>
    <row r="305" spans="1:13" ht="15.75" thickBot="1" x14ac:dyDescent="0.3">
      <c r="A305" s="1"/>
      <c r="B305" s="1"/>
      <c r="C305" s="1" t="s">
        <v>360</v>
      </c>
      <c r="D305" s="1"/>
      <c r="E305" s="1"/>
      <c r="F305" s="1"/>
      <c r="G305" s="1"/>
      <c r="H305" s="1"/>
      <c r="I305" s="1"/>
      <c r="J305" s="4">
        <f>ROUND(J282+J287+J296+J304,5)</f>
        <v>67229.86</v>
      </c>
      <c r="K305" s="4">
        <f>ROUND(K282+K287+K296+K304,5)</f>
        <v>166032.5</v>
      </c>
      <c r="L305" s="4">
        <f t="shared" si="30"/>
        <v>-98802.64</v>
      </c>
      <c r="M305" s="18">
        <f t="shared" si="31"/>
        <v>0.40492</v>
      </c>
    </row>
    <row r="306" spans="1:13" ht="15.75" thickBot="1" x14ac:dyDescent="0.3">
      <c r="A306" s="1"/>
      <c r="B306" s="1" t="s">
        <v>361</v>
      </c>
      <c r="C306" s="1"/>
      <c r="D306" s="1"/>
      <c r="E306" s="1"/>
      <c r="F306" s="1"/>
      <c r="G306" s="1"/>
      <c r="H306" s="1"/>
      <c r="I306" s="1"/>
      <c r="J306" s="4">
        <f>ROUND(J244+J281-J305,5)</f>
        <v>-41654.36</v>
      </c>
      <c r="K306" s="4">
        <f>ROUND(K244+K281-K305,5)</f>
        <v>-164032.5</v>
      </c>
      <c r="L306" s="4">
        <f t="shared" si="30"/>
        <v>122378.14</v>
      </c>
      <c r="M306" s="18">
        <f t="shared" si="31"/>
        <v>0.25394</v>
      </c>
    </row>
    <row r="307" spans="1:13" s="7" customFormat="1" ht="12" thickBot="1" x14ac:dyDescent="0.25">
      <c r="A307" s="5" t="s">
        <v>69</v>
      </c>
      <c r="B307" s="5"/>
      <c r="C307" s="5"/>
      <c r="D307" s="5"/>
      <c r="E307" s="5"/>
      <c r="F307" s="5"/>
      <c r="G307" s="5"/>
      <c r="H307" s="5"/>
      <c r="I307" s="5"/>
      <c r="J307" s="6">
        <f>ROUND(J243+J306,5)</f>
        <v>904312.13</v>
      </c>
      <c r="K307" s="6">
        <f>ROUND(K243+K306,5)</f>
        <v>0</v>
      </c>
      <c r="L307" s="6">
        <f t="shared" si="30"/>
        <v>904312.13</v>
      </c>
      <c r="M307" s="19">
        <f t="shared" si="31"/>
        <v>1</v>
      </c>
    </row>
    <row r="308" spans="1:13" ht="15.75" thickTop="1" x14ac:dyDescent="0.25"/>
  </sheetData>
  <pageMargins left="0.7" right="0.7" top="0.75" bottom="0.75" header="0.1" footer="0.3"/>
  <pageSetup orientation="portrait" r:id="rId1"/>
  <headerFooter>
    <oddHeader>&amp;L&amp;"Arial,Bold"&amp;8 9:37 AM
&amp;"Arial,Bold"&amp;8 07/10/24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0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09" r:id="rId4" name="FILTER"/>
      </mc:Fallback>
    </mc:AlternateContent>
    <mc:AlternateContent xmlns:mc="http://schemas.openxmlformats.org/markup-compatibility/2006">
      <mc:Choice Requires="x14">
        <control shapeId="1741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741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JUN 24 Balance Sheet</vt:lpstr>
      <vt:lpstr>JUN 24 I&amp;E MTD</vt:lpstr>
      <vt:lpstr>JUN 24 I&amp;E YTD</vt:lpstr>
      <vt:lpstr>JUN 24 General Ledger</vt:lpstr>
      <vt:lpstr>Alert</vt:lpstr>
      <vt:lpstr>JUN 24 BVA</vt:lpstr>
      <vt:lpstr>'JUN 24 Balance Sheet'!Print_Titles</vt:lpstr>
      <vt:lpstr>'JUN 24 BVA'!Print_Titles</vt:lpstr>
      <vt:lpstr>'JUN 24 General Ledger'!Print_Titles</vt:lpstr>
      <vt:lpstr>'JUN 24 I&amp;E MTD'!Print_Titles</vt:lpstr>
      <vt:lpstr>'JUN 24 I&amp;E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2024-07-10T15:31:33Z</dcterms:created>
  <dcterms:modified xsi:type="dcterms:W3CDTF">2024-07-10T15:39:30Z</dcterms:modified>
</cp:coreProperties>
</file>